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60" windowWidth="17520" windowHeight="5925" tabRatio="602"/>
  </bookViews>
  <sheets>
    <sheet name="2.26" sheetId="8" r:id="rId1"/>
    <sheet name="RSET data" sheetId="10" r:id="rId2"/>
  </sheets>
  <externalReferences>
    <externalReference r:id="rId3"/>
  </externalReferences>
  <definedNames>
    <definedName name="\a">#REF!</definedName>
    <definedName name="\z">#REF!</definedName>
    <definedName name="_4_93" localSheetId="1">'[1]NCR-00'!#REF!</definedName>
    <definedName name="_4_93">'[1]NCR-00'!#REF!</definedName>
    <definedName name="_93">#REF!</definedName>
    <definedName name="_xlnm._FilterDatabase" localSheetId="0" hidden="1">'2.26'!$D$8:$X$165</definedName>
    <definedName name="_R1">#REF!</definedName>
    <definedName name="_R10">#REF!</definedName>
    <definedName name="_R11">#REF!</definedName>
    <definedName name="_R12">#REF!</definedName>
    <definedName name="_R2">#REF!</definedName>
    <definedName name="_R3">#REF!</definedName>
    <definedName name="_R4">#REF!</definedName>
    <definedName name="_R5">#REF!</definedName>
    <definedName name="_R6">#REF!</definedName>
    <definedName name="_R7">#REF!</definedName>
    <definedName name="_R8">#REF!</definedName>
    <definedName name="_r82001">#REF!</definedName>
    <definedName name="_R9">#REF!</definedName>
    <definedName name="_REG1">#N/A</definedName>
    <definedName name="_reg10">#REF!</definedName>
    <definedName name="_reg11">#REF!</definedName>
    <definedName name="_reg12">#REF!</definedName>
    <definedName name="_reg2">#REF!</definedName>
    <definedName name="_reg3">#REF!</definedName>
    <definedName name="_REG4" localSheetId="1">'[1]NCR-00'!#REF!</definedName>
    <definedName name="_REG4">'[1]NCR-00'!#REF!</definedName>
    <definedName name="_reg5">#REF!</definedName>
    <definedName name="_reg6">#REF!</definedName>
    <definedName name="_reg7">#REF!</definedName>
    <definedName name="_reg8">#REF!</definedName>
    <definedName name="_reg9">#REF!</definedName>
    <definedName name="A">#N/A</definedName>
    <definedName name="ALLREGIONS">#REF!</definedName>
    <definedName name="AOMM">#REF!</definedName>
    <definedName name="AOMM_93">#REF!</definedName>
    <definedName name="ARMM">#REF!</definedName>
    <definedName name="B">#REF!</definedName>
    <definedName name="C_">#REF!</definedName>
    <definedName name="CAR">#REF!</definedName>
    <definedName name="caraga">#REF!</definedName>
    <definedName name="D">#REF!</definedName>
    <definedName name="_xlnm.Database">#REF!</definedName>
    <definedName name="E">#REF!</definedName>
    <definedName name="FOOT">#REF!</definedName>
    <definedName name="G">#REF!</definedName>
    <definedName name="H">#REF!</definedName>
    <definedName name="NCR">#REF!</definedName>
    <definedName name="PHIL">#REF!</definedName>
    <definedName name="_xlnm.Print_Area" localSheetId="0">'2.26'!$A$1:$Y$1430</definedName>
    <definedName name="_xlnm.Print_Area">#REF!</definedName>
    <definedName name="PRINT_AREA_MI">#REF!</definedName>
    <definedName name="_xlnm.Print_Titles">#REF!</definedName>
    <definedName name="PRINT_TITLES_MI">#REF!</definedName>
    <definedName name="reg4a">#REF!</definedName>
    <definedName name="reg4b">#REF!</definedName>
  </definedNames>
  <calcPr calcId="145621"/>
</workbook>
</file>

<file path=xl/calcChain.xml><?xml version="1.0" encoding="utf-8"?>
<calcChain xmlns="http://schemas.openxmlformats.org/spreadsheetml/2006/main">
  <c r="AH493" i="8" l="1"/>
  <c r="AG493" i="8"/>
  <c r="AF493" i="8"/>
  <c r="AE493" i="8"/>
  <c r="AD493" i="8"/>
  <c r="AC493" i="8"/>
  <c r="AB493" i="8"/>
  <c r="AH479" i="8"/>
  <c r="AG479" i="8"/>
  <c r="AF479" i="8"/>
  <c r="AE479" i="8"/>
  <c r="AD479" i="8"/>
  <c r="AC479" i="8"/>
  <c r="AB479" i="8"/>
  <c r="AH465" i="8"/>
  <c r="AG465" i="8"/>
  <c r="AF465" i="8"/>
  <c r="AE465" i="8"/>
  <c r="AD465" i="8"/>
  <c r="AC465" i="8"/>
  <c r="AB465" i="8"/>
  <c r="AH325" i="8"/>
  <c r="AG325" i="8"/>
  <c r="AF325" i="8"/>
  <c r="AE325" i="8"/>
  <c r="AD325" i="8"/>
  <c r="AC325" i="8"/>
  <c r="AB325" i="8"/>
  <c r="AH311" i="8"/>
  <c r="AG311" i="8"/>
  <c r="AF311" i="8"/>
  <c r="AE311" i="8"/>
  <c r="AD311" i="8"/>
  <c r="AC311" i="8"/>
  <c r="AB311" i="8"/>
  <c r="AH297" i="8"/>
  <c r="AG297" i="8"/>
  <c r="AF297" i="8"/>
  <c r="AE297" i="8"/>
  <c r="AD297" i="8"/>
  <c r="AC297" i="8"/>
  <c r="AB297" i="8"/>
  <c r="V153" i="8"/>
  <c r="S153" i="8"/>
  <c r="P153" i="8"/>
  <c r="M153" i="8"/>
  <c r="J153" i="8"/>
  <c r="G153" i="8"/>
  <c r="AK153" i="8" s="1"/>
  <c r="D153" i="8"/>
  <c r="Y153" i="8" s="1"/>
  <c r="AH153" i="8"/>
  <c r="AP153" i="8" s="1"/>
  <c r="AG153" i="8"/>
  <c r="AF153" i="8"/>
  <c r="AN153" i="8" s="1"/>
  <c r="AE153" i="8"/>
  <c r="AD153" i="8"/>
  <c r="AC153" i="8"/>
  <c r="AB153" i="8"/>
  <c r="A685" i="8"/>
  <c r="AH139" i="8"/>
  <c r="AG139" i="8"/>
  <c r="AF139" i="8"/>
  <c r="AE139" i="8"/>
  <c r="AD139" i="8"/>
  <c r="AC139" i="8"/>
  <c r="AB139" i="8"/>
  <c r="AC125" i="8"/>
  <c r="AD125" i="8"/>
  <c r="AE125" i="8"/>
  <c r="AF125" i="8"/>
  <c r="AG125" i="8"/>
  <c r="AH125" i="8"/>
  <c r="AB125" i="8"/>
  <c r="D1054" i="8"/>
  <c r="AJ1054" i="8" s="1"/>
  <c r="P1040" i="8"/>
  <c r="AN1040" i="8" s="1"/>
  <c r="AO153" i="8" l="1"/>
  <c r="AM153" i="8"/>
  <c r="AL153" i="8"/>
  <c r="AJ153" i="8"/>
  <c r="V1417" i="8"/>
  <c r="S1417" i="8"/>
  <c r="AO1417" i="8" s="1"/>
  <c r="P1417" i="8"/>
  <c r="M1417" i="8"/>
  <c r="AM1417" i="8" s="1"/>
  <c r="J1417" i="8"/>
  <c r="G1417" i="8"/>
  <c r="AK1417" i="8" s="1"/>
  <c r="D1417" i="8"/>
  <c r="V1228" i="8"/>
  <c r="S1228" i="8"/>
  <c r="AO1228" i="8" s="1"/>
  <c r="P1228" i="8"/>
  <c r="M1228" i="8"/>
  <c r="AM1228" i="8" s="1"/>
  <c r="J1228" i="8"/>
  <c r="G1228" i="8"/>
  <c r="AK1228" i="8" s="1"/>
  <c r="D1228" i="8"/>
  <c r="V1054" i="8"/>
  <c r="S1054" i="8"/>
  <c r="P1054" i="8"/>
  <c r="M1054" i="8"/>
  <c r="AM1054" i="8" s="1"/>
  <c r="J1054" i="8"/>
  <c r="G1054" i="8"/>
  <c r="AK1054" i="8" s="1"/>
  <c r="Y1054" i="8"/>
  <c r="V879" i="8"/>
  <c r="S879" i="8"/>
  <c r="P879" i="8"/>
  <c r="M879" i="8"/>
  <c r="AM879" i="8" s="1"/>
  <c r="J879" i="8"/>
  <c r="G879" i="8"/>
  <c r="AK879" i="8" s="1"/>
  <c r="D879" i="8"/>
  <c r="V668" i="8"/>
  <c r="S668" i="8"/>
  <c r="AO668" i="8" s="1"/>
  <c r="P668" i="8"/>
  <c r="M668" i="8"/>
  <c r="AM668" i="8" s="1"/>
  <c r="J668" i="8"/>
  <c r="G668" i="8"/>
  <c r="AK668" i="8" s="1"/>
  <c r="D668" i="8"/>
  <c r="V493" i="8"/>
  <c r="AP493" i="8" s="1"/>
  <c r="S493" i="8"/>
  <c r="AO493" i="8" s="1"/>
  <c r="P493" i="8"/>
  <c r="AN493" i="8" s="1"/>
  <c r="M493" i="8"/>
  <c r="AM493" i="8" s="1"/>
  <c r="J493" i="8"/>
  <c r="AL493" i="8" s="1"/>
  <c r="G493" i="8"/>
  <c r="AK493" i="8" s="1"/>
  <c r="D493" i="8"/>
  <c r="AJ493" i="8" s="1"/>
  <c r="V325" i="8"/>
  <c r="AP325" i="8" s="1"/>
  <c r="S325" i="8"/>
  <c r="AO325" i="8" s="1"/>
  <c r="P325" i="8"/>
  <c r="AN325" i="8" s="1"/>
  <c r="M325" i="8"/>
  <c r="AM325" i="8" s="1"/>
  <c r="J325" i="8"/>
  <c r="AL325" i="8" s="1"/>
  <c r="G325" i="8"/>
  <c r="AK325" i="8" s="1"/>
  <c r="D325" i="8"/>
  <c r="AJ325" i="8" s="1"/>
  <c r="AJ1405" i="8"/>
  <c r="AK1405" i="8"/>
  <c r="AL1405" i="8"/>
  <c r="AM1405" i="8"/>
  <c r="AN1405" i="8"/>
  <c r="AO1405" i="8"/>
  <c r="AP1405" i="8"/>
  <c r="AJ1406" i="8"/>
  <c r="AK1406" i="8"/>
  <c r="AL1406" i="8"/>
  <c r="AM1406" i="8"/>
  <c r="AN1406" i="8"/>
  <c r="AO1406" i="8"/>
  <c r="AP1406" i="8"/>
  <c r="AJ1407" i="8"/>
  <c r="AK1407" i="8"/>
  <c r="AL1407" i="8"/>
  <c r="AM1407" i="8"/>
  <c r="AN1407" i="8"/>
  <c r="AO1407" i="8"/>
  <c r="AP1407" i="8"/>
  <c r="AJ1408" i="8"/>
  <c r="AK1408" i="8"/>
  <c r="AL1408" i="8"/>
  <c r="AM1408" i="8"/>
  <c r="AN1408" i="8"/>
  <c r="AO1408" i="8"/>
  <c r="AP1408" i="8"/>
  <c r="AJ1409" i="8"/>
  <c r="AK1409" i="8"/>
  <c r="AL1409" i="8"/>
  <c r="AM1409" i="8"/>
  <c r="AN1409" i="8"/>
  <c r="AO1409" i="8"/>
  <c r="AP1409" i="8"/>
  <c r="AJ1410" i="8"/>
  <c r="AK1410" i="8"/>
  <c r="AL1410" i="8"/>
  <c r="AM1410" i="8"/>
  <c r="AN1410" i="8"/>
  <c r="AO1410" i="8"/>
  <c r="AP1410" i="8"/>
  <c r="AJ1411" i="8"/>
  <c r="AK1411" i="8"/>
  <c r="AL1411" i="8"/>
  <c r="AM1411" i="8"/>
  <c r="AN1411" i="8"/>
  <c r="AO1411" i="8"/>
  <c r="AP1411" i="8"/>
  <c r="AJ1412" i="8"/>
  <c r="AK1412" i="8"/>
  <c r="AL1412" i="8"/>
  <c r="AM1412" i="8"/>
  <c r="AN1412" i="8"/>
  <c r="AO1412" i="8"/>
  <c r="AP1412" i="8"/>
  <c r="AJ1413" i="8"/>
  <c r="AK1413" i="8"/>
  <c r="AL1413" i="8"/>
  <c r="AM1413" i="8"/>
  <c r="AN1413" i="8"/>
  <c r="AO1413" i="8"/>
  <c r="AP1413" i="8"/>
  <c r="AJ1414" i="8"/>
  <c r="AK1414" i="8"/>
  <c r="AL1414" i="8"/>
  <c r="AM1414" i="8"/>
  <c r="AN1414" i="8"/>
  <c r="AO1414" i="8"/>
  <c r="AP1414" i="8"/>
  <c r="AJ1415" i="8"/>
  <c r="AK1415" i="8"/>
  <c r="AL1415" i="8"/>
  <c r="AM1415" i="8"/>
  <c r="AN1415" i="8"/>
  <c r="AO1415" i="8"/>
  <c r="AP1415" i="8"/>
  <c r="AP1404" i="8"/>
  <c r="AO1404" i="8"/>
  <c r="AN1404" i="8"/>
  <c r="AM1404" i="8"/>
  <c r="AL1404" i="8"/>
  <c r="AK1404" i="8"/>
  <c r="AJ1404" i="8"/>
  <c r="AJ1391" i="8"/>
  <c r="AK1391" i="8"/>
  <c r="AL1391" i="8"/>
  <c r="AM1391" i="8"/>
  <c r="AN1391" i="8"/>
  <c r="AO1391" i="8"/>
  <c r="AP1391" i="8"/>
  <c r="AJ1392" i="8"/>
  <c r="AK1392" i="8"/>
  <c r="AL1392" i="8"/>
  <c r="AM1392" i="8"/>
  <c r="AN1392" i="8"/>
  <c r="AO1392" i="8"/>
  <c r="AP1392" i="8"/>
  <c r="AJ1393" i="8"/>
  <c r="AK1393" i="8"/>
  <c r="AL1393" i="8"/>
  <c r="AM1393" i="8"/>
  <c r="AN1393" i="8"/>
  <c r="AO1393" i="8"/>
  <c r="AP1393" i="8"/>
  <c r="AJ1394" i="8"/>
  <c r="AK1394" i="8"/>
  <c r="AL1394" i="8"/>
  <c r="AM1394" i="8"/>
  <c r="AN1394" i="8"/>
  <c r="AO1394" i="8"/>
  <c r="AP1394" i="8"/>
  <c r="AJ1395" i="8"/>
  <c r="AK1395" i="8"/>
  <c r="AL1395" i="8"/>
  <c r="AM1395" i="8"/>
  <c r="AN1395" i="8"/>
  <c r="AO1395" i="8"/>
  <c r="AP1395" i="8"/>
  <c r="AJ1396" i="8"/>
  <c r="AK1396" i="8"/>
  <c r="AL1396" i="8"/>
  <c r="AM1396" i="8"/>
  <c r="AN1396" i="8"/>
  <c r="AO1396" i="8"/>
  <c r="AP1396" i="8"/>
  <c r="AJ1397" i="8"/>
  <c r="AK1397" i="8"/>
  <c r="AL1397" i="8"/>
  <c r="AM1397" i="8"/>
  <c r="AN1397" i="8"/>
  <c r="AO1397" i="8"/>
  <c r="AP1397" i="8"/>
  <c r="AJ1398" i="8"/>
  <c r="AK1398" i="8"/>
  <c r="AL1398" i="8"/>
  <c r="AM1398" i="8"/>
  <c r="AN1398" i="8"/>
  <c r="AO1398" i="8"/>
  <c r="AP1398" i="8"/>
  <c r="AJ1399" i="8"/>
  <c r="AK1399" i="8"/>
  <c r="AL1399" i="8"/>
  <c r="AM1399" i="8"/>
  <c r="AN1399" i="8"/>
  <c r="AO1399" i="8"/>
  <c r="AP1399" i="8"/>
  <c r="AJ1400" i="8"/>
  <c r="AK1400" i="8"/>
  <c r="AL1400" i="8"/>
  <c r="AM1400" i="8"/>
  <c r="AN1400" i="8"/>
  <c r="AO1400" i="8"/>
  <c r="AP1400" i="8"/>
  <c r="AJ1401" i="8"/>
  <c r="AK1401" i="8"/>
  <c r="AL1401" i="8"/>
  <c r="AM1401" i="8"/>
  <c r="AN1401" i="8"/>
  <c r="AO1401" i="8"/>
  <c r="AP1401" i="8"/>
  <c r="AP1390" i="8"/>
  <c r="AO1390" i="8"/>
  <c r="AN1390" i="8"/>
  <c r="AM1390" i="8"/>
  <c r="AL1390" i="8"/>
  <c r="AK1390" i="8"/>
  <c r="AJ1390" i="8"/>
  <c r="AJ1216" i="8"/>
  <c r="AK1216" i="8"/>
  <c r="AL1216" i="8"/>
  <c r="AM1216" i="8"/>
  <c r="AN1216" i="8"/>
  <c r="AO1216" i="8"/>
  <c r="AP1216" i="8"/>
  <c r="AJ1217" i="8"/>
  <c r="AK1217" i="8"/>
  <c r="AL1217" i="8"/>
  <c r="AM1217" i="8"/>
  <c r="AN1217" i="8"/>
  <c r="AO1217" i="8"/>
  <c r="AP1217" i="8"/>
  <c r="AJ1218" i="8"/>
  <c r="AK1218" i="8"/>
  <c r="AL1218" i="8"/>
  <c r="AM1218" i="8"/>
  <c r="AN1218" i="8"/>
  <c r="AO1218" i="8"/>
  <c r="AP1218" i="8"/>
  <c r="AJ1219" i="8"/>
  <c r="AK1219" i="8"/>
  <c r="AL1219" i="8"/>
  <c r="AM1219" i="8"/>
  <c r="AN1219" i="8"/>
  <c r="AO1219" i="8"/>
  <c r="AP1219" i="8"/>
  <c r="AJ1220" i="8"/>
  <c r="AK1220" i="8"/>
  <c r="AL1220" i="8"/>
  <c r="AM1220" i="8"/>
  <c r="AN1220" i="8"/>
  <c r="AO1220" i="8"/>
  <c r="AP1220" i="8"/>
  <c r="AJ1221" i="8"/>
  <c r="AK1221" i="8"/>
  <c r="AL1221" i="8"/>
  <c r="AM1221" i="8"/>
  <c r="AN1221" i="8"/>
  <c r="AO1221" i="8"/>
  <c r="AP1221" i="8"/>
  <c r="AJ1222" i="8"/>
  <c r="AK1222" i="8"/>
  <c r="AL1222" i="8"/>
  <c r="AM1222" i="8"/>
  <c r="AN1222" i="8"/>
  <c r="AO1222" i="8"/>
  <c r="AP1222" i="8"/>
  <c r="AJ1223" i="8"/>
  <c r="AK1223" i="8"/>
  <c r="AL1223" i="8"/>
  <c r="AM1223" i="8"/>
  <c r="AN1223" i="8"/>
  <c r="AO1223" i="8"/>
  <c r="AP1223" i="8"/>
  <c r="AJ1224" i="8"/>
  <c r="AK1224" i="8"/>
  <c r="AL1224" i="8"/>
  <c r="AM1224" i="8"/>
  <c r="AN1224" i="8"/>
  <c r="AO1224" i="8"/>
  <c r="AP1224" i="8"/>
  <c r="AJ1225" i="8"/>
  <c r="AK1225" i="8"/>
  <c r="AL1225" i="8"/>
  <c r="AM1225" i="8"/>
  <c r="AN1225" i="8"/>
  <c r="AO1225" i="8"/>
  <c r="AP1225" i="8"/>
  <c r="AJ1226" i="8"/>
  <c r="AK1226" i="8"/>
  <c r="AL1226" i="8"/>
  <c r="AM1226" i="8"/>
  <c r="AN1226" i="8"/>
  <c r="AO1226" i="8"/>
  <c r="AP1226" i="8"/>
  <c r="AP1215" i="8"/>
  <c r="AO1215" i="8"/>
  <c r="AN1215" i="8"/>
  <c r="AM1215" i="8"/>
  <c r="AL1215" i="8"/>
  <c r="AK1215" i="8"/>
  <c r="AJ1215" i="8"/>
  <c r="AJ1202" i="8"/>
  <c r="AK1202" i="8"/>
  <c r="AL1202" i="8"/>
  <c r="AM1202" i="8"/>
  <c r="AN1202" i="8"/>
  <c r="AO1202" i="8"/>
  <c r="AP1202" i="8"/>
  <c r="AJ1203" i="8"/>
  <c r="AK1203" i="8"/>
  <c r="AL1203" i="8"/>
  <c r="AM1203" i="8"/>
  <c r="AN1203" i="8"/>
  <c r="AO1203" i="8"/>
  <c r="AP1203" i="8"/>
  <c r="AJ1204" i="8"/>
  <c r="AK1204" i="8"/>
  <c r="AL1204" i="8"/>
  <c r="AM1204" i="8"/>
  <c r="AN1204" i="8"/>
  <c r="AO1204" i="8"/>
  <c r="AP1204" i="8"/>
  <c r="AJ1205" i="8"/>
  <c r="AK1205" i="8"/>
  <c r="AL1205" i="8"/>
  <c r="AM1205" i="8"/>
  <c r="AN1205" i="8"/>
  <c r="AO1205" i="8"/>
  <c r="AP1205" i="8"/>
  <c r="AJ1206" i="8"/>
  <c r="AK1206" i="8"/>
  <c r="AL1206" i="8"/>
  <c r="AM1206" i="8"/>
  <c r="AN1206" i="8"/>
  <c r="AO1206" i="8"/>
  <c r="AP1206" i="8"/>
  <c r="AJ1207" i="8"/>
  <c r="AK1207" i="8"/>
  <c r="AL1207" i="8"/>
  <c r="AM1207" i="8"/>
  <c r="AN1207" i="8"/>
  <c r="AO1207" i="8"/>
  <c r="AP1207" i="8"/>
  <c r="AJ1208" i="8"/>
  <c r="AK1208" i="8"/>
  <c r="AL1208" i="8"/>
  <c r="AM1208" i="8"/>
  <c r="AN1208" i="8"/>
  <c r="AO1208" i="8"/>
  <c r="AP1208" i="8"/>
  <c r="AJ1209" i="8"/>
  <c r="AK1209" i="8"/>
  <c r="AL1209" i="8"/>
  <c r="AM1209" i="8"/>
  <c r="AN1209" i="8"/>
  <c r="AO1209" i="8"/>
  <c r="AP1209" i="8"/>
  <c r="AJ1210" i="8"/>
  <c r="AK1210" i="8"/>
  <c r="AL1210" i="8"/>
  <c r="AM1210" i="8"/>
  <c r="AN1210" i="8"/>
  <c r="AO1210" i="8"/>
  <c r="AP1210" i="8"/>
  <c r="AJ1211" i="8"/>
  <c r="AK1211" i="8"/>
  <c r="AL1211" i="8"/>
  <c r="AM1211" i="8"/>
  <c r="AN1211" i="8"/>
  <c r="AO1211" i="8"/>
  <c r="AP1211" i="8"/>
  <c r="AJ1212" i="8"/>
  <c r="AK1212" i="8"/>
  <c r="AL1212" i="8"/>
  <c r="AM1212" i="8"/>
  <c r="AN1212" i="8"/>
  <c r="AO1212" i="8"/>
  <c r="AP1212" i="8"/>
  <c r="AP1201" i="8"/>
  <c r="AO1201" i="8"/>
  <c r="AN1201" i="8"/>
  <c r="AM1201" i="8"/>
  <c r="AL1201" i="8"/>
  <c r="AK1201" i="8"/>
  <c r="AJ1201" i="8"/>
  <c r="AJ1042" i="8"/>
  <c r="AK1042" i="8"/>
  <c r="AL1042" i="8"/>
  <c r="AM1042" i="8"/>
  <c r="AN1042" i="8"/>
  <c r="AO1042" i="8"/>
  <c r="AP1042" i="8"/>
  <c r="AJ1043" i="8"/>
  <c r="AK1043" i="8"/>
  <c r="AL1043" i="8"/>
  <c r="AM1043" i="8"/>
  <c r="AN1043" i="8"/>
  <c r="AO1043" i="8"/>
  <c r="AP1043" i="8"/>
  <c r="AJ1044" i="8"/>
  <c r="AK1044" i="8"/>
  <c r="AL1044" i="8"/>
  <c r="AM1044" i="8"/>
  <c r="AN1044" i="8"/>
  <c r="AO1044" i="8"/>
  <c r="AP1044" i="8"/>
  <c r="AJ1045" i="8"/>
  <c r="AK1045" i="8"/>
  <c r="AL1045" i="8"/>
  <c r="AM1045" i="8"/>
  <c r="AN1045" i="8"/>
  <c r="AO1045" i="8"/>
  <c r="AP1045" i="8"/>
  <c r="AJ1046" i="8"/>
  <c r="AK1046" i="8"/>
  <c r="AL1046" i="8"/>
  <c r="AM1046" i="8"/>
  <c r="AN1046" i="8"/>
  <c r="AO1046" i="8"/>
  <c r="AP1046" i="8"/>
  <c r="AJ1047" i="8"/>
  <c r="AK1047" i="8"/>
  <c r="AL1047" i="8"/>
  <c r="AM1047" i="8"/>
  <c r="AN1047" i="8"/>
  <c r="AO1047" i="8"/>
  <c r="AP1047" i="8"/>
  <c r="AJ1048" i="8"/>
  <c r="AK1048" i="8"/>
  <c r="AL1048" i="8"/>
  <c r="AM1048" i="8"/>
  <c r="AN1048" i="8"/>
  <c r="AO1048" i="8"/>
  <c r="AP1048" i="8"/>
  <c r="AJ1049" i="8"/>
  <c r="AK1049" i="8"/>
  <c r="AL1049" i="8"/>
  <c r="AM1049" i="8"/>
  <c r="AN1049" i="8"/>
  <c r="AO1049" i="8"/>
  <c r="AP1049" i="8"/>
  <c r="AJ1050" i="8"/>
  <c r="AK1050" i="8"/>
  <c r="AL1050" i="8"/>
  <c r="AM1050" i="8"/>
  <c r="AN1050" i="8"/>
  <c r="AO1050" i="8"/>
  <c r="AP1050" i="8"/>
  <c r="AJ1051" i="8"/>
  <c r="AK1051" i="8"/>
  <c r="AL1051" i="8"/>
  <c r="AM1051" i="8"/>
  <c r="AN1051" i="8"/>
  <c r="AO1051" i="8"/>
  <c r="AP1051" i="8"/>
  <c r="AJ1052" i="8"/>
  <c r="AK1052" i="8"/>
  <c r="AL1052" i="8"/>
  <c r="AM1052" i="8"/>
  <c r="AN1052" i="8"/>
  <c r="AO1052" i="8"/>
  <c r="AP1052" i="8"/>
  <c r="AP1041" i="8"/>
  <c r="AO1041" i="8"/>
  <c r="AN1041" i="8"/>
  <c r="AM1041" i="8"/>
  <c r="AL1041" i="8"/>
  <c r="AK1041" i="8"/>
  <c r="AJ1041" i="8"/>
  <c r="AJ1028" i="8"/>
  <c r="AK1028" i="8"/>
  <c r="AL1028" i="8"/>
  <c r="AM1028" i="8"/>
  <c r="AN1028" i="8"/>
  <c r="AO1028" i="8"/>
  <c r="AP1028" i="8"/>
  <c r="AJ1029" i="8"/>
  <c r="AK1029" i="8"/>
  <c r="AL1029" i="8"/>
  <c r="AM1029" i="8"/>
  <c r="AN1029" i="8"/>
  <c r="AO1029" i="8"/>
  <c r="AP1029" i="8"/>
  <c r="AJ1030" i="8"/>
  <c r="AK1030" i="8"/>
  <c r="AL1030" i="8"/>
  <c r="AM1030" i="8"/>
  <c r="AN1030" i="8"/>
  <c r="AO1030" i="8"/>
  <c r="AP1030" i="8"/>
  <c r="AJ1031" i="8"/>
  <c r="AK1031" i="8"/>
  <c r="AL1031" i="8"/>
  <c r="AM1031" i="8"/>
  <c r="AN1031" i="8"/>
  <c r="AO1031" i="8"/>
  <c r="AP1031" i="8"/>
  <c r="AJ1032" i="8"/>
  <c r="AK1032" i="8"/>
  <c r="AL1032" i="8"/>
  <c r="AM1032" i="8"/>
  <c r="AN1032" i="8"/>
  <c r="AO1032" i="8"/>
  <c r="AP1032" i="8"/>
  <c r="AJ1033" i="8"/>
  <c r="AK1033" i="8"/>
  <c r="AL1033" i="8"/>
  <c r="AM1033" i="8"/>
  <c r="AN1033" i="8"/>
  <c r="AO1033" i="8"/>
  <c r="AP1033" i="8"/>
  <c r="AJ1034" i="8"/>
  <c r="AK1034" i="8"/>
  <c r="AL1034" i="8"/>
  <c r="AM1034" i="8"/>
  <c r="AN1034" i="8"/>
  <c r="AO1034" i="8"/>
  <c r="AP1034" i="8"/>
  <c r="AJ1035" i="8"/>
  <c r="AK1035" i="8"/>
  <c r="AL1035" i="8"/>
  <c r="AM1035" i="8"/>
  <c r="AN1035" i="8"/>
  <c r="AO1035" i="8"/>
  <c r="AP1035" i="8"/>
  <c r="AJ1036" i="8"/>
  <c r="AK1036" i="8"/>
  <c r="AL1036" i="8"/>
  <c r="AM1036" i="8"/>
  <c r="AN1036" i="8"/>
  <c r="AO1036" i="8"/>
  <c r="AP1036" i="8"/>
  <c r="AJ1037" i="8"/>
  <c r="AK1037" i="8"/>
  <c r="AL1037" i="8"/>
  <c r="AM1037" i="8"/>
  <c r="AN1037" i="8"/>
  <c r="AO1037" i="8"/>
  <c r="AP1037" i="8"/>
  <c r="AJ1038" i="8"/>
  <c r="AK1038" i="8"/>
  <c r="AL1038" i="8"/>
  <c r="AM1038" i="8"/>
  <c r="AN1038" i="8"/>
  <c r="AO1038" i="8"/>
  <c r="AP1038" i="8"/>
  <c r="AP1027" i="8"/>
  <c r="AO1027" i="8"/>
  <c r="AN1027" i="8"/>
  <c r="AM1027" i="8"/>
  <c r="AL1027" i="8"/>
  <c r="AK1027" i="8"/>
  <c r="AJ1027" i="8"/>
  <c r="AJ867" i="8"/>
  <c r="AK867" i="8"/>
  <c r="AL867" i="8"/>
  <c r="AM867" i="8"/>
  <c r="AN867" i="8"/>
  <c r="AO867" i="8"/>
  <c r="AP867" i="8"/>
  <c r="AJ868" i="8"/>
  <c r="AK868" i="8"/>
  <c r="AL868" i="8"/>
  <c r="AM868" i="8"/>
  <c r="AN868" i="8"/>
  <c r="AO868" i="8"/>
  <c r="AP868" i="8"/>
  <c r="AJ869" i="8"/>
  <c r="AK869" i="8"/>
  <c r="AL869" i="8"/>
  <c r="AM869" i="8"/>
  <c r="AN869" i="8"/>
  <c r="AO869" i="8"/>
  <c r="AP869" i="8"/>
  <c r="AJ870" i="8"/>
  <c r="AK870" i="8"/>
  <c r="AL870" i="8"/>
  <c r="AM870" i="8"/>
  <c r="AN870" i="8"/>
  <c r="AO870" i="8"/>
  <c r="AP870" i="8"/>
  <c r="AJ871" i="8"/>
  <c r="AK871" i="8"/>
  <c r="AL871" i="8"/>
  <c r="AM871" i="8"/>
  <c r="AN871" i="8"/>
  <c r="AO871" i="8"/>
  <c r="AP871" i="8"/>
  <c r="AJ872" i="8"/>
  <c r="AK872" i="8"/>
  <c r="AL872" i="8"/>
  <c r="AM872" i="8"/>
  <c r="AN872" i="8"/>
  <c r="AO872" i="8"/>
  <c r="AP872" i="8"/>
  <c r="AJ873" i="8"/>
  <c r="AK873" i="8"/>
  <c r="AL873" i="8"/>
  <c r="AM873" i="8"/>
  <c r="AN873" i="8"/>
  <c r="AO873" i="8"/>
  <c r="AP873" i="8"/>
  <c r="AJ874" i="8"/>
  <c r="AK874" i="8"/>
  <c r="AL874" i="8"/>
  <c r="AM874" i="8"/>
  <c r="AN874" i="8"/>
  <c r="AO874" i="8"/>
  <c r="AP874" i="8"/>
  <c r="AJ875" i="8"/>
  <c r="AK875" i="8"/>
  <c r="AL875" i="8"/>
  <c r="AM875" i="8"/>
  <c r="AN875" i="8"/>
  <c r="AO875" i="8"/>
  <c r="AP875" i="8"/>
  <c r="AJ876" i="8"/>
  <c r="AK876" i="8"/>
  <c r="AL876" i="8"/>
  <c r="AM876" i="8"/>
  <c r="AN876" i="8"/>
  <c r="AO876" i="8"/>
  <c r="AP876" i="8"/>
  <c r="AJ877" i="8"/>
  <c r="AK877" i="8"/>
  <c r="AL877" i="8"/>
  <c r="AM877" i="8"/>
  <c r="AN877" i="8"/>
  <c r="AO877" i="8"/>
  <c r="AP877" i="8"/>
  <c r="AP866" i="8"/>
  <c r="AO866" i="8"/>
  <c r="AN866" i="8"/>
  <c r="AM866" i="8"/>
  <c r="AL866" i="8"/>
  <c r="AK866" i="8"/>
  <c r="AJ866" i="8"/>
  <c r="AJ853" i="8"/>
  <c r="AK853" i="8"/>
  <c r="AL853" i="8"/>
  <c r="AM853" i="8"/>
  <c r="AN853" i="8"/>
  <c r="AO853" i="8"/>
  <c r="AP853" i="8"/>
  <c r="AJ854" i="8"/>
  <c r="AK854" i="8"/>
  <c r="AL854" i="8"/>
  <c r="AM854" i="8"/>
  <c r="AN854" i="8"/>
  <c r="AO854" i="8"/>
  <c r="AP854" i="8"/>
  <c r="AJ855" i="8"/>
  <c r="AK855" i="8"/>
  <c r="AL855" i="8"/>
  <c r="AM855" i="8"/>
  <c r="AN855" i="8"/>
  <c r="AO855" i="8"/>
  <c r="AP855" i="8"/>
  <c r="AJ856" i="8"/>
  <c r="AK856" i="8"/>
  <c r="AL856" i="8"/>
  <c r="AM856" i="8"/>
  <c r="AN856" i="8"/>
  <c r="AO856" i="8"/>
  <c r="AP856" i="8"/>
  <c r="AJ857" i="8"/>
  <c r="AK857" i="8"/>
  <c r="AL857" i="8"/>
  <c r="AM857" i="8"/>
  <c r="AN857" i="8"/>
  <c r="AO857" i="8"/>
  <c r="AP857" i="8"/>
  <c r="AJ858" i="8"/>
  <c r="AK858" i="8"/>
  <c r="AL858" i="8"/>
  <c r="AM858" i="8"/>
  <c r="AN858" i="8"/>
  <c r="AO858" i="8"/>
  <c r="AP858" i="8"/>
  <c r="AJ859" i="8"/>
  <c r="AK859" i="8"/>
  <c r="AL859" i="8"/>
  <c r="AM859" i="8"/>
  <c r="AN859" i="8"/>
  <c r="AO859" i="8"/>
  <c r="AP859" i="8"/>
  <c r="AJ860" i="8"/>
  <c r="AK860" i="8"/>
  <c r="AL860" i="8"/>
  <c r="AM860" i="8"/>
  <c r="AN860" i="8"/>
  <c r="AO860" i="8"/>
  <c r="AP860" i="8"/>
  <c r="AJ861" i="8"/>
  <c r="AK861" i="8"/>
  <c r="AL861" i="8"/>
  <c r="AM861" i="8"/>
  <c r="AN861" i="8"/>
  <c r="AO861" i="8"/>
  <c r="AP861" i="8"/>
  <c r="AJ862" i="8"/>
  <c r="AK862" i="8"/>
  <c r="AL862" i="8"/>
  <c r="AM862" i="8"/>
  <c r="AN862" i="8"/>
  <c r="AO862" i="8"/>
  <c r="AP862" i="8"/>
  <c r="AJ863" i="8"/>
  <c r="AK863" i="8"/>
  <c r="AL863" i="8"/>
  <c r="AM863" i="8"/>
  <c r="AN863" i="8"/>
  <c r="AO863" i="8"/>
  <c r="AP863" i="8"/>
  <c r="AP852" i="8"/>
  <c r="AO852" i="8"/>
  <c r="AN852" i="8"/>
  <c r="AM852" i="8"/>
  <c r="AL852" i="8"/>
  <c r="AK852" i="8"/>
  <c r="AJ852" i="8"/>
  <c r="AJ656" i="8"/>
  <c r="AK656" i="8"/>
  <c r="AL656" i="8"/>
  <c r="AM656" i="8"/>
  <c r="AN656" i="8"/>
  <c r="AO656" i="8"/>
  <c r="AP656" i="8"/>
  <c r="AJ657" i="8"/>
  <c r="AK657" i="8"/>
  <c r="AL657" i="8"/>
  <c r="AM657" i="8"/>
  <c r="AN657" i="8"/>
  <c r="AO657" i="8"/>
  <c r="AP657" i="8"/>
  <c r="AJ658" i="8"/>
  <c r="AK658" i="8"/>
  <c r="AL658" i="8"/>
  <c r="AM658" i="8"/>
  <c r="AN658" i="8"/>
  <c r="AO658" i="8"/>
  <c r="AP658" i="8"/>
  <c r="AJ659" i="8"/>
  <c r="AK659" i="8"/>
  <c r="AL659" i="8"/>
  <c r="AM659" i="8"/>
  <c r="AN659" i="8"/>
  <c r="AO659" i="8"/>
  <c r="AP659" i="8"/>
  <c r="AJ660" i="8"/>
  <c r="AK660" i="8"/>
  <c r="AL660" i="8"/>
  <c r="AM660" i="8"/>
  <c r="AN660" i="8"/>
  <c r="AO660" i="8"/>
  <c r="AP660" i="8"/>
  <c r="AJ661" i="8"/>
  <c r="AK661" i="8"/>
  <c r="AL661" i="8"/>
  <c r="AM661" i="8"/>
  <c r="AN661" i="8"/>
  <c r="AO661" i="8"/>
  <c r="AP661" i="8"/>
  <c r="AJ662" i="8"/>
  <c r="AK662" i="8"/>
  <c r="AL662" i="8"/>
  <c r="AM662" i="8"/>
  <c r="AN662" i="8"/>
  <c r="AO662" i="8"/>
  <c r="AP662" i="8"/>
  <c r="AJ663" i="8"/>
  <c r="AK663" i="8"/>
  <c r="AL663" i="8"/>
  <c r="AM663" i="8"/>
  <c r="AN663" i="8"/>
  <c r="AO663" i="8"/>
  <c r="AP663" i="8"/>
  <c r="AJ664" i="8"/>
  <c r="AK664" i="8"/>
  <c r="AL664" i="8"/>
  <c r="AM664" i="8"/>
  <c r="AN664" i="8"/>
  <c r="AO664" i="8"/>
  <c r="AP664" i="8"/>
  <c r="AJ665" i="8"/>
  <c r="AK665" i="8"/>
  <c r="AL665" i="8"/>
  <c r="AM665" i="8"/>
  <c r="AN665" i="8"/>
  <c r="AO665" i="8"/>
  <c r="AP665" i="8"/>
  <c r="AJ666" i="8"/>
  <c r="AK666" i="8"/>
  <c r="AL666" i="8"/>
  <c r="AM666" i="8"/>
  <c r="AN666" i="8"/>
  <c r="AO666" i="8"/>
  <c r="AP666" i="8"/>
  <c r="AP655" i="8"/>
  <c r="AO655" i="8"/>
  <c r="AN655" i="8"/>
  <c r="AM655" i="8"/>
  <c r="AL655" i="8"/>
  <c r="AK655" i="8"/>
  <c r="AJ655" i="8"/>
  <c r="AJ642" i="8"/>
  <c r="AK642" i="8"/>
  <c r="AL642" i="8"/>
  <c r="AM642" i="8"/>
  <c r="AN642" i="8"/>
  <c r="AO642" i="8"/>
  <c r="AP642" i="8"/>
  <c r="AJ643" i="8"/>
  <c r="AK643" i="8"/>
  <c r="AL643" i="8"/>
  <c r="AM643" i="8"/>
  <c r="AN643" i="8"/>
  <c r="AO643" i="8"/>
  <c r="AP643" i="8"/>
  <c r="AJ644" i="8"/>
  <c r="AK644" i="8"/>
  <c r="AL644" i="8"/>
  <c r="AM644" i="8"/>
  <c r="AN644" i="8"/>
  <c r="AO644" i="8"/>
  <c r="AP644" i="8"/>
  <c r="AJ645" i="8"/>
  <c r="AK645" i="8"/>
  <c r="AL645" i="8"/>
  <c r="AM645" i="8"/>
  <c r="AN645" i="8"/>
  <c r="AO645" i="8"/>
  <c r="AP645" i="8"/>
  <c r="AJ646" i="8"/>
  <c r="AK646" i="8"/>
  <c r="AL646" i="8"/>
  <c r="AM646" i="8"/>
  <c r="AN646" i="8"/>
  <c r="AO646" i="8"/>
  <c r="AP646" i="8"/>
  <c r="AJ647" i="8"/>
  <c r="AK647" i="8"/>
  <c r="AL647" i="8"/>
  <c r="AM647" i="8"/>
  <c r="AN647" i="8"/>
  <c r="AO647" i="8"/>
  <c r="AP647" i="8"/>
  <c r="AJ648" i="8"/>
  <c r="AK648" i="8"/>
  <c r="AL648" i="8"/>
  <c r="AM648" i="8"/>
  <c r="AN648" i="8"/>
  <c r="AO648" i="8"/>
  <c r="AP648" i="8"/>
  <c r="AJ649" i="8"/>
  <c r="AK649" i="8"/>
  <c r="AL649" i="8"/>
  <c r="AM649" i="8"/>
  <c r="AN649" i="8"/>
  <c r="AO649" i="8"/>
  <c r="AP649" i="8"/>
  <c r="AJ650" i="8"/>
  <c r="AK650" i="8"/>
  <c r="AL650" i="8"/>
  <c r="AM650" i="8"/>
  <c r="AN650" i="8"/>
  <c r="AO650" i="8"/>
  <c r="AP650" i="8"/>
  <c r="AJ651" i="8"/>
  <c r="AK651" i="8"/>
  <c r="AL651" i="8"/>
  <c r="AM651" i="8"/>
  <c r="AN651" i="8"/>
  <c r="AO651" i="8"/>
  <c r="AP651" i="8"/>
  <c r="AJ652" i="8"/>
  <c r="AK652" i="8"/>
  <c r="AL652" i="8"/>
  <c r="AM652" i="8"/>
  <c r="AN652" i="8"/>
  <c r="AO652" i="8"/>
  <c r="AP652" i="8"/>
  <c r="AP641" i="8"/>
  <c r="AO641" i="8"/>
  <c r="AN641" i="8"/>
  <c r="AM641" i="8"/>
  <c r="AL641" i="8"/>
  <c r="AK641" i="8"/>
  <c r="AJ641" i="8"/>
  <c r="AJ481" i="8"/>
  <c r="AK481" i="8"/>
  <c r="AL481" i="8"/>
  <c r="AM481" i="8"/>
  <c r="AN481" i="8"/>
  <c r="AO481" i="8"/>
  <c r="AP481" i="8"/>
  <c r="AJ482" i="8"/>
  <c r="AK482" i="8"/>
  <c r="AL482" i="8"/>
  <c r="AM482" i="8"/>
  <c r="AN482" i="8"/>
  <c r="AO482" i="8"/>
  <c r="AP482" i="8"/>
  <c r="AJ483" i="8"/>
  <c r="AK483" i="8"/>
  <c r="AL483" i="8"/>
  <c r="AM483" i="8"/>
  <c r="AN483" i="8"/>
  <c r="AO483" i="8"/>
  <c r="AP483" i="8"/>
  <c r="AJ484" i="8"/>
  <c r="AK484" i="8"/>
  <c r="AL484" i="8"/>
  <c r="AM484" i="8"/>
  <c r="AN484" i="8"/>
  <c r="AO484" i="8"/>
  <c r="AP484" i="8"/>
  <c r="AJ485" i="8"/>
  <c r="AK485" i="8"/>
  <c r="AL485" i="8"/>
  <c r="AM485" i="8"/>
  <c r="AN485" i="8"/>
  <c r="AO485" i="8"/>
  <c r="AP485" i="8"/>
  <c r="AJ486" i="8"/>
  <c r="AK486" i="8"/>
  <c r="AL486" i="8"/>
  <c r="AM486" i="8"/>
  <c r="AN486" i="8"/>
  <c r="AO486" i="8"/>
  <c r="AP486" i="8"/>
  <c r="AJ487" i="8"/>
  <c r="AK487" i="8"/>
  <c r="AL487" i="8"/>
  <c r="AM487" i="8"/>
  <c r="AN487" i="8"/>
  <c r="AO487" i="8"/>
  <c r="AP487" i="8"/>
  <c r="AJ488" i="8"/>
  <c r="AK488" i="8"/>
  <c r="AL488" i="8"/>
  <c r="AM488" i="8"/>
  <c r="AN488" i="8"/>
  <c r="AO488" i="8"/>
  <c r="AP488" i="8"/>
  <c r="AJ489" i="8"/>
  <c r="AK489" i="8"/>
  <c r="AL489" i="8"/>
  <c r="AM489" i="8"/>
  <c r="AN489" i="8"/>
  <c r="AO489" i="8"/>
  <c r="AP489" i="8"/>
  <c r="AJ490" i="8"/>
  <c r="AK490" i="8"/>
  <c r="AL490" i="8"/>
  <c r="AM490" i="8"/>
  <c r="AN490" i="8"/>
  <c r="AO490" i="8"/>
  <c r="AP490" i="8"/>
  <c r="AJ491" i="8"/>
  <c r="AK491" i="8"/>
  <c r="AL491" i="8"/>
  <c r="AM491" i="8"/>
  <c r="AN491" i="8"/>
  <c r="AO491" i="8"/>
  <c r="AP491" i="8"/>
  <c r="AP480" i="8"/>
  <c r="AO480" i="8"/>
  <c r="AN480" i="8"/>
  <c r="AM480" i="8"/>
  <c r="AL480" i="8"/>
  <c r="AK480" i="8"/>
  <c r="AJ480" i="8"/>
  <c r="AJ467" i="8"/>
  <c r="AK467" i="8"/>
  <c r="AL467" i="8"/>
  <c r="AM467" i="8"/>
  <c r="AN467" i="8"/>
  <c r="AO467" i="8"/>
  <c r="AP467" i="8"/>
  <c r="AJ468" i="8"/>
  <c r="AK468" i="8"/>
  <c r="AL468" i="8"/>
  <c r="AM468" i="8"/>
  <c r="AN468" i="8"/>
  <c r="AO468" i="8"/>
  <c r="AP468" i="8"/>
  <c r="AJ469" i="8"/>
  <c r="AK469" i="8"/>
  <c r="AL469" i="8"/>
  <c r="AM469" i="8"/>
  <c r="AN469" i="8"/>
  <c r="AO469" i="8"/>
  <c r="AP469" i="8"/>
  <c r="AJ470" i="8"/>
  <c r="AK470" i="8"/>
  <c r="AL470" i="8"/>
  <c r="AM470" i="8"/>
  <c r="AN470" i="8"/>
  <c r="AO470" i="8"/>
  <c r="AP470" i="8"/>
  <c r="AJ471" i="8"/>
  <c r="AK471" i="8"/>
  <c r="AL471" i="8"/>
  <c r="AM471" i="8"/>
  <c r="AN471" i="8"/>
  <c r="AO471" i="8"/>
  <c r="AP471" i="8"/>
  <c r="AJ472" i="8"/>
  <c r="AK472" i="8"/>
  <c r="AL472" i="8"/>
  <c r="AM472" i="8"/>
  <c r="AN472" i="8"/>
  <c r="AO472" i="8"/>
  <c r="AP472" i="8"/>
  <c r="AJ473" i="8"/>
  <c r="AK473" i="8"/>
  <c r="AL473" i="8"/>
  <c r="AM473" i="8"/>
  <c r="AN473" i="8"/>
  <c r="AO473" i="8"/>
  <c r="AP473" i="8"/>
  <c r="AJ474" i="8"/>
  <c r="AK474" i="8"/>
  <c r="AL474" i="8"/>
  <c r="AM474" i="8"/>
  <c r="AN474" i="8"/>
  <c r="AO474" i="8"/>
  <c r="AP474" i="8"/>
  <c r="AJ475" i="8"/>
  <c r="AK475" i="8"/>
  <c r="AL475" i="8"/>
  <c r="AM475" i="8"/>
  <c r="AN475" i="8"/>
  <c r="AO475" i="8"/>
  <c r="AP475" i="8"/>
  <c r="AJ476" i="8"/>
  <c r="AK476" i="8"/>
  <c r="AL476" i="8"/>
  <c r="AM476" i="8"/>
  <c r="AN476" i="8"/>
  <c r="AO476" i="8"/>
  <c r="AP476" i="8"/>
  <c r="AJ477" i="8"/>
  <c r="AK477" i="8"/>
  <c r="AL477" i="8"/>
  <c r="AM477" i="8"/>
  <c r="AN477" i="8"/>
  <c r="AO477" i="8"/>
  <c r="AP477" i="8"/>
  <c r="AP466" i="8"/>
  <c r="AO466" i="8"/>
  <c r="AN466" i="8"/>
  <c r="AM466" i="8"/>
  <c r="AL466" i="8"/>
  <c r="AK466" i="8"/>
  <c r="AJ466" i="8"/>
  <c r="AJ313" i="8"/>
  <c r="AK313" i="8"/>
  <c r="AL313" i="8"/>
  <c r="AM313" i="8"/>
  <c r="AN313" i="8"/>
  <c r="AO313" i="8"/>
  <c r="AP313" i="8"/>
  <c r="AJ314" i="8"/>
  <c r="AK314" i="8"/>
  <c r="AL314" i="8"/>
  <c r="AM314" i="8"/>
  <c r="AN314" i="8"/>
  <c r="AO314" i="8"/>
  <c r="AP314" i="8"/>
  <c r="AJ315" i="8"/>
  <c r="AK315" i="8"/>
  <c r="AL315" i="8"/>
  <c r="AM315" i="8"/>
  <c r="AN315" i="8"/>
  <c r="AO315" i="8"/>
  <c r="AP315" i="8"/>
  <c r="AJ316" i="8"/>
  <c r="AK316" i="8"/>
  <c r="AL316" i="8"/>
  <c r="AM316" i="8"/>
  <c r="AN316" i="8"/>
  <c r="AO316" i="8"/>
  <c r="AP316" i="8"/>
  <c r="AJ317" i="8"/>
  <c r="AK317" i="8"/>
  <c r="AL317" i="8"/>
  <c r="AM317" i="8"/>
  <c r="AN317" i="8"/>
  <c r="AO317" i="8"/>
  <c r="AP317" i="8"/>
  <c r="AJ318" i="8"/>
  <c r="AK318" i="8"/>
  <c r="AL318" i="8"/>
  <c r="AM318" i="8"/>
  <c r="AN318" i="8"/>
  <c r="AO318" i="8"/>
  <c r="AP318" i="8"/>
  <c r="AJ319" i="8"/>
  <c r="AK319" i="8"/>
  <c r="AL319" i="8"/>
  <c r="AM319" i="8"/>
  <c r="AN319" i="8"/>
  <c r="AO319" i="8"/>
  <c r="AP319" i="8"/>
  <c r="AJ320" i="8"/>
  <c r="AK320" i="8"/>
  <c r="AL320" i="8"/>
  <c r="AM320" i="8"/>
  <c r="AN320" i="8"/>
  <c r="AO320" i="8"/>
  <c r="AP320" i="8"/>
  <c r="AJ321" i="8"/>
  <c r="AK321" i="8"/>
  <c r="AL321" i="8"/>
  <c r="AM321" i="8"/>
  <c r="AN321" i="8"/>
  <c r="AO321" i="8"/>
  <c r="AP321" i="8"/>
  <c r="AJ322" i="8"/>
  <c r="AK322" i="8"/>
  <c r="AL322" i="8"/>
  <c r="AM322" i="8"/>
  <c r="AN322" i="8"/>
  <c r="AO322" i="8"/>
  <c r="AP322" i="8"/>
  <c r="AJ323" i="8"/>
  <c r="AK323" i="8"/>
  <c r="AL323" i="8"/>
  <c r="AM323" i="8"/>
  <c r="AN323" i="8"/>
  <c r="AO323" i="8"/>
  <c r="AP323" i="8"/>
  <c r="AP312" i="8"/>
  <c r="AO312" i="8"/>
  <c r="AN312" i="8"/>
  <c r="AM312" i="8"/>
  <c r="AL312" i="8"/>
  <c r="AK312" i="8"/>
  <c r="AJ312" i="8"/>
  <c r="AJ299" i="8"/>
  <c r="AK299" i="8"/>
  <c r="AL299" i="8"/>
  <c r="AM299" i="8"/>
  <c r="AN299" i="8"/>
  <c r="AO299" i="8"/>
  <c r="AP299" i="8"/>
  <c r="AJ300" i="8"/>
  <c r="AK300" i="8"/>
  <c r="AL300" i="8"/>
  <c r="AM300" i="8"/>
  <c r="AN300" i="8"/>
  <c r="AO300" i="8"/>
  <c r="AP300" i="8"/>
  <c r="AJ301" i="8"/>
  <c r="AK301" i="8"/>
  <c r="AL301" i="8"/>
  <c r="AM301" i="8"/>
  <c r="AN301" i="8"/>
  <c r="AO301" i="8"/>
  <c r="AP301" i="8"/>
  <c r="AJ302" i="8"/>
  <c r="AK302" i="8"/>
  <c r="AL302" i="8"/>
  <c r="AM302" i="8"/>
  <c r="AN302" i="8"/>
  <c r="AO302" i="8"/>
  <c r="AP302" i="8"/>
  <c r="AJ303" i="8"/>
  <c r="AK303" i="8"/>
  <c r="AL303" i="8"/>
  <c r="AM303" i="8"/>
  <c r="AN303" i="8"/>
  <c r="AO303" i="8"/>
  <c r="AP303" i="8"/>
  <c r="AJ304" i="8"/>
  <c r="AK304" i="8"/>
  <c r="AL304" i="8"/>
  <c r="AM304" i="8"/>
  <c r="AN304" i="8"/>
  <c r="AO304" i="8"/>
  <c r="AP304" i="8"/>
  <c r="AJ305" i="8"/>
  <c r="AK305" i="8"/>
  <c r="AL305" i="8"/>
  <c r="AM305" i="8"/>
  <c r="AN305" i="8"/>
  <c r="AO305" i="8"/>
  <c r="AP305" i="8"/>
  <c r="AJ306" i="8"/>
  <c r="AK306" i="8"/>
  <c r="AL306" i="8"/>
  <c r="AM306" i="8"/>
  <c r="AN306" i="8"/>
  <c r="AO306" i="8"/>
  <c r="AP306" i="8"/>
  <c r="AJ307" i="8"/>
  <c r="AK307" i="8"/>
  <c r="AL307" i="8"/>
  <c r="AM307" i="8"/>
  <c r="AN307" i="8"/>
  <c r="AO307" i="8"/>
  <c r="AP307" i="8"/>
  <c r="AJ308" i="8"/>
  <c r="AK308" i="8"/>
  <c r="AL308" i="8"/>
  <c r="AM308" i="8"/>
  <c r="AN308" i="8"/>
  <c r="AO308" i="8"/>
  <c r="AP308" i="8"/>
  <c r="AJ309" i="8"/>
  <c r="AK309" i="8"/>
  <c r="AL309" i="8"/>
  <c r="AM309" i="8"/>
  <c r="AN309" i="8"/>
  <c r="AO309" i="8"/>
  <c r="AP309" i="8"/>
  <c r="AP298" i="8"/>
  <c r="AO298" i="8"/>
  <c r="AN298" i="8"/>
  <c r="AM298" i="8"/>
  <c r="AL298" i="8"/>
  <c r="AK298" i="8"/>
  <c r="AJ298" i="8"/>
  <c r="A1245" i="8"/>
  <c r="A1071" i="8"/>
  <c r="A896" i="8"/>
  <c r="A510" i="8"/>
  <c r="A342" i="8"/>
  <c r="A171" i="8"/>
  <c r="X336" i="8"/>
  <c r="Y336" i="8"/>
  <c r="X337" i="8"/>
  <c r="Y337" i="8"/>
  <c r="AJ141" i="8"/>
  <c r="AK141" i="8"/>
  <c r="AL141" i="8"/>
  <c r="AM141" i="8"/>
  <c r="AN141" i="8"/>
  <c r="AO141" i="8"/>
  <c r="AP141" i="8"/>
  <c r="AJ142" i="8"/>
  <c r="AK142" i="8"/>
  <c r="AL142" i="8"/>
  <c r="AM142" i="8"/>
  <c r="AN142" i="8"/>
  <c r="AO142" i="8"/>
  <c r="AP142" i="8"/>
  <c r="AJ143" i="8"/>
  <c r="AK143" i="8"/>
  <c r="AL143" i="8"/>
  <c r="AM143" i="8"/>
  <c r="AN143" i="8"/>
  <c r="AO143" i="8"/>
  <c r="AP143" i="8"/>
  <c r="AJ144" i="8"/>
  <c r="AK144" i="8"/>
  <c r="AL144" i="8"/>
  <c r="AM144" i="8"/>
  <c r="AN144" i="8"/>
  <c r="AO144" i="8"/>
  <c r="AP144" i="8"/>
  <c r="AJ145" i="8"/>
  <c r="AK145" i="8"/>
  <c r="AL145" i="8"/>
  <c r="AM145" i="8"/>
  <c r="AN145" i="8"/>
  <c r="AO145" i="8"/>
  <c r="AP145" i="8"/>
  <c r="AJ146" i="8"/>
  <c r="AK146" i="8"/>
  <c r="AL146" i="8"/>
  <c r="AM146" i="8"/>
  <c r="AN146" i="8"/>
  <c r="AO146" i="8"/>
  <c r="AP146" i="8"/>
  <c r="AJ147" i="8"/>
  <c r="AK147" i="8"/>
  <c r="AL147" i="8"/>
  <c r="AM147" i="8"/>
  <c r="AN147" i="8"/>
  <c r="AO147" i="8"/>
  <c r="AP147" i="8"/>
  <c r="AJ148" i="8"/>
  <c r="AK148" i="8"/>
  <c r="AL148" i="8"/>
  <c r="AM148" i="8"/>
  <c r="AN148" i="8"/>
  <c r="AO148" i="8"/>
  <c r="AP148" i="8"/>
  <c r="AJ149" i="8"/>
  <c r="AK149" i="8"/>
  <c r="AL149" i="8"/>
  <c r="AM149" i="8"/>
  <c r="AN149" i="8"/>
  <c r="AO149" i="8"/>
  <c r="AP149" i="8"/>
  <c r="AJ150" i="8"/>
  <c r="AK150" i="8"/>
  <c r="AL150" i="8"/>
  <c r="AM150" i="8"/>
  <c r="AN150" i="8"/>
  <c r="AO150" i="8"/>
  <c r="AP150" i="8"/>
  <c r="AJ151" i="8"/>
  <c r="AK151" i="8"/>
  <c r="AL151" i="8"/>
  <c r="AM151" i="8"/>
  <c r="AN151" i="8"/>
  <c r="AO151" i="8"/>
  <c r="AP151" i="8"/>
  <c r="AP140" i="8"/>
  <c r="AO140" i="8"/>
  <c r="AN140" i="8"/>
  <c r="AM140" i="8"/>
  <c r="AL140" i="8"/>
  <c r="AK140" i="8"/>
  <c r="AJ140" i="8"/>
  <c r="AJ127" i="8"/>
  <c r="AK127" i="8"/>
  <c r="AL127" i="8"/>
  <c r="AM127" i="8"/>
  <c r="AN127" i="8"/>
  <c r="AO127" i="8"/>
  <c r="AP127" i="8"/>
  <c r="AJ128" i="8"/>
  <c r="AK128" i="8"/>
  <c r="AL128" i="8"/>
  <c r="AM128" i="8"/>
  <c r="AN128" i="8"/>
  <c r="AO128" i="8"/>
  <c r="AP128" i="8"/>
  <c r="AJ129" i="8"/>
  <c r="AK129" i="8"/>
  <c r="AL129" i="8"/>
  <c r="AM129" i="8"/>
  <c r="AN129" i="8"/>
  <c r="AO129" i="8"/>
  <c r="AP129" i="8"/>
  <c r="AJ130" i="8"/>
  <c r="AK130" i="8"/>
  <c r="AL130" i="8"/>
  <c r="AM130" i="8"/>
  <c r="AN130" i="8"/>
  <c r="AO130" i="8"/>
  <c r="AP130" i="8"/>
  <c r="AJ131" i="8"/>
  <c r="AK131" i="8"/>
  <c r="AL131" i="8"/>
  <c r="AM131" i="8"/>
  <c r="AN131" i="8"/>
  <c r="AO131" i="8"/>
  <c r="AP131" i="8"/>
  <c r="AJ132" i="8"/>
  <c r="AK132" i="8"/>
  <c r="AL132" i="8"/>
  <c r="AM132" i="8"/>
  <c r="AN132" i="8"/>
  <c r="AO132" i="8"/>
  <c r="AP132" i="8"/>
  <c r="AJ133" i="8"/>
  <c r="AK133" i="8"/>
  <c r="AL133" i="8"/>
  <c r="AM133" i="8"/>
  <c r="AN133" i="8"/>
  <c r="AO133" i="8"/>
  <c r="AP133" i="8"/>
  <c r="AJ134" i="8"/>
  <c r="AK134" i="8"/>
  <c r="AL134" i="8"/>
  <c r="AM134" i="8"/>
  <c r="AN134" i="8"/>
  <c r="AO134" i="8"/>
  <c r="AP134" i="8"/>
  <c r="AJ135" i="8"/>
  <c r="AK135" i="8"/>
  <c r="AL135" i="8"/>
  <c r="AM135" i="8"/>
  <c r="AN135" i="8"/>
  <c r="AO135" i="8"/>
  <c r="AP135" i="8"/>
  <c r="AJ136" i="8"/>
  <c r="AK136" i="8"/>
  <c r="AL136" i="8"/>
  <c r="AM136" i="8"/>
  <c r="AN136" i="8"/>
  <c r="AO136" i="8"/>
  <c r="AP136" i="8"/>
  <c r="AJ137" i="8"/>
  <c r="AK137" i="8"/>
  <c r="AL137" i="8"/>
  <c r="AM137" i="8"/>
  <c r="AN137" i="8"/>
  <c r="AO137" i="8"/>
  <c r="AP137" i="8"/>
  <c r="AP126" i="8"/>
  <c r="AO126" i="8"/>
  <c r="AN126" i="8"/>
  <c r="AM126" i="8"/>
  <c r="AL126" i="8"/>
  <c r="AK126" i="8"/>
  <c r="AJ126" i="8"/>
  <c r="AP1429" i="8"/>
  <c r="AO1429" i="8"/>
  <c r="AN1429" i="8"/>
  <c r="AM1429" i="8"/>
  <c r="AL1429" i="8"/>
  <c r="AK1429" i="8"/>
  <c r="AJ1429" i="8"/>
  <c r="AP1428" i="8"/>
  <c r="AO1428" i="8"/>
  <c r="AN1428" i="8"/>
  <c r="AM1428" i="8"/>
  <c r="AL1428" i="8"/>
  <c r="AK1428" i="8"/>
  <c r="AJ1428" i="8"/>
  <c r="AP1427" i="8"/>
  <c r="AO1427" i="8"/>
  <c r="AN1427" i="8"/>
  <c r="AM1427" i="8"/>
  <c r="AL1427" i="8"/>
  <c r="AK1427" i="8"/>
  <c r="AJ1427" i="8"/>
  <c r="AP1426" i="8"/>
  <c r="AO1426" i="8"/>
  <c r="AN1426" i="8"/>
  <c r="AM1426" i="8"/>
  <c r="AL1426" i="8"/>
  <c r="AK1426" i="8"/>
  <c r="AJ1426" i="8"/>
  <c r="AP1425" i="8"/>
  <c r="AO1425" i="8"/>
  <c r="AN1425" i="8"/>
  <c r="AM1425" i="8"/>
  <c r="AL1425" i="8"/>
  <c r="AK1425" i="8"/>
  <c r="AJ1425" i="8"/>
  <c r="AP1424" i="8"/>
  <c r="AO1424" i="8"/>
  <c r="AN1424" i="8"/>
  <c r="AM1424" i="8"/>
  <c r="AL1424" i="8"/>
  <c r="AK1424" i="8"/>
  <c r="AJ1424" i="8"/>
  <c r="AP1423" i="8"/>
  <c r="AO1423" i="8"/>
  <c r="AN1423" i="8"/>
  <c r="AM1423" i="8"/>
  <c r="AL1423" i="8"/>
  <c r="AK1423" i="8"/>
  <c r="AJ1423" i="8"/>
  <c r="AP1422" i="8"/>
  <c r="AO1422" i="8"/>
  <c r="AN1422" i="8"/>
  <c r="AM1422" i="8"/>
  <c r="AL1422" i="8"/>
  <c r="AK1422" i="8"/>
  <c r="AJ1422" i="8"/>
  <c r="AP1421" i="8"/>
  <c r="AO1421" i="8"/>
  <c r="AN1421" i="8"/>
  <c r="AM1421" i="8"/>
  <c r="AL1421" i="8"/>
  <c r="AK1421" i="8"/>
  <c r="AJ1421" i="8"/>
  <c r="AP1420" i="8"/>
  <c r="AO1420" i="8"/>
  <c r="AN1420" i="8"/>
  <c r="AM1420" i="8"/>
  <c r="AL1420" i="8"/>
  <c r="AK1420" i="8"/>
  <c r="AJ1420" i="8"/>
  <c r="AP1419" i="8"/>
  <c r="AO1419" i="8"/>
  <c r="AN1419" i="8"/>
  <c r="AM1419" i="8"/>
  <c r="AL1419" i="8"/>
  <c r="AK1419" i="8"/>
  <c r="AJ1419" i="8"/>
  <c r="AP1418" i="8"/>
  <c r="AO1418" i="8"/>
  <c r="AN1418" i="8"/>
  <c r="AM1418" i="8"/>
  <c r="AL1418" i="8"/>
  <c r="AK1418" i="8"/>
  <c r="AJ1418" i="8"/>
  <c r="X1428" i="8"/>
  <c r="Y1428" i="8"/>
  <c r="X1429" i="8"/>
  <c r="Y1429" i="8"/>
  <c r="U1428" i="8"/>
  <c r="U1429" i="8"/>
  <c r="R1428" i="8"/>
  <c r="R1429" i="8"/>
  <c r="O1428" i="8"/>
  <c r="O1429" i="8"/>
  <c r="L1428" i="8"/>
  <c r="L1429" i="8"/>
  <c r="I1428" i="8"/>
  <c r="I1429" i="8"/>
  <c r="F1428" i="8"/>
  <c r="F1429" i="8"/>
  <c r="AP1240" i="8"/>
  <c r="AO1240" i="8"/>
  <c r="AN1240" i="8"/>
  <c r="AM1240" i="8"/>
  <c r="AL1240" i="8"/>
  <c r="AK1240" i="8"/>
  <c r="AJ1240" i="8"/>
  <c r="AP1239" i="8"/>
  <c r="AO1239" i="8"/>
  <c r="AN1239" i="8"/>
  <c r="AM1239" i="8"/>
  <c r="AL1239" i="8"/>
  <c r="AK1239" i="8"/>
  <c r="AJ1239" i="8"/>
  <c r="AP1238" i="8"/>
  <c r="AO1238" i="8"/>
  <c r="AN1238" i="8"/>
  <c r="AM1238" i="8"/>
  <c r="AL1238" i="8"/>
  <c r="AK1238" i="8"/>
  <c r="AJ1238" i="8"/>
  <c r="AP1237" i="8"/>
  <c r="AO1237" i="8"/>
  <c r="AN1237" i="8"/>
  <c r="AM1237" i="8"/>
  <c r="AL1237" i="8"/>
  <c r="AK1237" i="8"/>
  <c r="AJ1237" i="8"/>
  <c r="AP1236" i="8"/>
  <c r="AO1236" i="8"/>
  <c r="AN1236" i="8"/>
  <c r="AM1236" i="8"/>
  <c r="AL1236" i="8"/>
  <c r="AK1236" i="8"/>
  <c r="AJ1236" i="8"/>
  <c r="AP1235" i="8"/>
  <c r="AO1235" i="8"/>
  <c r="AN1235" i="8"/>
  <c r="AM1235" i="8"/>
  <c r="AL1235" i="8"/>
  <c r="AK1235" i="8"/>
  <c r="AJ1235" i="8"/>
  <c r="AP1234" i="8"/>
  <c r="AO1234" i="8"/>
  <c r="AN1234" i="8"/>
  <c r="AM1234" i="8"/>
  <c r="AL1234" i="8"/>
  <c r="AK1234" i="8"/>
  <c r="AJ1234" i="8"/>
  <c r="AP1233" i="8"/>
  <c r="AO1233" i="8"/>
  <c r="AN1233" i="8"/>
  <c r="AM1233" i="8"/>
  <c r="AL1233" i="8"/>
  <c r="AK1233" i="8"/>
  <c r="AJ1233" i="8"/>
  <c r="AP1232" i="8"/>
  <c r="AO1232" i="8"/>
  <c r="AN1232" i="8"/>
  <c r="AM1232" i="8"/>
  <c r="AL1232" i="8"/>
  <c r="AK1232" i="8"/>
  <c r="AJ1232" i="8"/>
  <c r="AP1231" i="8"/>
  <c r="AO1231" i="8"/>
  <c r="AN1231" i="8"/>
  <c r="AM1231" i="8"/>
  <c r="AL1231" i="8"/>
  <c r="AK1231" i="8"/>
  <c r="AJ1231" i="8"/>
  <c r="AP1230" i="8"/>
  <c r="AO1230" i="8"/>
  <c r="AN1230" i="8"/>
  <c r="AM1230" i="8"/>
  <c r="AL1230" i="8"/>
  <c r="AK1230" i="8"/>
  <c r="AJ1230" i="8"/>
  <c r="AP1229" i="8"/>
  <c r="AO1229" i="8"/>
  <c r="AN1229" i="8"/>
  <c r="AM1229" i="8"/>
  <c r="AL1229" i="8"/>
  <c r="AK1229" i="8"/>
  <c r="AJ1229" i="8"/>
  <c r="Y1239" i="8"/>
  <c r="Y1240" i="8"/>
  <c r="X1239" i="8"/>
  <c r="X1240" i="8"/>
  <c r="U1239" i="8"/>
  <c r="U1240" i="8"/>
  <c r="R1239" i="8"/>
  <c r="R1240" i="8"/>
  <c r="O1239" i="8"/>
  <c r="O1240" i="8"/>
  <c r="L1239" i="8"/>
  <c r="L1240" i="8"/>
  <c r="I1239" i="8"/>
  <c r="I1240" i="8"/>
  <c r="F1239" i="8"/>
  <c r="F1240" i="8"/>
  <c r="AP1066" i="8"/>
  <c r="AP1065" i="8"/>
  <c r="AP1064" i="8"/>
  <c r="AP1063" i="8"/>
  <c r="AP1062" i="8"/>
  <c r="AP1061" i="8"/>
  <c r="AP1060" i="8"/>
  <c r="AP1059" i="8"/>
  <c r="AP1058" i="8"/>
  <c r="AP1057" i="8"/>
  <c r="AP1056" i="8"/>
  <c r="AP1055" i="8"/>
  <c r="AO1066" i="8"/>
  <c r="AN1066" i="8"/>
  <c r="AM1066" i="8"/>
  <c r="AL1066" i="8"/>
  <c r="AK1066" i="8"/>
  <c r="AJ1066" i="8"/>
  <c r="AO1065" i="8"/>
  <c r="AN1065" i="8"/>
  <c r="AM1065" i="8"/>
  <c r="AL1065" i="8"/>
  <c r="AK1065" i="8"/>
  <c r="AJ1065" i="8"/>
  <c r="AO1064" i="8"/>
  <c r="AN1064" i="8"/>
  <c r="AM1064" i="8"/>
  <c r="AL1064" i="8"/>
  <c r="AK1064" i="8"/>
  <c r="AJ1064" i="8"/>
  <c r="AO1063" i="8"/>
  <c r="AN1063" i="8"/>
  <c r="AM1063" i="8"/>
  <c r="AL1063" i="8"/>
  <c r="AK1063" i="8"/>
  <c r="AJ1063" i="8"/>
  <c r="AO1062" i="8"/>
  <c r="AN1062" i="8"/>
  <c r="AM1062" i="8"/>
  <c r="AL1062" i="8"/>
  <c r="AK1062" i="8"/>
  <c r="AJ1062" i="8"/>
  <c r="AO1061" i="8"/>
  <c r="AN1061" i="8"/>
  <c r="AM1061" i="8"/>
  <c r="AL1061" i="8"/>
  <c r="AK1061" i="8"/>
  <c r="AJ1061" i="8"/>
  <c r="AO1060" i="8"/>
  <c r="AN1060" i="8"/>
  <c r="AM1060" i="8"/>
  <c r="AL1060" i="8"/>
  <c r="AK1060" i="8"/>
  <c r="AJ1060" i="8"/>
  <c r="AO1059" i="8"/>
  <c r="AN1059" i="8"/>
  <c r="AM1059" i="8"/>
  <c r="AL1059" i="8"/>
  <c r="AK1059" i="8"/>
  <c r="AJ1059" i="8"/>
  <c r="AO1058" i="8"/>
  <c r="AN1058" i="8"/>
  <c r="AM1058" i="8"/>
  <c r="AL1058" i="8"/>
  <c r="AK1058" i="8"/>
  <c r="AJ1058" i="8"/>
  <c r="AO1057" i="8"/>
  <c r="AN1057" i="8"/>
  <c r="AM1057" i="8"/>
  <c r="AL1057" i="8"/>
  <c r="AK1057" i="8"/>
  <c r="AJ1057" i="8"/>
  <c r="AO1056" i="8"/>
  <c r="AN1056" i="8"/>
  <c r="AM1056" i="8"/>
  <c r="AL1056" i="8"/>
  <c r="AK1056" i="8"/>
  <c r="AJ1056" i="8"/>
  <c r="AO1055" i="8"/>
  <c r="AN1055" i="8"/>
  <c r="AM1055" i="8"/>
  <c r="AL1055" i="8"/>
  <c r="AK1055" i="8"/>
  <c r="AJ1055" i="8"/>
  <c r="Y1065" i="8"/>
  <c r="Y1066" i="8"/>
  <c r="X1065" i="8"/>
  <c r="X1066" i="8"/>
  <c r="U1065" i="8"/>
  <c r="U1066" i="8"/>
  <c r="R1065" i="8"/>
  <c r="R1066" i="8"/>
  <c r="O1065" i="8"/>
  <c r="O1066" i="8"/>
  <c r="L1065" i="8"/>
  <c r="L1066" i="8"/>
  <c r="I1065" i="8"/>
  <c r="I1066" i="8"/>
  <c r="F1065" i="8"/>
  <c r="F1066" i="8"/>
  <c r="AP891" i="8"/>
  <c r="AO891" i="8"/>
  <c r="AN891" i="8"/>
  <c r="AM891" i="8"/>
  <c r="AL891" i="8"/>
  <c r="AK891" i="8"/>
  <c r="AJ891" i="8"/>
  <c r="AP890" i="8"/>
  <c r="AO890" i="8"/>
  <c r="AN890" i="8"/>
  <c r="AM890" i="8"/>
  <c r="AL890" i="8"/>
  <c r="AK890" i="8"/>
  <c r="AJ890" i="8"/>
  <c r="AP889" i="8"/>
  <c r="AO889" i="8"/>
  <c r="AN889" i="8"/>
  <c r="AM889" i="8"/>
  <c r="AL889" i="8"/>
  <c r="AK889" i="8"/>
  <c r="AJ889" i="8"/>
  <c r="AP888" i="8"/>
  <c r="AO888" i="8"/>
  <c r="AN888" i="8"/>
  <c r="AM888" i="8"/>
  <c r="AL888" i="8"/>
  <c r="AK888" i="8"/>
  <c r="AJ888" i="8"/>
  <c r="AP887" i="8"/>
  <c r="AO887" i="8"/>
  <c r="AN887" i="8"/>
  <c r="AM887" i="8"/>
  <c r="AL887" i="8"/>
  <c r="AK887" i="8"/>
  <c r="AJ887" i="8"/>
  <c r="AP886" i="8"/>
  <c r="AO886" i="8"/>
  <c r="AN886" i="8"/>
  <c r="AM886" i="8"/>
  <c r="AL886" i="8"/>
  <c r="AK886" i="8"/>
  <c r="AJ886" i="8"/>
  <c r="AP885" i="8"/>
  <c r="AO885" i="8"/>
  <c r="AN885" i="8"/>
  <c r="AM885" i="8"/>
  <c r="AL885" i="8"/>
  <c r="AK885" i="8"/>
  <c r="AJ885" i="8"/>
  <c r="AP884" i="8"/>
  <c r="AO884" i="8"/>
  <c r="AN884" i="8"/>
  <c r="AM884" i="8"/>
  <c r="AL884" i="8"/>
  <c r="AK884" i="8"/>
  <c r="AJ884" i="8"/>
  <c r="AP883" i="8"/>
  <c r="AO883" i="8"/>
  <c r="AN883" i="8"/>
  <c r="AM883" i="8"/>
  <c r="AL883" i="8"/>
  <c r="AK883" i="8"/>
  <c r="AJ883" i="8"/>
  <c r="AP882" i="8"/>
  <c r="AO882" i="8"/>
  <c r="AN882" i="8"/>
  <c r="AM882" i="8"/>
  <c r="AL882" i="8"/>
  <c r="AK882" i="8"/>
  <c r="AJ882" i="8"/>
  <c r="AP881" i="8"/>
  <c r="AO881" i="8"/>
  <c r="AN881" i="8"/>
  <c r="AM881" i="8"/>
  <c r="AL881" i="8"/>
  <c r="AK881" i="8"/>
  <c r="AJ881" i="8"/>
  <c r="AP880" i="8"/>
  <c r="AO880" i="8"/>
  <c r="AN880" i="8"/>
  <c r="AM880" i="8"/>
  <c r="AL880" i="8"/>
  <c r="AK880" i="8"/>
  <c r="AJ880" i="8"/>
  <c r="Y890" i="8"/>
  <c r="Y891" i="8"/>
  <c r="X890" i="8"/>
  <c r="X891" i="8"/>
  <c r="U890" i="8"/>
  <c r="U891" i="8"/>
  <c r="R890" i="8"/>
  <c r="R891" i="8"/>
  <c r="O890" i="8"/>
  <c r="O891" i="8"/>
  <c r="L890" i="8"/>
  <c r="L891" i="8"/>
  <c r="I890" i="8"/>
  <c r="I891" i="8"/>
  <c r="F890" i="8"/>
  <c r="F891" i="8"/>
  <c r="AP680" i="8"/>
  <c r="AO680" i="8"/>
  <c r="AN680" i="8"/>
  <c r="AM680" i="8"/>
  <c r="AL680" i="8"/>
  <c r="AK680" i="8"/>
  <c r="AJ680" i="8"/>
  <c r="AP679" i="8"/>
  <c r="AO679" i="8"/>
  <c r="AN679" i="8"/>
  <c r="AM679" i="8"/>
  <c r="AL679" i="8"/>
  <c r="AK679" i="8"/>
  <c r="AJ679" i="8"/>
  <c r="AP678" i="8"/>
  <c r="AO678" i="8"/>
  <c r="AN678" i="8"/>
  <c r="AM678" i="8"/>
  <c r="AL678" i="8"/>
  <c r="AK678" i="8"/>
  <c r="AJ678" i="8"/>
  <c r="AP677" i="8"/>
  <c r="AO677" i="8"/>
  <c r="AN677" i="8"/>
  <c r="AM677" i="8"/>
  <c r="AL677" i="8"/>
  <c r="AK677" i="8"/>
  <c r="AJ677" i="8"/>
  <c r="AP676" i="8"/>
  <c r="AO676" i="8"/>
  <c r="AN676" i="8"/>
  <c r="AM676" i="8"/>
  <c r="AL676" i="8"/>
  <c r="AK676" i="8"/>
  <c r="AJ676" i="8"/>
  <c r="AP675" i="8"/>
  <c r="AO675" i="8"/>
  <c r="AN675" i="8"/>
  <c r="AM675" i="8"/>
  <c r="AL675" i="8"/>
  <c r="AK675" i="8"/>
  <c r="AJ675" i="8"/>
  <c r="AP674" i="8"/>
  <c r="AO674" i="8"/>
  <c r="AN674" i="8"/>
  <c r="AM674" i="8"/>
  <c r="AL674" i="8"/>
  <c r="AK674" i="8"/>
  <c r="AJ674" i="8"/>
  <c r="AP673" i="8"/>
  <c r="AO673" i="8"/>
  <c r="AN673" i="8"/>
  <c r="AM673" i="8"/>
  <c r="AL673" i="8"/>
  <c r="AK673" i="8"/>
  <c r="AJ673" i="8"/>
  <c r="AP672" i="8"/>
  <c r="AO672" i="8"/>
  <c r="AN672" i="8"/>
  <c r="AM672" i="8"/>
  <c r="AL672" i="8"/>
  <c r="AK672" i="8"/>
  <c r="AJ672" i="8"/>
  <c r="AP671" i="8"/>
  <c r="AO671" i="8"/>
  <c r="AN671" i="8"/>
  <c r="AM671" i="8"/>
  <c r="AL671" i="8"/>
  <c r="AK671" i="8"/>
  <c r="AJ671" i="8"/>
  <c r="AP670" i="8"/>
  <c r="AO670" i="8"/>
  <c r="AN670" i="8"/>
  <c r="AM670" i="8"/>
  <c r="AL670" i="8"/>
  <c r="AK670" i="8"/>
  <c r="AJ670" i="8"/>
  <c r="AP669" i="8"/>
  <c r="AO669" i="8"/>
  <c r="AN669" i="8"/>
  <c r="AM669" i="8"/>
  <c r="AL669" i="8"/>
  <c r="AK669" i="8"/>
  <c r="AJ669" i="8"/>
  <c r="Y679" i="8"/>
  <c r="Y680" i="8"/>
  <c r="X679" i="8"/>
  <c r="X680" i="8"/>
  <c r="U679" i="8"/>
  <c r="U680" i="8"/>
  <c r="R679" i="8"/>
  <c r="R680" i="8"/>
  <c r="O679" i="8"/>
  <c r="O680" i="8"/>
  <c r="L679" i="8"/>
  <c r="L680" i="8"/>
  <c r="I679" i="8"/>
  <c r="I680" i="8"/>
  <c r="F679" i="8"/>
  <c r="F680" i="8"/>
  <c r="AJ495" i="8"/>
  <c r="AK495" i="8"/>
  <c r="AL495" i="8"/>
  <c r="AM495" i="8"/>
  <c r="AN495" i="8"/>
  <c r="AO495" i="8"/>
  <c r="AP495" i="8"/>
  <c r="AJ496" i="8"/>
  <c r="AK496" i="8"/>
  <c r="AL496" i="8"/>
  <c r="AM496" i="8"/>
  <c r="AN496" i="8"/>
  <c r="AO496" i="8"/>
  <c r="AP496" i="8"/>
  <c r="AJ497" i="8"/>
  <c r="AK497" i="8"/>
  <c r="AL497" i="8"/>
  <c r="AM497" i="8"/>
  <c r="AN497" i="8"/>
  <c r="AO497" i="8"/>
  <c r="AP497" i="8"/>
  <c r="AJ498" i="8"/>
  <c r="AK498" i="8"/>
  <c r="AL498" i="8"/>
  <c r="AM498" i="8"/>
  <c r="AN498" i="8"/>
  <c r="AO498" i="8"/>
  <c r="AP498" i="8"/>
  <c r="AJ499" i="8"/>
  <c r="AK499" i="8"/>
  <c r="AL499" i="8"/>
  <c r="AM499" i="8"/>
  <c r="AN499" i="8"/>
  <c r="AO499" i="8"/>
  <c r="AP499" i="8"/>
  <c r="AJ500" i="8"/>
  <c r="AK500" i="8"/>
  <c r="AL500" i="8"/>
  <c r="AM500" i="8"/>
  <c r="AN500" i="8"/>
  <c r="AO500" i="8"/>
  <c r="AP500" i="8"/>
  <c r="AJ501" i="8"/>
  <c r="AK501" i="8"/>
  <c r="AL501" i="8"/>
  <c r="AM501" i="8"/>
  <c r="AN501" i="8"/>
  <c r="AO501" i="8"/>
  <c r="AP501" i="8"/>
  <c r="AJ502" i="8"/>
  <c r="AK502" i="8"/>
  <c r="AL502" i="8"/>
  <c r="AM502" i="8"/>
  <c r="AN502" i="8"/>
  <c r="AO502" i="8"/>
  <c r="AP502" i="8"/>
  <c r="AJ503" i="8"/>
  <c r="AK503" i="8"/>
  <c r="AL503" i="8"/>
  <c r="AM503" i="8"/>
  <c r="AN503" i="8"/>
  <c r="AO503" i="8"/>
  <c r="AP503" i="8"/>
  <c r="AJ504" i="8"/>
  <c r="AK504" i="8"/>
  <c r="AL504" i="8"/>
  <c r="AM504" i="8"/>
  <c r="AN504" i="8"/>
  <c r="AO504" i="8"/>
  <c r="AP504" i="8"/>
  <c r="AJ505" i="8"/>
  <c r="AK505" i="8"/>
  <c r="AL505" i="8"/>
  <c r="AM505" i="8"/>
  <c r="AN505" i="8"/>
  <c r="AO505" i="8"/>
  <c r="AP505" i="8"/>
  <c r="X504" i="8"/>
  <c r="Y504" i="8"/>
  <c r="X505" i="8"/>
  <c r="Y505" i="8"/>
  <c r="U504" i="8"/>
  <c r="U505" i="8"/>
  <c r="R504" i="8"/>
  <c r="R505" i="8"/>
  <c r="O504" i="8"/>
  <c r="O505" i="8"/>
  <c r="L504" i="8"/>
  <c r="L505" i="8"/>
  <c r="I504" i="8"/>
  <c r="I505" i="8"/>
  <c r="F504" i="8"/>
  <c r="F505" i="8"/>
  <c r="AP494" i="8"/>
  <c r="AO494" i="8"/>
  <c r="AN494" i="8"/>
  <c r="AM494" i="8"/>
  <c r="AL494" i="8"/>
  <c r="AK494" i="8"/>
  <c r="AJ494" i="8"/>
  <c r="U336" i="8"/>
  <c r="U337" i="8"/>
  <c r="R336" i="8"/>
  <c r="R337" i="8"/>
  <c r="O336" i="8"/>
  <c r="O337" i="8"/>
  <c r="L336" i="8"/>
  <c r="L337" i="8"/>
  <c r="I336" i="8"/>
  <c r="I337" i="8"/>
  <c r="F336" i="8"/>
  <c r="F337" i="8"/>
  <c r="AJ336" i="8"/>
  <c r="AK336" i="8"/>
  <c r="AL336" i="8"/>
  <c r="AM336" i="8"/>
  <c r="AN336" i="8"/>
  <c r="AO336" i="8"/>
  <c r="AP336" i="8"/>
  <c r="AJ337" i="8"/>
  <c r="AK337" i="8"/>
  <c r="AL337" i="8"/>
  <c r="AM337" i="8"/>
  <c r="AN337" i="8"/>
  <c r="AO337" i="8"/>
  <c r="AP337" i="8"/>
  <c r="AP335" i="8"/>
  <c r="AO335" i="8"/>
  <c r="AN335" i="8"/>
  <c r="AM335" i="8"/>
  <c r="AL335" i="8"/>
  <c r="AK335" i="8"/>
  <c r="AJ335" i="8"/>
  <c r="AP334" i="8"/>
  <c r="AO334" i="8"/>
  <c r="AN334" i="8"/>
  <c r="AM334" i="8"/>
  <c r="AL334" i="8"/>
  <c r="AK334" i="8"/>
  <c r="AJ334" i="8"/>
  <c r="AP333" i="8"/>
  <c r="AO333" i="8"/>
  <c r="AN333" i="8"/>
  <c r="AM333" i="8"/>
  <c r="AL333" i="8"/>
  <c r="AK333" i="8"/>
  <c r="AJ333" i="8"/>
  <c r="AP332" i="8"/>
  <c r="AO332" i="8"/>
  <c r="AN332" i="8"/>
  <c r="AM332" i="8"/>
  <c r="AL332" i="8"/>
  <c r="AK332" i="8"/>
  <c r="AJ332" i="8"/>
  <c r="AP331" i="8"/>
  <c r="AO331" i="8"/>
  <c r="AN331" i="8"/>
  <c r="AM331" i="8"/>
  <c r="AL331" i="8"/>
  <c r="AK331" i="8"/>
  <c r="AJ331" i="8"/>
  <c r="AP330" i="8"/>
  <c r="AO330" i="8"/>
  <c r="AN330" i="8"/>
  <c r="AM330" i="8"/>
  <c r="AL330" i="8"/>
  <c r="AK330" i="8"/>
  <c r="AJ330" i="8"/>
  <c r="AP329" i="8"/>
  <c r="AO329" i="8"/>
  <c r="AN329" i="8"/>
  <c r="AM329" i="8"/>
  <c r="AL329" i="8"/>
  <c r="AK329" i="8"/>
  <c r="AJ329" i="8"/>
  <c r="AP328" i="8"/>
  <c r="AO328" i="8"/>
  <c r="AN328" i="8"/>
  <c r="AM328" i="8"/>
  <c r="AL328" i="8"/>
  <c r="AK328" i="8"/>
  <c r="AJ328" i="8"/>
  <c r="AP327" i="8"/>
  <c r="AO327" i="8"/>
  <c r="AN327" i="8"/>
  <c r="AM327" i="8"/>
  <c r="AL327" i="8"/>
  <c r="AK327" i="8"/>
  <c r="AJ327" i="8"/>
  <c r="AP326" i="8"/>
  <c r="AO326" i="8"/>
  <c r="AN326" i="8"/>
  <c r="AM326" i="8"/>
  <c r="AL326" i="8"/>
  <c r="AK326" i="8"/>
  <c r="AJ326" i="8"/>
  <c r="AJ164" i="8"/>
  <c r="AK164" i="8"/>
  <c r="AL164" i="8"/>
  <c r="AM164" i="8"/>
  <c r="AN164" i="8"/>
  <c r="AO164" i="8"/>
  <c r="AP164" i="8"/>
  <c r="AJ165" i="8"/>
  <c r="AK165" i="8"/>
  <c r="AL165" i="8"/>
  <c r="AM165" i="8"/>
  <c r="AN165" i="8"/>
  <c r="AO165" i="8"/>
  <c r="AP165" i="8"/>
  <c r="X164" i="8"/>
  <c r="Y164" i="8"/>
  <c r="X165" i="8"/>
  <c r="Y165" i="8"/>
  <c r="U164" i="8"/>
  <c r="U165" i="8"/>
  <c r="R164" i="8"/>
  <c r="R165" i="8"/>
  <c r="O164" i="8"/>
  <c r="O165" i="8"/>
  <c r="L164" i="8"/>
  <c r="L165" i="8"/>
  <c r="I164" i="8"/>
  <c r="I165" i="8"/>
  <c r="F164" i="8"/>
  <c r="F165" i="8"/>
  <c r="AJ155" i="8"/>
  <c r="AK155" i="8"/>
  <c r="AL155" i="8"/>
  <c r="AM155" i="8"/>
  <c r="AN155" i="8"/>
  <c r="AO155" i="8"/>
  <c r="AP155" i="8"/>
  <c r="AJ156" i="8"/>
  <c r="AK156" i="8"/>
  <c r="AL156" i="8"/>
  <c r="AM156" i="8"/>
  <c r="AN156" i="8"/>
  <c r="AO156" i="8"/>
  <c r="AP156" i="8"/>
  <c r="AJ157" i="8"/>
  <c r="AK157" i="8"/>
  <c r="AL157" i="8"/>
  <c r="AM157" i="8"/>
  <c r="AN157" i="8"/>
  <c r="AO157" i="8"/>
  <c r="AP157" i="8"/>
  <c r="AJ158" i="8"/>
  <c r="AK158" i="8"/>
  <c r="AL158" i="8"/>
  <c r="AM158" i="8"/>
  <c r="AN158" i="8"/>
  <c r="AO158" i="8"/>
  <c r="AP158" i="8"/>
  <c r="AJ159" i="8"/>
  <c r="AK159" i="8"/>
  <c r="AL159" i="8"/>
  <c r="AM159" i="8"/>
  <c r="AN159" i="8"/>
  <c r="AO159" i="8"/>
  <c r="AP159" i="8"/>
  <c r="AJ160" i="8"/>
  <c r="AK160" i="8"/>
  <c r="AL160" i="8"/>
  <c r="AM160" i="8"/>
  <c r="AN160" i="8"/>
  <c r="AO160" i="8"/>
  <c r="AP160" i="8"/>
  <c r="AJ161" i="8"/>
  <c r="AK161" i="8"/>
  <c r="AL161" i="8"/>
  <c r="AM161" i="8"/>
  <c r="AN161" i="8"/>
  <c r="AO161" i="8"/>
  <c r="AP161" i="8"/>
  <c r="AJ162" i="8"/>
  <c r="AK162" i="8"/>
  <c r="AL162" i="8"/>
  <c r="AM162" i="8"/>
  <c r="AN162" i="8"/>
  <c r="AO162" i="8"/>
  <c r="AP162" i="8"/>
  <c r="AJ163" i="8"/>
  <c r="AK163" i="8"/>
  <c r="AL163" i="8"/>
  <c r="AM163" i="8"/>
  <c r="AN163" i="8"/>
  <c r="AO163" i="8"/>
  <c r="AP163" i="8"/>
  <c r="AP154" i="8"/>
  <c r="AO154" i="8"/>
  <c r="AN154" i="8"/>
  <c r="AM154" i="8"/>
  <c r="AL154" i="8"/>
  <c r="AK154" i="8"/>
  <c r="AJ154" i="8"/>
  <c r="X1422" i="8"/>
  <c r="X1418" i="8"/>
  <c r="X1419" i="8"/>
  <c r="X1420" i="8"/>
  <c r="X1421" i="8"/>
  <c r="X1423" i="8"/>
  <c r="X1424" i="8"/>
  <c r="X1425" i="8"/>
  <c r="X1426" i="8"/>
  <c r="X1427" i="8"/>
  <c r="U1423" i="8"/>
  <c r="U1425" i="8"/>
  <c r="U1418" i="8"/>
  <c r="U1419" i="8"/>
  <c r="U1420" i="8"/>
  <c r="U1421" i="8"/>
  <c r="U1422" i="8"/>
  <c r="U1424" i="8"/>
  <c r="U1426" i="8"/>
  <c r="U1427" i="8"/>
  <c r="Y1421" i="8"/>
  <c r="Y1418" i="8"/>
  <c r="Y1419" i="8"/>
  <c r="Y1420" i="8"/>
  <c r="Y1422" i="8"/>
  <c r="Y1423" i="8"/>
  <c r="Y1424" i="8"/>
  <c r="Y1425" i="8"/>
  <c r="Y1426" i="8"/>
  <c r="Y1427" i="8"/>
  <c r="R1418" i="8"/>
  <c r="R1419" i="8"/>
  <c r="R1420" i="8"/>
  <c r="R1421" i="8"/>
  <c r="R1422" i="8"/>
  <c r="R1423" i="8"/>
  <c r="R1424" i="8"/>
  <c r="R1425" i="8"/>
  <c r="R1426" i="8"/>
  <c r="R1427" i="8"/>
  <c r="O1418" i="8"/>
  <c r="O1419" i="8"/>
  <c r="O1420" i="8"/>
  <c r="O1421" i="8"/>
  <c r="O1422" i="8"/>
  <c r="O1423" i="8"/>
  <c r="O1424" i="8"/>
  <c r="O1425" i="8"/>
  <c r="O1426" i="8"/>
  <c r="O1427" i="8"/>
  <c r="L1418" i="8"/>
  <c r="L1419" i="8"/>
  <c r="L1420" i="8"/>
  <c r="L1421" i="8"/>
  <c r="L1422" i="8"/>
  <c r="L1423" i="8"/>
  <c r="L1424" i="8"/>
  <c r="L1425" i="8"/>
  <c r="L1426" i="8"/>
  <c r="L1427" i="8"/>
  <c r="I1418" i="8"/>
  <c r="I1419" i="8"/>
  <c r="I1420" i="8"/>
  <c r="I1421" i="8"/>
  <c r="I1422" i="8"/>
  <c r="I1423" i="8"/>
  <c r="I1424" i="8"/>
  <c r="I1425" i="8"/>
  <c r="I1426" i="8"/>
  <c r="I1427" i="8"/>
  <c r="F1425" i="8"/>
  <c r="F1418" i="8"/>
  <c r="F1419" i="8"/>
  <c r="F1420" i="8"/>
  <c r="F1421" i="8"/>
  <c r="F1422" i="8"/>
  <c r="F1423" i="8"/>
  <c r="F1424" i="8"/>
  <c r="F1426" i="8"/>
  <c r="F1427" i="8"/>
  <c r="Y1229" i="8"/>
  <c r="Y1230" i="8"/>
  <c r="Y1231" i="8"/>
  <c r="Y1232" i="8"/>
  <c r="Y1233" i="8"/>
  <c r="Y1234" i="8"/>
  <c r="Y1235" i="8"/>
  <c r="Y1236" i="8"/>
  <c r="Y1237" i="8"/>
  <c r="Y1238" i="8"/>
  <c r="X1229" i="8"/>
  <c r="X1230" i="8"/>
  <c r="X1231" i="8"/>
  <c r="X1232" i="8"/>
  <c r="X1233" i="8"/>
  <c r="X1234" i="8"/>
  <c r="X1235" i="8"/>
  <c r="X1236" i="8"/>
  <c r="X1237" i="8"/>
  <c r="X1238" i="8"/>
  <c r="U1229" i="8"/>
  <c r="U1230" i="8"/>
  <c r="U1231" i="8"/>
  <c r="U1232" i="8"/>
  <c r="U1233" i="8"/>
  <c r="U1234" i="8"/>
  <c r="U1235" i="8"/>
  <c r="U1236" i="8"/>
  <c r="U1237" i="8"/>
  <c r="U1238" i="8"/>
  <c r="R1229" i="8"/>
  <c r="R1230" i="8"/>
  <c r="R1231" i="8"/>
  <c r="R1232" i="8"/>
  <c r="R1233" i="8"/>
  <c r="R1234" i="8"/>
  <c r="R1235" i="8"/>
  <c r="R1236" i="8"/>
  <c r="R1237" i="8"/>
  <c r="R1238" i="8"/>
  <c r="O1229" i="8"/>
  <c r="O1230" i="8"/>
  <c r="O1231" i="8"/>
  <c r="O1232" i="8"/>
  <c r="O1233" i="8"/>
  <c r="O1234" i="8"/>
  <c r="O1235" i="8"/>
  <c r="O1236" i="8"/>
  <c r="O1237" i="8"/>
  <c r="O1238" i="8"/>
  <c r="L1229" i="8"/>
  <c r="L1230" i="8"/>
  <c r="L1231" i="8"/>
  <c r="L1232" i="8"/>
  <c r="L1233" i="8"/>
  <c r="L1234" i="8"/>
  <c r="L1235" i="8"/>
  <c r="L1236" i="8"/>
  <c r="L1237" i="8"/>
  <c r="L1238" i="8"/>
  <c r="I1229" i="8"/>
  <c r="I1230" i="8"/>
  <c r="I1231" i="8"/>
  <c r="I1232" i="8"/>
  <c r="I1233" i="8"/>
  <c r="I1234" i="8"/>
  <c r="I1235" i="8"/>
  <c r="I1236" i="8"/>
  <c r="I1237" i="8"/>
  <c r="I1238" i="8"/>
  <c r="F1229" i="8"/>
  <c r="F1230" i="8"/>
  <c r="F1231" i="8"/>
  <c r="F1232" i="8"/>
  <c r="F1233" i="8"/>
  <c r="F1234" i="8"/>
  <c r="F1235" i="8"/>
  <c r="F1236" i="8"/>
  <c r="F1237" i="8"/>
  <c r="F1238" i="8"/>
  <c r="Y1055" i="8"/>
  <c r="Y1056" i="8"/>
  <c r="Y1057" i="8"/>
  <c r="Y1058" i="8"/>
  <c r="Y1059" i="8"/>
  <c r="Y1060" i="8"/>
  <c r="Y1061" i="8"/>
  <c r="Y1062" i="8"/>
  <c r="Y1063" i="8"/>
  <c r="Y1064" i="8"/>
  <c r="X1055" i="8"/>
  <c r="X1056" i="8"/>
  <c r="X1057" i="8"/>
  <c r="X1058" i="8"/>
  <c r="X1059" i="8"/>
  <c r="X1060" i="8"/>
  <c r="X1061" i="8"/>
  <c r="X1062" i="8"/>
  <c r="X1063" i="8"/>
  <c r="X1064" i="8"/>
  <c r="U1055" i="8"/>
  <c r="U1056" i="8"/>
  <c r="U1057" i="8"/>
  <c r="U1058" i="8"/>
  <c r="U1059" i="8"/>
  <c r="U1060" i="8"/>
  <c r="U1061" i="8"/>
  <c r="U1062" i="8"/>
  <c r="U1063" i="8"/>
  <c r="U1064" i="8"/>
  <c r="R1055" i="8"/>
  <c r="R1056" i="8"/>
  <c r="R1057" i="8"/>
  <c r="R1058" i="8"/>
  <c r="R1059" i="8"/>
  <c r="R1060" i="8"/>
  <c r="R1061" i="8"/>
  <c r="R1062" i="8"/>
  <c r="R1063" i="8"/>
  <c r="R1064" i="8"/>
  <c r="O1055" i="8"/>
  <c r="O1056" i="8"/>
  <c r="O1057" i="8"/>
  <c r="O1058" i="8"/>
  <c r="O1059" i="8"/>
  <c r="O1060" i="8"/>
  <c r="O1061" i="8"/>
  <c r="O1062" i="8"/>
  <c r="O1063" i="8"/>
  <c r="O1064" i="8"/>
  <c r="L1055" i="8"/>
  <c r="L1056" i="8"/>
  <c r="L1057" i="8"/>
  <c r="L1058" i="8"/>
  <c r="L1059" i="8"/>
  <c r="L1060" i="8"/>
  <c r="L1061" i="8"/>
  <c r="L1062" i="8"/>
  <c r="L1063" i="8"/>
  <c r="L1064" i="8"/>
  <c r="I1056" i="8"/>
  <c r="I1055" i="8"/>
  <c r="I1057" i="8"/>
  <c r="I1058" i="8"/>
  <c r="I1059" i="8"/>
  <c r="I1060" i="8"/>
  <c r="I1061" i="8"/>
  <c r="I1062" i="8"/>
  <c r="I1063" i="8"/>
  <c r="I1064" i="8"/>
  <c r="F1064" i="8"/>
  <c r="F1055" i="8"/>
  <c r="F1056" i="8"/>
  <c r="F1057" i="8"/>
  <c r="F1058" i="8"/>
  <c r="F1059" i="8"/>
  <c r="F1060" i="8"/>
  <c r="F1061" i="8"/>
  <c r="F1062" i="8"/>
  <c r="F1063" i="8"/>
  <c r="X880" i="8"/>
  <c r="X881" i="8"/>
  <c r="X882" i="8"/>
  <c r="X883" i="8"/>
  <c r="X884" i="8"/>
  <c r="X885" i="8"/>
  <c r="X886" i="8"/>
  <c r="X887" i="8"/>
  <c r="X888" i="8"/>
  <c r="X889" i="8"/>
  <c r="Y880" i="8"/>
  <c r="Y881" i="8"/>
  <c r="Y882" i="8"/>
  <c r="Y883" i="8"/>
  <c r="Y884" i="8"/>
  <c r="Y885" i="8"/>
  <c r="Y886" i="8"/>
  <c r="Y887" i="8"/>
  <c r="Y888" i="8"/>
  <c r="Y889" i="8"/>
  <c r="U880" i="8"/>
  <c r="U888" i="8"/>
  <c r="U881" i="8"/>
  <c r="U882" i="8"/>
  <c r="U883" i="8"/>
  <c r="U884" i="8"/>
  <c r="U885" i="8"/>
  <c r="U886" i="8"/>
  <c r="U887" i="8"/>
  <c r="U889" i="8"/>
  <c r="R880" i="8"/>
  <c r="R881" i="8"/>
  <c r="R882" i="8"/>
  <c r="R883" i="8"/>
  <c r="R884" i="8"/>
  <c r="R885" i="8"/>
  <c r="R886" i="8"/>
  <c r="R887" i="8"/>
  <c r="R888" i="8"/>
  <c r="R889" i="8"/>
  <c r="O880" i="8"/>
  <c r="O881" i="8"/>
  <c r="O882" i="8"/>
  <c r="O883" i="8"/>
  <c r="O884" i="8"/>
  <c r="O885" i="8"/>
  <c r="O886" i="8"/>
  <c r="O887" i="8"/>
  <c r="O888" i="8"/>
  <c r="O889" i="8"/>
  <c r="L880" i="8"/>
  <c r="L881" i="8"/>
  <c r="L882" i="8"/>
  <c r="L883" i="8"/>
  <c r="L884" i="8"/>
  <c r="L885" i="8"/>
  <c r="L886" i="8"/>
  <c r="L887" i="8"/>
  <c r="L888" i="8"/>
  <c r="L889" i="8"/>
  <c r="I880" i="8"/>
  <c r="I881" i="8"/>
  <c r="I882" i="8"/>
  <c r="I883" i="8"/>
  <c r="I884" i="8"/>
  <c r="I885" i="8"/>
  <c r="I886" i="8"/>
  <c r="I887" i="8"/>
  <c r="I888" i="8"/>
  <c r="I889" i="8"/>
  <c r="F880" i="8"/>
  <c r="F881" i="8"/>
  <c r="F882" i="8"/>
  <c r="F883" i="8"/>
  <c r="F884" i="8"/>
  <c r="F885" i="8"/>
  <c r="F886" i="8"/>
  <c r="F887" i="8"/>
  <c r="F888" i="8"/>
  <c r="F889" i="8"/>
  <c r="Y669" i="8"/>
  <c r="Y670" i="8"/>
  <c r="Y671" i="8"/>
  <c r="Y672" i="8"/>
  <c r="Y673" i="8"/>
  <c r="Y674" i="8"/>
  <c r="Y675" i="8"/>
  <c r="Y676" i="8"/>
  <c r="Y677" i="8"/>
  <c r="Y678" i="8"/>
  <c r="X669" i="8"/>
  <c r="X670" i="8"/>
  <c r="X671" i="8"/>
  <c r="X672" i="8"/>
  <c r="X673" i="8"/>
  <c r="X674" i="8"/>
  <c r="X675" i="8"/>
  <c r="X676" i="8"/>
  <c r="X677" i="8"/>
  <c r="X678" i="8"/>
  <c r="U669" i="8"/>
  <c r="U670" i="8"/>
  <c r="U671" i="8"/>
  <c r="U672" i="8"/>
  <c r="U673" i="8"/>
  <c r="U674" i="8"/>
  <c r="U675" i="8"/>
  <c r="U676" i="8"/>
  <c r="U677" i="8"/>
  <c r="U678" i="8"/>
  <c r="R672" i="8"/>
  <c r="R669" i="8"/>
  <c r="R670" i="8"/>
  <c r="R671" i="8"/>
  <c r="R673" i="8"/>
  <c r="R674" i="8"/>
  <c r="R675" i="8"/>
  <c r="R676" i="8"/>
  <c r="R677" i="8"/>
  <c r="R678" i="8"/>
  <c r="O672" i="8"/>
  <c r="O669" i="8"/>
  <c r="O670" i="8"/>
  <c r="O671" i="8"/>
  <c r="O673" i="8"/>
  <c r="O674" i="8"/>
  <c r="O675" i="8"/>
  <c r="O676" i="8"/>
  <c r="O677" i="8"/>
  <c r="O678" i="8"/>
  <c r="L669" i="8"/>
  <c r="L670" i="8"/>
  <c r="L671" i="8"/>
  <c r="L672" i="8"/>
  <c r="L673" i="8"/>
  <c r="L674" i="8"/>
  <c r="L675" i="8"/>
  <c r="L676" i="8"/>
  <c r="L677" i="8"/>
  <c r="L678" i="8"/>
  <c r="I669" i="8"/>
  <c r="I670" i="8"/>
  <c r="I671" i="8"/>
  <c r="I672" i="8"/>
  <c r="I673" i="8"/>
  <c r="I674" i="8"/>
  <c r="I675" i="8"/>
  <c r="I676" i="8"/>
  <c r="I677" i="8"/>
  <c r="I678" i="8"/>
  <c r="F673" i="8"/>
  <c r="F669" i="8"/>
  <c r="F670" i="8"/>
  <c r="F671" i="8"/>
  <c r="F672" i="8"/>
  <c r="F674" i="8"/>
  <c r="F675" i="8"/>
  <c r="F676" i="8"/>
  <c r="F677" i="8"/>
  <c r="F678" i="8"/>
  <c r="X499" i="8"/>
  <c r="X494" i="8"/>
  <c r="X495" i="8"/>
  <c r="X496" i="8"/>
  <c r="X497" i="8"/>
  <c r="X498" i="8"/>
  <c r="X500" i="8"/>
  <c r="X501" i="8"/>
  <c r="X502" i="8"/>
  <c r="X503" i="8"/>
  <c r="Y488" i="8"/>
  <c r="Y494" i="8"/>
  <c r="Y495" i="8"/>
  <c r="Y496" i="8"/>
  <c r="Y497" i="8"/>
  <c r="Y498" i="8"/>
  <c r="Y499" i="8"/>
  <c r="Y500" i="8"/>
  <c r="Y501" i="8"/>
  <c r="Y502" i="8"/>
  <c r="Y503" i="8"/>
  <c r="U497" i="8"/>
  <c r="U494" i="8"/>
  <c r="U495" i="8"/>
  <c r="U496" i="8"/>
  <c r="U498" i="8"/>
  <c r="U499" i="8"/>
  <c r="U500" i="8"/>
  <c r="U501" i="8"/>
  <c r="U502" i="8"/>
  <c r="U503" i="8"/>
  <c r="R498" i="8"/>
  <c r="R494" i="8"/>
  <c r="R495" i="8"/>
  <c r="R496" i="8"/>
  <c r="R497" i="8"/>
  <c r="R499" i="8"/>
  <c r="R500" i="8"/>
  <c r="R501" i="8"/>
  <c r="R502" i="8"/>
  <c r="R503" i="8"/>
  <c r="O497" i="8"/>
  <c r="O494" i="8"/>
  <c r="O495" i="8"/>
  <c r="O496" i="8"/>
  <c r="O498" i="8"/>
  <c r="O499" i="8"/>
  <c r="O500" i="8"/>
  <c r="O501" i="8"/>
  <c r="O502" i="8"/>
  <c r="O503" i="8"/>
  <c r="L498" i="8"/>
  <c r="L494" i="8"/>
  <c r="L495" i="8"/>
  <c r="L496" i="8"/>
  <c r="L497" i="8"/>
  <c r="L499" i="8"/>
  <c r="L500" i="8"/>
  <c r="L501" i="8"/>
  <c r="L502" i="8"/>
  <c r="L503" i="8"/>
  <c r="I499" i="8"/>
  <c r="I494" i="8"/>
  <c r="I495" i="8"/>
  <c r="I496" i="8"/>
  <c r="I497" i="8"/>
  <c r="I498" i="8"/>
  <c r="I500" i="8"/>
  <c r="I501" i="8"/>
  <c r="I502" i="8"/>
  <c r="I503" i="8"/>
  <c r="F498" i="8"/>
  <c r="F494" i="8"/>
  <c r="F495" i="8"/>
  <c r="F496" i="8"/>
  <c r="F497" i="8"/>
  <c r="F499" i="8"/>
  <c r="F500" i="8"/>
  <c r="F501" i="8"/>
  <c r="F502" i="8"/>
  <c r="F503" i="8"/>
  <c r="Y326" i="8"/>
  <c r="Y327" i="8"/>
  <c r="Y328" i="8"/>
  <c r="Y329" i="8"/>
  <c r="Y330" i="8"/>
  <c r="Y331" i="8"/>
  <c r="Y332" i="8"/>
  <c r="Y333" i="8"/>
  <c r="Y334" i="8"/>
  <c r="Y335" i="8"/>
  <c r="X326" i="8"/>
  <c r="X327" i="8"/>
  <c r="X328" i="8"/>
  <c r="X329" i="8"/>
  <c r="X330" i="8"/>
  <c r="X331" i="8"/>
  <c r="X332" i="8"/>
  <c r="X333" i="8"/>
  <c r="X334" i="8"/>
  <c r="X335" i="8"/>
  <c r="U326" i="8"/>
  <c r="U327" i="8"/>
  <c r="U328" i="8"/>
  <c r="U329" i="8"/>
  <c r="U330" i="8"/>
  <c r="U331" i="8"/>
  <c r="U332" i="8"/>
  <c r="U333" i="8"/>
  <c r="U334" i="8"/>
  <c r="U335" i="8"/>
  <c r="R326" i="8"/>
  <c r="R327" i="8"/>
  <c r="R328" i="8"/>
  <c r="R329" i="8"/>
  <c r="R330" i="8"/>
  <c r="R331" i="8"/>
  <c r="R332" i="8"/>
  <c r="R333" i="8"/>
  <c r="R334" i="8"/>
  <c r="R335" i="8"/>
  <c r="O326" i="8"/>
  <c r="O327" i="8"/>
  <c r="O328" i="8"/>
  <c r="O329" i="8"/>
  <c r="O330" i="8"/>
  <c r="O331" i="8"/>
  <c r="O332" i="8"/>
  <c r="O333" i="8"/>
  <c r="O334" i="8"/>
  <c r="O335" i="8"/>
  <c r="L330" i="8"/>
  <c r="L326" i="8"/>
  <c r="L327" i="8"/>
  <c r="L328" i="8"/>
  <c r="L329" i="8"/>
  <c r="L331" i="8"/>
  <c r="L332" i="8"/>
  <c r="L333" i="8"/>
  <c r="L334" i="8"/>
  <c r="L335" i="8"/>
  <c r="I331" i="8"/>
  <c r="I326" i="8"/>
  <c r="I327" i="8"/>
  <c r="I328" i="8"/>
  <c r="I329" i="8"/>
  <c r="I330" i="8"/>
  <c r="I332" i="8"/>
  <c r="I333" i="8"/>
  <c r="I334" i="8"/>
  <c r="I335" i="8"/>
  <c r="F331" i="8"/>
  <c r="F326" i="8"/>
  <c r="F327" i="8"/>
  <c r="F328" i="8"/>
  <c r="F329" i="8"/>
  <c r="F330" i="8"/>
  <c r="F332" i="8"/>
  <c r="F333" i="8"/>
  <c r="F334" i="8"/>
  <c r="F335" i="8"/>
  <c r="Y154" i="8"/>
  <c r="Y155" i="8"/>
  <c r="Y156" i="8"/>
  <c r="Y157" i="8"/>
  <c r="Y158" i="8"/>
  <c r="Y159" i="8"/>
  <c r="Y160" i="8"/>
  <c r="Y161" i="8"/>
  <c r="Y162" i="8"/>
  <c r="Y163" i="8"/>
  <c r="X160" i="8"/>
  <c r="X154" i="8"/>
  <c r="X155" i="8"/>
  <c r="X156" i="8"/>
  <c r="X157" i="8"/>
  <c r="X158" i="8"/>
  <c r="X159" i="8"/>
  <c r="X161" i="8"/>
  <c r="X162" i="8"/>
  <c r="X163" i="8"/>
  <c r="U155" i="8"/>
  <c r="U154" i="8"/>
  <c r="U156" i="8"/>
  <c r="U157" i="8"/>
  <c r="U158" i="8"/>
  <c r="U159" i="8"/>
  <c r="U160" i="8"/>
  <c r="U161" i="8"/>
  <c r="U162" i="8"/>
  <c r="U163" i="8"/>
  <c r="R154" i="8"/>
  <c r="R155" i="8"/>
  <c r="R156" i="8"/>
  <c r="R157" i="8"/>
  <c r="R158" i="8"/>
  <c r="R159" i="8"/>
  <c r="R160" i="8"/>
  <c r="R161" i="8"/>
  <c r="R162" i="8"/>
  <c r="R163" i="8"/>
  <c r="O154" i="8"/>
  <c r="O155" i="8"/>
  <c r="O156" i="8"/>
  <c r="O157" i="8"/>
  <c r="O158" i="8"/>
  <c r="O159" i="8"/>
  <c r="O160" i="8"/>
  <c r="O161" i="8"/>
  <c r="O162" i="8"/>
  <c r="O163" i="8"/>
  <c r="L154" i="8"/>
  <c r="L155" i="8"/>
  <c r="L156" i="8"/>
  <c r="L157" i="8"/>
  <c r="L158" i="8"/>
  <c r="L159" i="8"/>
  <c r="L160" i="8"/>
  <c r="L161" i="8"/>
  <c r="L162" i="8"/>
  <c r="L163" i="8"/>
  <c r="I155" i="8"/>
  <c r="I156" i="8"/>
  <c r="I157" i="8"/>
  <c r="I158" i="8"/>
  <c r="I159" i="8"/>
  <c r="I160" i="8"/>
  <c r="I161" i="8"/>
  <c r="I162" i="8"/>
  <c r="I163" i="8"/>
  <c r="I154" i="8"/>
  <c r="F155" i="8"/>
  <c r="F154" i="8"/>
  <c r="F156" i="8"/>
  <c r="F157" i="8"/>
  <c r="F158" i="8"/>
  <c r="F159" i="8"/>
  <c r="F160" i="8"/>
  <c r="F161" i="8"/>
  <c r="F162" i="8"/>
  <c r="F163" i="8"/>
  <c r="F141" i="8"/>
  <c r="X1404" i="8"/>
  <c r="X1405" i="8"/>
  <c r="X1406" i="8"/>
  <c r="X1407" i="8"/>
  <c r="X1408" i="8"/>
  <c r="X1409" i="8"/>
  <c r="X1410" i="8"/>
  <c r="X1411" i="8"/>
  <c r="X1412" i="8"/>
  <c r="X1413" i="8"/>
  <c r="X1414" i="8"/>
  <c r="X1415" i="8"/>
  <c r="V1403" i="8"/>
  <c r="AP1403" i="8" s="1"/>
  <c r="U1404" i="8"/>
  <c r="U1405" i="8"/>
  <c r="U1406" i="8"/>
  <c r="U1407" i="8"/>
  <c r="U1408" i="8"/>
  <c r="U1409" i="8"/>
  <c r="U1410" i="8"/>
  <c r="U1411" i="8"/>
  <c r="U1412" i="8"/>
  <c r="U1413" i="8"/>
  <c r="U1414" i="8"/>
  <c r="U1415" i="8"/>
  <c r="S1403" i="8"/>
  <c r="AO1403" i="8" s="1"/>
  <c r="R1404" i="8"/>
  <c r="R1405" i="8"/>
  <c r="R1406" i="8"/>
  <c r="R1407" i="8"/>
  <c r="R1408" i="8"/>
  <c r="R1409" i="8"/>
  <c r="R1410" i="8"/>
  <c r="R1411" i="8"/>
  <c r="R1412" i="8"/>
  <c r="R1413" i="8"/>
  <c r="R1414" i="8"/>
  <c r="R1415" i="8"/>
  <c r="P1403" i="8"/>
  <c r="AN1403" i="8" s="1"/>
  <c r="O1409" i="8"/>
  <c r="O1404" i="8"/>
  <c r="O1405" i="8"/>
  <c r="O1406" i="8"/>
  <c r="O1407" i="8"/>
  <c r="O1408" i="8"/>
  <c r="O1410" i="8"/>
  <c r="O1411" i="8"/>
  <c r="O1412" i="8"/>
  <c r="O1413" i="8"/>
  <c r="O1414" i="8"/>
  <c r="O1415" i="8"/>
  <c r="M1403" i="8"/>
  <c r="AM1403" i="8" s="1"/>
  <c r="L1404" i="8"/>
  <c r="L1405" i="8"/>
  <c r="L1406" i="8"/>
  <c r="L1407" i="8"/>
  <c r="L1408" i="8"/>
  <c r="L1409" i="8"/>
  <c r="L1410" i="8"/>
  <c r="L1411" i="8"/>
  <c r="L1412" i="8"/>
  <c r="L1413" i="8"/>
  <c r="L1414" i="8"/>
  <c r="L1415" i="8"/>
  <c r="J1403" i="8"/>
  <c r="AL1403" i="8" s="1"/>
  <c r="I1404" i="8"/>
  <c r="I1405" i="8"/>
  <c r="I1406" i="8"/>
  <c r="I1407" i="8"/>
  <c r="I1408" i="8"/>
  <c r="I1409" i="8"/>
  <c r="I1410" i="8"/>
  <c r="I1411" i="8"/>
  <c r="I1412" i="8"/>
  <c r="I1413" i="8"/>
  <c r="I1414" i="8"/>
  <c r="I1415" i="8"/>
  <c r="G1403" i="8"/>
  <c r="AK1403" i="8" s="1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D1403" i="8"/>
  <c r="AJ1403" i="8" s="1"/>
  <c r="X1215" i="8"/>
  <c r="X1216" i="8"/>
  <c r="X1217" i="8"/>
  <c r="X1218" i="8"/>
  <c r="X1219" i="8"/>
  <c r="X1220" i="8"/>
  <c r="X1221" i="8"/>
  <c r="X1222" i="8"/>
  <c r="X1223" i="8"/>
  <c r="X1224" i="8"/>
  <c r="X1225" i="8"/>
  <c r="X1226" i="8"/>
  <c r="V1214" i="8"/>
  <c r="U1215" i="8"/>
  <c r="U1216" i="8"/>
  <c r="U1217" i="8"/>
  <c r="U1218" i="8"/>
  <c r="U1219" i="8"/>
  <c r="U1220" i="8"/>
  <c r="U1221" i="8"/>
  <c r="U1222" i="8"/>
  <c r="U1223" i="8"/>
  <c r="U1224" i="8"/>
  <c r="U1225" i="8"/>
  <c r="U1226" i="8"/>
  <c r="S1214" i="8"/>
  <c r="AO1214" i="8" s="1"/>
  <c r="R1215" i="8"/>
  <c r="R1216" i="8"/>
  <c r="R1217" i="8"/>
  <c r="R1218" i="8"/>
  <c r="R1219" i="8"/>
  <c r="R1220" i="8"/>
  <c r="R1221" i="8"/>
  <c r="R1222" i="8"/>
  <c r="R1223" i="8"/>
  <c r="R1224" i="8"/>
  <c r="R1225" i="8"/>
  <c r="R1226" i="8"/>
  <c r="P1214" i="8"/>
  <c r="AN1214" i="8" s="1"/>
  <c r="O1215" i="8"/>
  <c r="O1216" i="8"/>
  <c r="O1217" i="8"/>
  <c r="O1218" i="8"/>
  <c r="O1219" i="8"/>
  <c r="O1220" i="8"/>
  <c r="O1221" i="8"/>
  <c r="O1222" i="8"/>
  <c r="O1223" i="8"/>
  <c r="O1224" i="8"/>
  <c r="O1225" i="8"/>
  <c r="O1226" i="8"/>
  <c r="M1214" i="8"/>
  <c r="L1215" i="8"/>
  <c r="L1216" i="8"/>
  <c r="L1217" i="8"/>
  <c r="L1218" i="8"/>
  <c r="L1219" i="8"/>
  <c r="L1220" i="8"/>
  <c r="L1221" i="8"/>
  <c r="L1222" i="8"/>
  <c r="L1223" i="8"/>
  <c r="L1224" i="8"/>
  <c r="L1225" i="8"/>
  <c r="L1226" i="8"/>
  <c r="J1214" i="8"/>
  <c r="I1215" i="8"/>
  <c r="I1216" i="8"/>
  <c r="I1217" i="8"/>
  <c r="I1218" i="8"/>
  <c r="I1219" i="8"/>
  <c r="I1220" i="8"/>
  <c r="I1221" i="8"/>
  <c r="I1222" i="8"/>
  <c r="I1223" i="8"/>
  <c r="I1224" i="8"/>
  <c r="I1225" i="8"/>
  <c r="I1226" i="8"/>
  <c r="G1214" i="8"/>
  <c r="AK1214" i="8" s="1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D1214" i="8"/>
  <c r="AJ1214" i="8" s="1"/>
  <c r="X1042" i="8"/>
  <c r="X1043" i="8"/>
  <c r="X1044" i="8"/>
  <c r="X1045" i="8"/>
  <c r="X1046" i="8"/>
  <c r="X1047" i="8"/>
  <c r="X1048" i="8"/>
  <c r="X1049" i="8"/>
  <c r="X1050" i="8"/>
  <c r="X1051" i="8"/>
  <c r="X1052" i="8"/>
  <c r="X1041" i="8"/>
  <c r="V1040" i="8"/>
  <c r="AP1040" i="8" s="1"/>
  <c r="U1042" i="8"/>
  <c r="U1043" i="8"/>
  <c r="U1044" i="8"/>
  <c r="U1045" i="8"/>
  <c r="U1046" i="8"/>
  <c r="U1047" i="8"/>
  <c r="U1048" i="8"/>
  <c r="U1049" i="8"/>
  <c r="U1050" i="8"/>
  <c r="U1051" i="8"/>
  <c r="U1052" i="8"/>
  <c r="U1041" i="8"/>
  <c r="S1040" i="8"/>
  <c r="AO1040" i="8" s="1"/>
  <c r="R1042" i="8"/>
  <c r="R1043" i="8"/>
  <c r="R1044" i="8"/>
  <c r="R1045" i="8"/>
  <c r="R1046" i="8"/>
  <c r="R1047" i="8"/>
  <c r="R1048" i="8"/>
  <c r="R1049" i="8"/>
  <c r="R1050" i="8"/>
  <c r="R1051" i="8"/>
  <c r="R1052" i="8"/>
  <c r="R1041" i="8"/>
  <c r="O1041" i="8"/>
  <c r="O1042" i="8"/>
  <c r="O1043" i="8"/>
  <c r="O1044" i="8"/>
  <c r="O1045" i="8"/>
  <c r="O1046" i="8"/>
  <c r="O1047" i="8"/>
  <c r="O1048" i="8"/>
  <c r="O1049" i="8"/>
  <c r="O1050" i="8"/>
  <c r="O1051" i="8"/>
  <c r="O1052" i="8"/>
  <c r="M1040" i="8"/>
  <c r="AM1040" i="8" s="1"/>
  <c r="L1049" i="8"/>
  <c r="J1040" i="8"/>
  <c r="AL1040" i="8" s="1"/>
  <c r="I1041" i="8"/>
  <c r="I1042" i="8"/>
  <c r="I1043" i="8"/>
  <c r="I1044" i="8"/>
  <c r="I1045" i="8"/>
  <c r="I1046" i="8"/>
  <c r="I1047" i="8"/>
  <c r="I1048" i="8"/>
  <c r="I1049" i="8"/>
  <c r="I1050" i="8"/>
  <c r="I1051" i="8"/>
  <c r="I1052" i="8"/>
  <c r="G1040" i="8"/>
  <c r="AK1040" i="8" s="1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D1040" i="8"/>
  <c r="X866" i="8"/>
  <c r="X867" i="8"/>
  <c r="X868" i="8"/>
  <c r="X869" i="8"/>
  <c r="X870" i="8"/>
  <c r="X871" i="8"/>
  <c r="X872" i="8"/>
  <c r="X873" i="8"/>
  <c r="X874" i="8"/>
  <c r="X875" i="8"/>
  <c r="X876" i="8"/>
  <c r="X877" i="8"/>
  <c r="V865" i="8"/>
  <c r="AP865" i="8" s="1"/>
  <c r="U866" i="8"/>
  <c r="U867" i="8"/>
  <c r="U868" i="8"/>
  <c r="U869" i="8"/>
  <c r="U870" i="8"/>
  <c r="U871" i="8"/>
  <c r="U872" i="8"/>
  <c r="U873" i="8"/>
  <c r="U874" i="8"/>
  <c r="U875" i="8"/>
  <c r="U876" i="8"/>
  <c r="U877" i="8"/>
  <c r="S865" i="8"/>
  <c r="AO865" i="8" s="1"/>
  <c r="R866" i="8"/>
  <c r="R867" i="8"/>
  <c r="R868" i="8"/>
  <c r="R869" i="8"/>
  <c r="R870" i="8"/>
  <c r="R871" i="8"/>
  <c r="R872" i="8"/>
  <c r="R873" i="8"/>
  <c r="R874" i="8"/>
  <c r="R875" i="8"/>
  <c r="R876" i="8"/>
  <c r="R877" i="8"/>
  <c r="P865" i="8"/>
  <c r="AN865" i="8" s="1"/>
  <c r="O866" i="8"/>
  <c r="O867" i="8"/>
  <c r="O868" i="8"/>
  <c r="O869" i="8"/>
  <c r="O870" i="8"/>
  <c r="O871" i="8"/>
  <c r="O872" i="8"/>
  <c r="O873" i="8"/>
  <c r="O874" i="8"/>
  <c r="O875" i="8"/>
  <c r="O876" i="8"/>
  <c r="O877" i="8"/>
  <c r="M865" i="8"/>
  <c r="AM865" i="8" s="1"/>
  <c r="L866" i="8"/>
  <c r="L867" i="8"/>
  <c r="L868" i="8"/>
  <c r="L869" i="8"/>
  <c r="L870" i="8"/>
  <c r="L871" i="8"/>
  <c r="L872" i="8"/>
  <c r="L873" i="8"/>
  <c r="L874" i="8"/>
  <c r="L875" i="8"/>
  <c r="L876" i="8"/>
  <c r="L877" i="8"/>
  <c r="J865" i="8"/>
  <c r="AL865" i="8" s="1"/>
  <c r="I866" i="8"/>
  <c r="I867" i="8"/>
  <c r="I868" i="8"/>
  <c r="I869" i="8"/>
  <c r="I870" i="8"/>
  <c r="I871" i="8"/>
  <c r="I872" i="8"/>
  <c r="I873" i="8"/>
  <c r="I874" i="8"/>
  <c r="I875" i="8"/>
  <c r="I876" i="8"/>
  <c r="I877" i="8"/>
  <c r="G865" i="8"/>
  <c r="AK865" i="8" s="1"/>
  <c r="F866" i="8"/>
  <c r="F867" i="8"/>
  <c r="F868" i="8"/>
  <c r="F869" i="8"/>
  <c r="F870" i="8"/>
  <c r="F871" i="8"/>
  <c r="F872" i="8"/>
  <c r="F873" i="8"/>
  <c r="F874" i="8"/>
  <c r="F875" i="8"/>
  <c r="F876" i="8"/>
  <c r="F877" i="8"/>
  <c r="D865" i="8"/>
  <c r="AJ865" i="8" s="1"/>
  <c r="X655" i="8"/>
  <c r="X656" i="8"/>
  <c r="X657" i="8"/>
  <c r="X658" i="8"/>
  <c r="X659" i="8"/>
  <c r="X660" i="8"/>
  <c r="X661" i="8"/>
  <c r="X662" i="8"/>
  <c r="X663" i="8"/>
  <c r="X664" i="8"/>
  <c r="X665" i="8"/>
  <c r="X666" i="8"/>
  <c r="V654" i="8"/>
  <c r="AP654" i="8" s="1"/>
  <c r="U655" i="8"/>
  <c r="U656" i="8"/>
  <c r="U657" i="8"/>
  <c r="U658" i="8"/>
  <c r="U659" i="8"/>
  <c r="U660" i="8"/>
  <c r="U661" i="8"/>
  <c r="U662" i="8"/>
  <c r="U663" i="8"/>
  <c r="U664" i="8"/>
  <c r="U665" i="8"/>
  <c r="U666" i="8"/>
  <c r="S654" i="8"/>
  <c r="AO654" i="8" s="1"/>
  <c r="R655" i="8"/>
  <c r="R656" i="8"/>
  <c r="R657" i="8"/>
  <c r="R658" i="8"/>
  <c r="R659" i="8"/>
  <c r="R660" i="8"/>
  <c r="R661" i="8"/>
  <c r="R662" i="8"/>
  <c r="R663" i="8"/>
  <c r="R664" i="8"/>
  <c r="R665" i="8"/>
  <c r="R666" i="8"/>
  <c r="P654" i="8"/>
  <c r="AN654" i="8" s="1"/>
  <c r="O655" i="8"/>
  <c r="O656" i="8"/>
  <c r="O657" i="8"/>
  <c r="O658" i="8"/>
  <c r="O659" i="8"/>
  <c r="O660" i="8"/>
  <c r="O661" i="8"/>
  <c r="O662" i="8"/>
  <c r="O663" i="8"/>
  <c r="O664" i="8"/>
  <c r="O665" i="8"/>
  <c r="O666" i="8"/>
  <c r="M654" i="8"/>
  <c r="AM654" i="8" s="1"/>
  <c r="L655" i="8"/>
  <c r="L656" i="8"/>
  <c r="L657" i="8"/>
  <c r="L658" i="8"/>
  <c r="L659" i="8"/>
  <c r="L660" i="8"/>
  <c r="L661" i="8"/>
  <c r="L662" i="8"/>
  <c r="L663" i="8"/>
  <c r="L664" i="8"/>
  <c r="L665" i="8"/>
  <c r="L666" i="8"/>
  <c r="J654" i="8"/>
  <c r="AL654" i="8" s="1"/>
  <c r="I655" i="8"/>
  <c r="I656" i="8"/>
  <c r="I657" i="8"/>
  <c r="I658" i="8"/>
  <c r="I659" i="8"/>
  <c r="I660" i="8"/>
  <c r="I661" i="8"/>
  <c r="I662" i="8"/>
  <c r="I663" i="8"/>
  <c r="I664" i="8"/>
  <c r="I665" i="8"/>
  <c r="I666" i="8"/>
  <c r="G654" i="8"/>
  <c r="AK654" i="8" s="1"/>
  <c r="F665" i="8"/>
  <c r="F655" i="8"/>
  <c r="F656" i="8"/>
  <c r="F657" i="8"/>
  <c r="F658" i="8"/>
  <c r="F659" i="8"/>
  <c r="F660" i="8"/>
  <c r="F661" i="8"/>
  <c r="F662" i="8"/>
  <c r="F663" i="8"/>
  <c r="F664" i="8"/>
  <c r="F666" i="8"/>
  <c r="D654" i="8"/>
  <c r="AJ654" i="8" s="1"/>
  <c r="X480" i="8"/>
  <c r="X481" i="8"/>
  <c r="X482" i="8"/>
  <c r="X483" i="8"/>
  <c r="X484" i="8"/>
  <c r="X485" i="8"/>
  <c r="X486" i="8"/>
  <c r="X487" i="8"/>
  <c r="X488" i="8"/>
  <c r="X489" i="8"/>
  <c r="X490" i="8"/>
  <c r="X491" i="8"/>
  <c r="V479" i="8"/>
  <c r="AP479" i="8" s="1"/>
  <c r="U480" i="8"/>
  <c r="U481" i="8"/>
  <c r="U482" i="8"/>
  <c r="U483" i="8"/>
  <c r="U484" i="8"/>
  <c r="U485" i="8"/>
  <c r="U486" i="8"/>
  <c r="U487" i="8"/>
  <c r="U488" i="8"/>
  <c r="U489" i="8"/>
  <c r="U490" i="8"/>
  <c r="U491" i="8"/>
  <c r="S479" i="8"/>
  <c r="AO479" i="8" s="1"/>
  <c r="R480" i="8"/>
  <c r="R481" i="8"/>
  <c r="R482" i="8"/>
  <c r="R483" i="8"/>
  <c r="R484" i="8"/>
  <c r="R485" i="8"/>
  <c r="R486" i="8"/>
  <c r="R487" i="8"/>
  <c r="R488" i="8"/>
  <c r="R489" i="8"/>
  <c r="R490" i="8"/>
  <c r="R491" i="8"/>
  <c r="P479" i="8"/>
  <c r="AN479" i="8" s="1"/>
  <c r="O480" i="8"/>
  <c r="O481" i="8"/>
  <c r="O482" i="8"/>
  <c r="O483" i="8"/>
  <c r="O484" i="8"/>
  <c r="O485" i="8"/>
  <c r="O486" i="8"/>
  <c r="O487" i="8"/>
  <c r="O488" i="8"/>
  <c r="O489" i="8"/>
  <c r="O490" i="8"/>
  <c r="O491" i="8"/>
  <c r="M479" i="8"/>
  <c r="AM479" i="8" s="1"/>
  <c r="L480" i="8"/>
  <c r="L481" i="8"/>
  <c r="L482" i="8"/>
  <c r="L483" i="8"/>
  <c r="L484" i="8"/>
  <c r="L485" i="8"/>
  <c r="L486" i="8"/>
  <c r="L487" i="8"/>
  <c r="L488" i="8"/>
  <c r="L489" i="8"/>
  <c r="L490" i="8"/>
  <c r="L491" i="8"/>
  <c r="J479" i="8"/>
  <c r="AL479" i="8" s="1"/>
  <c r="I480" i="8"/>
  <c r="I481" i="8"/>
  <c r="I482" i="8"/>
  <c r="I483" i="8"/>
  <c r="I484" i="8"/>
  <c r="I485" i="8"/>
  <c r="I486" i="8"/>
  <c r="I487" i="8"/>
  <c r="I488" i="8"/>
  <c r="I489" i="8"/>
  <c r="I490" i="8"/>
  <c r="I491" i="8"/>
  <c r="G479" i="8"/>
  <c r="AK479" i="8" s="1"/>
  <c r="F480" i="8"/>
  <c r="F481" i="8"/>
  <c r="F482" i="8"/>
  <c r="F483" i="8"/>
  <c r="F484" i="8"/>
  <c r="F485" i="8"/>
  <c r="F486" i="8"/>
  <c r="F487" i="8"/>
  <c r="F488" i="8"/>
  <c r="F489" i="8"/>
  <c r="F490" i="8"/>
  <c r="F491" i="8"/>
  <c r="D479" i="8"/>
  <c r="AJ479" i="8" s="1"/>
  <c r="X312" i="8"/>
  <c r="X313" i="8"/>
  <c r="X314" i="8"/>
  <c r="X315" i="8"/>
  <c r="X316" i="8"/>
  <c r="X317" i="8"/>
  <c r="X318" i="8"/>
  <c r="X319" i="8"/>
  <c r="X320" i="8"/>
  <c r="X321" i="8"/>
  <c r="X322" i="8"/>
  <c r="X323" i="8"/>
  <c r="V311" i="8"/>
  <c r="AP311" i="8" s="1"/>
  <c r="Y312" i="8"/>
  <c r="U312" i="8"/>
  <c r="U313" i="8"/>
  <c r="U314" i="8"/>
  <c r="U315" i="8"/>
  <c r="U316" i="8"/>
  <c r="U317" i="8"/>
  <c r="U318" i="8"/>
  <c r="U319" i="8"/>
  <c r="U320" i="8"/>
  <c r="U321" i="8"/>
  <c r="U322" i="8"/>
  <c r="U323" i="8"/>
  <c r="S311" i="8"/>
  <c r="AO311" i="8" s="1"/>
  <c r="R312" i="8"/>
  <c r="R313" i="8"/>
  <c r="R314" i="8"/>
  <c r="R315" i="8"/>
  <c r="R316" i="8"/>
  <c r="R317" i="8"/>
  <c r="R318" i="8"/>
  <c r="R319" i="8"/>
  <c r="R320" i="8"/>
  <c r="R321" i="8"/>
  <c r="R322" i="8"/>
  <c r="R323" i="8"/>
  <c r="P311" i="8"/>
  <c r="AN311" i="8" s="1"/>
  <c r="O312" i="8"/>
  <c r="O313" i="8"/>
  <c r="O314" i="8"/>
  <c r="O315" i="8"/>
  <c r="O316" i="8"/>
  <c r="O317" i="8"/>
  <c r="O318" i="8"/>
  <c r="O319" i="8"/>
  <c r="O320" i="8"/>
  <c r="O321" i="8"/>
  <c r="O322" i="8"/>
  <c r="O323" i="8"/>
  <c r="M311" i="8"/>
  <c r="AM311" i="8" s="1"/>
  <c r="L312" i="8"/>
  <c r="L313" i="8"/>
  <c r="L314" i="8"/>
  <c r="L315" i="8"/>
  <c r="L316" i="8"/>
  <c r="L317" i="8"/>
  <c r="L318" i="8"/>
  <c r="L319" i="8"/>
  <c r="L320" i="8"/>
  <c r="L321" i="8"/>
  <c r="L322" i="8"/>
  <c r="L323" i="8"/>
  <c r="J311" i="8"/>
  <c r="AL311" i="8" s="1"/>
  <c r="I312" i="8"/>
  <c r="I313" i="8"/>
  <c r="I314" i="8"/>
  <c r="I315" i="8"/>
  <c r="I316" i="8"/>
  <c r="I317" i="8"/>
  <c r="I318" i="8"/>
  <c r="I319" i="8"/>
  <c r="I320" i="8"/>
  <c r="I321" i="8"/>
  <c r="I322" i="8"/>
  <c r="I323" i="8"/>
  <c r="G311" i="8"/>
  <c r="AK311" i="8" s="1"/>
  <c r="F321" i="8"/>
  <c r="F312" i="8"/>
  <c r="F313" i="8"/>
  <c r="F314" i="8"/>
  <c r="F315" i="8"/>
  <c r="F316" i="8"/>
  <c r="F317" i="8"/>
  <c r="F318" i="8"/>
  <c r="F319" i="8"/>
  <c r="F320" i="8"/>
  <c r="F322" i="8"/>
  <c r="F323" i="8"/>
  <c r="D311" i="8"/>
  <c r="AJ311" i="8" s="1"/>
  <c r="X140" i="8"/>
  <c r="X141" i="8"/>
  <c r="X142" i="8"/>
  <c r="X143" i="8"/>
  <c r="X144" i="8"/>
  <c r="X145" i="8"/>
  <c r="X146" i="8"/>
  <c r="X147" i="8"/>
  <c r="X148" i="8"/>
  <c r="X149" i="8"/>
  <c r="X150" i="8"/>
  <c r="X151" i="8"/>
  <c r="V139" i="8"/>
  <c r="AP139" i="8" s="1"/>
  <c r="U140" i="8"/>
  <c r="U141" i="8"/>
  <c r="U142" i="8"/>
  <c r="U143" i="8"/>
  <c r="U144" i="8"/>
  <c r="U145" i="8"/>
  <c r="U146" i="8"/>
  <c r="U147" i="8"/>
  <c r="U148" i="8"/>
  <c r="U149" i="8"/>
  <c r="U150" i="8"/>
  <c r="U151" i="8"/>
  <c r="S139" i="8"/>
  <c r="R144" i="8"/>
  <c r="P139" i="8"/>
  <c r="AN139" i="8" s="1"/>
  <c r="O140" i="8"/>
  <c r="O141" i="8"/>
  <c r="O142" i="8"/>
  <c r="O143" i="8"/>
  <c r="O144" i="8"/>
  <c r="O145" i="8"/>
  <c r="O146" i="8"/>
  <c r="O147" i="8"/>
  <c r="O148" i="8"/>
  <c r="O149" i="8"/>
  <c r="O150" i="8"/>
  <c r="O151" i="8"/>
  <c r="M139" i="8"/>
  <c r="J139" i="8"/>
  <c r="AL139" i="8" s="1"/>
  <c r="L140" i="8"/>
  <c r="L141" i="8"/>
  <c r="L142" i="8"/>
  <c r="L143" i="8"/>
  <c r="L144" i="8"/>
  <c r="L145" i="8"/>
  <c r="L146" i="8"/>
  <c r="L147" i="8"/>
  <c r="L148" i="8"/>
  <c r="L149" i="8"/>
  <c r="L150" i="8"/>
  <c r="L151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G139" i="8"/>
  <c r="I153" i="8" s="1"/>
  <c r="F140" i="8"/>
  <c r="F142" i="8"/>
  <c r="F143" i="8"/>
  <c r="F144" i="8"/>
  <c r="F145" i="8"/>
  <c r="F146" i="8"/>
  <c r="F147" i="8"/>
  <c r="F148" i="8"/>
  <c r="F149" i="8"/>
  <c r="F150" i="8"/>
  <c r="F151" i="8"/>
  <c r="D139" i="8"/>
  <c r="F153" i="8" s="1"/>
  <c r="D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X1390" i="8"/>
  <c r="X1391" i="8"/>
  <c r="X1392" i="8"/>
  <c r="X1393" i="8"/>
  <c r="X1394" i="8"/>
  <c r="X1395" i="8"/>
  <c r="X1396" i="8"/>
  <c r="X1397" i="8"/>
  <c r="X1398" i="8"/>
  <c r="X1399" i="8"/>
  <c r="X1400" i="8"/>
  <c r="X1401" i="8"/>
  <c r="U1390" i="8"/>
  <c r="U1391" i="8"/>
  <c r="U1392" i="8"/>
  <c r="U1393" i="8"/>
  <c r="U1394" i="8"/>
  <c r="U1395" i="8"/>
  <c r="U1396" i="8"/>
  <c r="U1397" i="8"/>
  <c r="U1398" i="8"/>
  <c r="U1399" i="8"/>
  <c r="U1400" i="8"/>
  <c r="U1401" i="8"/>
  <c r="R1390" i="8"/>
  <c r="R1391" i="8"/>
  <c r="R1392" i="8"/>
  <c r="R1393" i="8"/>
  <c r="R1394" i="8"/>
  <c r="R1395" i="8"/>
  <c r="R1396" i="8"/>
  <c r="R1397" i="8"/>
  <c r="R1398" i="8"/>
  <c r="R1399" i="8"/>
  <c r="R1400" i="8"/>
  <c r="R1401" i="8"/>
  <c r="O1390" i="8"/>
  <c r="O1391" i="8"/>
  <c r="O1392" i="8"/>
  <c r="O1393" i="8"/>
  <c r="O1394" i="8"/>
  <c r="O1395" i="8"/>
  <c r="O1396" i="8"/>
  <c r="O1397" i="8"/>
  <c r="O1398" i="8"/>
  <c r="O1399" i="8"/>
  <c r="O1400" i="8"/>
  <c r="O1401" i="8"/>
  <c r="L1390" i="8"/>
  <c r="L1391" i="8"/>
  <c r="L1392" i="8"/>
  <c r="L1393" i="8"/>
  <c r="L1394" i="8"/>
  <c r="L1395" i="8"/>
  <c r="L1396" i="8"/>
  <c r="L1397" i="8"/>
  <c r="L1398" i="8"/>
  <c r="L1399" i="8"/>
  <c r="L1400" i="8"/>
  <c r="L1401" i="8"/>
  <c r="I1390" i="8"/>
  <c r="I1391" i="8"/>
  <c r="I1392" i="8"/>
  <c r="I1393" i="8"/>
  <c r="I1394" i="8"/>
  <c r="I1395" i="8"/>
  <c r="I1396" i="8"/>
  <c r="I1397" i="8"/>
  <c r="I1398" i="8"/>
  <c r="I1399" i="8"/>
  <c r="I1400" i="8"/>
  <c r="I1401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X1201" i="8"/>
  <c r="X1202" i="8"/>
  <c r="X1203" i="8"/>
  <c r="X1204" i="8"/>
  <c r="X1205" i="8"/>
  <c r="X1206" i="8"/>
  <c r="X1207" i="8"/>
  <c r="X1208" i="8"/>
  <c r="X1209" i="8"/>
  <c r="X1210" i="8"/>
  <c r="X1211" i="8"/>
  <c r="X1212" i="8"/>
  <c r="U1201" i="8"/>
  <c r="U1202" i="8"/>
  <c r="U1203" i="8"/>
  <c r="U1204" i="8"/>
  <c r="U1205" i="8"/>
  <c r="U1206" i="8"/>
  <c r="U1207" i="8"/>
  <c r="U1208" i="8"/>
  <c r="U1209" i="8"/>
  <c r="U1210" i="8"/>
  <c r="U1211" i="8"/>
  <c r="U1212" i="8"/>
  <c r="R1201" i="8"/>
  <c r="R1202" i="8"/>
  <c r="R1203" i="8"/>
  <c r="R1204" i="8"/>
  <c r="R1205" i="8"/>
  <c r="R1206" i="8"/>
  <c r="R1207" i="8"/>
  <c r="R1208" i="8"/>
  <c r="R1209" i="8"/>
  <c r="R1210" i="8"/>
  <c r="R1211" i="8"/>
  <c r="R1212" i="8"/>
  <c r="O1201" i="8"/>
  <c r="O1202" i="8"/>
  <c r="O1203" i="8"/>
  <c r="O1204" i="8"/>
  <c r="O1205" i="8"/>
  <c r="O1206" i="8"/>
  <c r="O1207" i="8"/>
  <c r="O1208" i="8"/>
  <c r="O1209" i="8"/>
  <c r="O1210" i="8"/>
  <c r="O1211" i="8"/>
  <c r="O1212" i="8"/>
  <c r="L1201" i="8"/>
  <c r="L1202" i="8"/>
  <c r="L1203" i="8"/>
  <c r="L1204" i="8"/>
  <c r="L1205" i="8"/>
  <c r="L1206" i="8"/>
  <c r="L1207" i="8"/>
  <c r="L1208" i="8"/>
  <c r="L1209" i="8"/>
  <c r="L1210" i="8"/>
  <c r="L1211" i="8"/>
  <c r="L1212" i="8"/>
  <c r="I1201" i="8"/>
  <c r="I1202" i="8"/>
  <c r="I1203" i="8"/>
  <c r="I1204" i="8"/>
  <c r="I1205" i="8"/>
  <c r="I1206" i="8"/>
  <c r="I1207" i="8"/>
  <c r="I1208" i="8"/>
  <c r="I1209" i="8"/>
  <c r="I1210" i="8"/>
  <c r="I1211" i="8"/>
  <c r="I1212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Y1037" i="8"/>
  <c r="Y1027" i="8"/>
  <c r="Y1028" i="8"/>
  <c r="Y1029" i="8"/>
  <c r="Y1030" i="8"/>
  <c r="Y1031" i="8"/>
  <c r="Y1032" i="8"/>
  <c r="Y1033" i="8"/>
  <c r="Y1034" i="8"/>
  <c r="Y1035" i="8"/>
  <c r="Y1036" i="8"/>
  <c r="Y1038" i="8"/>
  <c r="X1038" i="8"/>
  <c r="X1037" i="8"/>
  <c r="X1027" i="8"/>
  <c r="X1028" i="8"/>
  <c r="X1029" i="8"/>
  <c r="X1030" i="8"/>
  <c r="X1031" i="8"/>
  <c r="X1032" i="8"/>
  <c r="X1033" i="8"/>
  <c r="X1034" i="8"/>
  <c r="X1035" i="8"/>
  <c r="X1036" i="8"/>
  <c r="F1008" i="8"/>
  <c r="R1038" i="8"/>
  <c r="R1037" i="8"/>
  <c r="R1027" i="8"/>
  <c r="R1028" i="8"/>
  <c r="R1029" i="8"/>
  <c r="R1030" i="8"/>
  <c r="R1031" i="8"/>
  <c r="R1032" i="8"/>
  <c r="R1033" i="8"/>
  <c r="R1034" i="8"/>
  <c r="R1035" i="8"/>
  <c r="R1036" i="8"/>
  <c r="O1038" i="8"/>
  <c r="O1037" i="8"/>
  <c r="O1027" i="8"/>
  <c r="O1028" i="8"/>
  <c r="O1029" i="8"/>
  <c r="O1030" i="8"/>
  <c r="O1031" i="8"/>
  <c r="O1032" i="8"/>
  <c r="O1033" i="8"/>
  <c r="O1034" i="8"/>
  <c r="O1035" i="8"/>
  <c r="O1036" i="8"/>
  <c r="L1038" i="8"/>
  <c r="L1037" i="8"/>
  <c r="L1036" i="8"/>
  <c r="L1035" i="8"/>
  <c r="L1034" i="8"/>
  <c r="L1033" i="8"/>
  <c r="L1032" i="8"/>
  <c r="L1031" i="8"/>
  <c r="L1030" i="8"/>
  <c r="L1029" i="8"/>
  <c r="L1028" i="8"/>
  <c r="L1027" i="8"/>
  <c r="I1038" i="8"/>
  <c r="I1034" i="8"/>
  <c r="I1037" i="8"/>
  <c r="I1027" i="8"/>
  <c r="I1028" i="8"/>
  <c r="I1029" i="8"/>
  <c r="I1030" i="8"/>
  <c r="I1031" i="8"/>
  <c r="I1032" i="8"/>
  <c r="I1033" i="8"/>
  <c r="I1035" i="8"/>
  <c r="I1036" i="8"/>
  <c r="F1038" i="8"/>
  <c r="F1037" i="8"/>
  <c r="F1027" i="8"/>
  <c r="F1028" i="8"/>
  <c r="F1029" i="8"/>
  <c r="F1030" i="8"/>
  <c r="F1031" i="8"/>
  <c r="F1032" i="8"/>
  <c r="F1033" i="8"/>
  <c r="F1034" i="8"/>
  <c r="F1035" i="8"/>
  <c r="F1036" i="8"/>
  <c r="X1020" i="8"/>
  <c r="X1022" i="8"/>
  <c r="X1023" i="8"/>
  <c r="X1024" i="8"/>
  <c r="V1026" i="8"/>
  <c r="U1037" i="8"/>
  <c r="U1008" i="8"/>
  <c r="U1009" i="8"/>
  <c r="U1010" i="8"/>
  <c r="U1011" i="8"/>
  <c r="U1012" i="8"/>
  <c r="U1013" i="8"/>
  <c r="U1014" i="8"/>
  <c r="U1015" i="8"/>
  <c r="U1016" i="8"/>
  <c r="U1017" i="8"/>
  <c r="U1018" i="8"/>
  <c r="U1019" i="8"/>
  <c r="U1027" i="8"/>
  <c r="U1028" i="8"/>
  <c r="U1029" i="8"/>
  <c r="U1030" i="8"/>
  <c r="U1031" i="8"/>
  <c r="U1032" i="8"/>
  <c r="U1033" i="8"/>
  <c r="U1034" i="8"/>
  <c r="U1035" i="8"/>
  <c r="U1036" i="8"/>
  <c r="U1038" i="8"/>
  <c r="S1026" i="8"/>
  <c r="AO1026" i="8" s="1"/>
  <c r="M1026" i="8"/>
  <c r="AM1026" i="8" s="1"/>
  <c r="J1026" i="8"/>
  <c r="AL1026" i="8" s="1"/>
  <c r="G1026" i="8"/>
  <c r="D1026" i="8"/>
  <c r="AJ1026" i="8" s="1"/>
  <c r="D1007" i="8"/>
  <c r="Y1007" i="8" s="1"/>
  <c r="I301" i="8"/>
  <c r="I302" i="8"/>
  <c r="I303" i="8"/>
  <c r="I304" i="8"/>
  <c r="I305" i="8"/>
  <c r="I306" i="8"/>
  <c r="I307" i="8"/>
  <c r="I308" i="8"/>
  <c r="I309" i="8"/>
  <c r="I298" i="8"/>
  <c r="I299" i="8"/>
  <c r="I300" i="8"/>
  <c r="X455" i="8"/>
  <c r="F280" i="8"/>
  <c r="D111" i="8"/>
  <c r="Y1415" i="8"/>
  <c r="Y1414" i="8"/>
  <c r="Y1413" i="8"/>
  <c r="Y1412" i="8"/>
  <c r="Y1411" i="8"/>
  <c r="Y1410" i="8"/>
  <c r="Y1409" i="8"/>
  <c r="Y1408" i="8"/>
  <c r="Y1407" i="8"/>
  <c r="Y1406" i="8"/>
  <c r="Y1405" i="8"/>
  <c r="Y1404" i="8"/>
  <c r="Y1401" i="8"/>
  <c r="Y1400" i="8"/>
  <c r="Y1399" i="8"/>
  <c r="Y1398" i="8"/>
  <c r="Y1397" i="8"/>
  <c r="Y1396" i="8"/>
  <c r="Y1395" i="8"/>
  <c r="Y1394" i="8"/>
  <c r="Y1393" i="8"/>
  <c r="Y1392" i="8"/>
  <c r="Y1391" i="8"/>
  <c r="Y1390" i="8"/>
  <c r="Y1226" i="8"/>
  <c r="Y1225" i="8"/>
  <c r="Y1224" i="8"/>
  <c r="Y1223" i="8"/>
  <c r="Y1222" i="8"/>
  <c r="Y1221" i="8"/>
  <c r="Y1220" i="8"/>
  <c r="Y1219" i="8"/>
  <c r="Y1218" i="8"/>
  <c r="Y1217" i="8"/>
  <c r="Y1216" i="8"/>
  <c r="Y1215" i="8"/>
  <c r="L1052" i="8"/>
  <c r="L1051" i="8"/>
  <c r="L1050" i="8"/>
  <c r="L1048" i="8"/>
  <c r="L1047" i="8"/>
  <c r="L1046" i="8"/>
  <c r="L1045" i="8"/>
  <c r="L1044" i="8"/>
  <c r="L1043" i="8"/>
  <c r="L1042" i="8"/>
  <c r="L1041" i="8"/>
  <c r="Y1052" i="8"/>
  <c r="Y1051" i="8"/>
  <c r="Y1050" i="8"/>
  <c r="Y1049" i="8"/>
  <c r="Y1048" i="8"/>
  <c r="Y1047" i="8"/>
  <c r="Y1046" i="8"/>
  <c r="Y1045" i="8"/>
  <c r="Y1044" i="8"/>
  <c r="Y1043" i="8"/>
  <c r="Y1042" i="8"/>
  <c r="Y1041" i="8"/>
  <c r="Y877" i="8"/>
  <c r="Y876" i="8"/>
  <c r="Y875" i="8"/>
  <c r="Y874" i="8"/>
  <c r="Y873" i="8"/>
  <c r="Y872" i="8"/>
  <c r="Y871" i="8"/>
  <c r="Y870" i="8"/>
  <c r="Y869" i="8"/>
  <c r="Y868" i="8"/>
  <c r="Y867" i="8"/>
  <c r="Y866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X641" i="8"/>
  <c r="X642" i="8"/>
  <c r="X643" i="8"/>
  <c r="X644" i="8"/>
  <c r="X645" i="8"/>
  <c r="X646" i="8"/>
  <c r="X647" i="8"/>
  <c r="X648" i="8"/>
  <c r="X649" i="8"/>
  <c r="X650" i="8"/>
  <c r="X651" i="8"/>
  <c r="X652" i="8"/>
  <c r="Y666" i="8"/>
  <c r="Y665" i="8"/>
  <c r="Y664" i="8"/>
  <c r="Y663" i="8"/>
  <c r="Y662" i="8"/>
  <c r="Y661" i="8"/>
  <c r="Y660" i="8"/>
  <c r="Y659" i="8"/>
  <c r="Y658" i="8"/>
  <c r="Y657" i="8"/>
  <c r="Y656" i="8"/>
  <c r="Y655" i="8"/>
  <c r="Y491" i="8"/>
  <c r="Y490" i="8"/>
  <c r="Y489" i="8"/>
  <c r="Y487" i="8"/>
  <c r="Y486" i="8"/>
  <c r="Y485" i="8"/>
  <c r="Y484" i="8"/>
  <c r="Y483" i="8"/>
  <c r="Y482" i="8"/>
  <c r="Y481" i="8"/>
  <c r="Y480" i="8"/>
  <c r="U466" i="8"/>
  <c r="U467" i="8"/>
  <c r="U468" i="8"/>
  <c r="U469" i="8"/>
  <c r="U470" i="8"/>
  <c r="U471" i="8"/>
  <c r="U472" i="8"/>
  <c r="U473" i="8"/>
  <c r="U474" i="8"/>
  <c r="U475" i="8"/>
  <c r="U476" i="8"/>
  <c r="U477" i="8"/>
  <c r="Y323" i="8"/>
  <c r="Y322" i="8"/>
  <c r="Y321" i="8"/>
  <c r="Y320" i="8"/>
  <c r="Y319" i="8"/>
  <c r="Y318" i="8"/>
  <c r="Y317" i="8"/>
  <c r="Y316" i="8"/>
  <c r="Y315" i="8"/>
  <c r="Y314" i="8"/>
  <c r="Y313" i="8"/>
  <c r="L132" i="8"/>
  <c r="R151" i="8"/>
  <c r="R150" i="8"/>
  <c r="R149" i="8"/>
  <c r="R148" i="8"/>
  <c r="R147" i="8"/>
  <c r="R146" i="8"/>
  <c r="R145" i="8"/>
  <c r="R143" i="8"/>
  <c r="R142" i="8"/>
  <c r="R141" i="8"/>
  <c r="R140" i="8"/>
  <c r="Y150" i="8"/>
  <c r="Y149" i="8"/>
  <c r="Y148" i="8"/>
  <c r="Y147" i="8"/>
  <c r="Y146" i="8"/>
  <c r="Y145" i="8"/>
  <c r="Y144" i="8"/>
  <c r="Y143" i="8"/>
  <c r="Y142" i="8"/>
  <c r="Y141" i="8"/>
  <c r="Y140" i="8"/>
  <c r="Y151" i="8"/>
  <c r="D1361" i="8"/>
  <c r="Y1361" i="8" s="1"/>
  <c r="G1361" i="8"/>
  <c r="J1361" i="8"/>
  <c r="M1361" i="8"/>
  <c r="P1361" i="8"/>
  <c r="S1361" i="8"/>
  <c r="V1361" i="8"/>
  <c r="F1362" i="8"/>
  <c r="I1362" i="8"/>
  <c r="L1362" i="8"/>
  <c r="O1362" i="8"/>
  <c r="R1362" i="8"/>
  <c r="U1362" i="8"/>
  <c r="X1362" i="8"/>
  <c r="Y1362" i="8"/>
  <c r="F1363" i="8"/>
  <c r="I1363" i="8"/>
  <c r="L1363" i="8"/>
  <c r="O1363" i="8"/>
  <c r="R1363" i="8"/>
  <c r="U1363" i="8"/>
  <c r="X1363" i="8"/>
  <c r="Y1363" i="8"/>
  <c r="F1364" i="8"/>
  <c r="I1364" i="8"/>
  <c r="L1364" i="8"/>
  <c r="O1364" i="8"/>
  <c r="R1364" i="8"/>
  <c r="U1364" i="8"/>
  <c r="X1364" i="8"/>
  <c r="Y1364" i="8"/>
  <c r="F1365" i="8"/>
  <c r="I1365" i="8"/>
  <c r="L1365" i="8"/>
  <c r="O1365" i="8"/>
  <c r="R1365" i="8"/>
  <c r="U1365" i="8"/>
  <c r="X1365" i="8"/>
  <c r="Y1365" i="8"/>
  <c r="F1366" i="8"/>
  <c r="I1366" i="8"/>
  <c r="L1366" i="8"/>
  <c r="O1366" i="8"/>
  <c r="R1366" i="8"/>
  <c r="U1366" i="8"/>
  <c r="X1366" i="8"/>
  <c r="Y1366" i="8"/>
  <c r="F1367" i="8"/>
  <c r="I1367" i="8"/>
  <c r="L1367" i="8"/>
  <c r="O1367" i="8"/>
  <c r="R1367" i="8"/>
  <c r="U1367" i="8"/>
  <c r="X1367" i="8"/>
  <c r="Y1367" i="8"/>
  <c r="F1368" i="8"/>
  <c r="I1368" i="8"/>
  <c r="L1368" i="8"/>
  <c r="O1368" i="8"/>
  <c r="R1368" i="8"/>
  <c r="U1368" i="8"/>
  <c r="X1368" i="8"/>
  <c r="Y1368" i="8"/>
  <c r="F1369" i="8"/>
  <c r="I1369" i="8"/>
  <c r="L1369" i="8"/>
  <c r="O1369" i="8"/>
  <c r="R1369" i="8"/>
  <c r="U1369" i="8"/>
  <c r="X1369" i="8"/>
  <c r="Y1369" i="8"/>
  <c r="F1370" i="8"/>
  <c r="I1370" i="8"/>
  <c r="L1370" i="8"/>
  <c r="O1370" i="8"/>
  <c r="R1370" i="8"/>
  <c r="U1370" i="8"/>
  <c r="X1370" i="8"/>
  <c r="Y1370" i="8"/>
  <c r="F1371" i="8"/>
  <c r="I1371" i="8"/>
  <c r="L1371" i="8"/>
  <c r="O1371" i="8"/>
  <c r="R1371" i="8"/>
  <c r="U1371" i="8"/>
  <c r="X1371" i="8"/>
  <c r="Y1371" i="8"/>
  <c r="F1372" i="8"/>
  <c r="I1372" i="8"/>
  <c r="L1372" i="8"/>
  <c r="O1372" i="8"/>
  <c r="R1372" i="8"/>
  <c r="U1372" i="8"/>
  <c r="X1372" i="8"/>
  <c r="Y1372" i="8"/>
  <c r="F1373" i="8"/>
  <c r="I1373" i="8"/>
  <c r="L1373" i="8"/>
  <c r="O1373" i="8"/>
  <c r="R1373" i="8"/>
  <c r="U1373" i="8"/>
  <c r="X1373" i="8"/>
  <c r="Y1373" i="8"/>
  <c r="D626" i="8"/>
  <c r="F626" i="8" s="1"/>
  <c r="D640" i="8"/>
  <c r="Y304" i="8"/>
  <c r="Y305" i="8"/>
  <c r="D1389" i="8"/>
  <c r="D1375" i="8"/>
  <c r="Y1375" i="8" s="1"/>
  <c r="V1200" i="8"/>
  <c r="V1182" i="8"/>
  <c r="S1200" i="8"/>
  <c r="AO1200" i="8" s="1"/>
  <c r="S1182" i="8"/>
  <c r="P1200" i="8"/>
  <c r="AN1200" i="8" s="1"/>
  <c r="P1182" i="8"/>
  <c r="M1200" i="8"/>
  <c r="AM1200" i="8" s="1"/>
  <c r="M1182" i="8"/>
  <c r="J1200" i="8"/>
  <c r="AL1200" i="8" s="1"/>
  <c r="J1182" i="8"/>
  <c r="G1200" i="8"/>
  <c r="G1182" i="8"/>
  <c r="D1200" i="8"/>
  <c r="D1182" i="8"/>
  <c r="Y1182" i="8" s="1"/>
  <c r="D1168" i="8"/>
  <c r="Y1168" i="8" s="1"/>
  <c r="V1007" i="8"/>
  <c r="X1021" i="8" s="1"/>
  <c r="S1007" i="8"/>
  <c r="P1007" i="8"/>
  <c r="M1007" i="8"/>
  <c r="J1007" i="8"/>
  <c r="G1007" i="8"/>
  <c r="F1017" i="8"/>
  <c r="F1012" i="8"/>
  <c r="I860" i="8"/>
  <c r="F645" i="8"/>
  <c r="I472" i="8"/>
  <c r="I130" i="8"/>
  <c r="U1175" i="8"/>
  <c r="Y1212" i="8"/>
  <c r="Y1211" i="8"/>
  <c r="Y1210" i="8"/>
  <c r="Y1209" i="8"/>
  <c r="Y1208" i="8"/>
  <c r="Y1207" i="8"/>
  <c r="Y1206" i="8"/>
  <c r="Y1205" i="8"/>
  <c r="Y1204" i="8"/>
  <c r="Y1203" i="8"/>
  <c r="Y1202" i="8"/>
  <c r="Y1201" i="8"/>
  <c r="Y852" i="8"/>
  <c r="Y853" i="8"/>
  <c r="Y854" i="8"/>
  <c r="Y855" i="8"/>
  <c r="Y856" i="8"/>
  <c r="Y857" i="8"/>
  <c r="Y858" i="8"/>
  <c r="Y859" i="8"/>
  <c r="Y860" i="8"/>
  <c r="Y861" i="8"/>
  <c r="Y862" i="8"/>
  <c r="Y863" i="8"/>
  <c r="D851" i="8"/>
  <c r="Y801" i="8"/>
  <c r="Y652" i="8"/>
  <c r="Y651" i="8"/>
  <c r="Y650" i="8"/>
  <c r="Y649" i="8"/>
  <c r="Y648" i="8"/>
  <c r="Y647" i="8"/>
  <c r="Y646" i="8"/>
  <c r="Y645" i="8"/>
  <c r="Y644" i="8"/>
  <c r="Y643" i="8"/>
  <c r="Y642" i="8"/>
  <c r="Y641" i="8"/>
  <c r="Y477" i="8"/>
  <c r="Y476" i="8"/>
  <c r="Y475" i="8"/>
  <c r="Y474" i="8"/>
  <c r="Y473" i="8"/>
  <c r="Y472" i="8"/>
  <c r="Y471" i="8"/>
  <c r="Y470" i="8"/>
  <c r="Y469" i="8"/>
  <c r="Y468" i="8"/>
  <c r="Y467" i="8"/>
  <c r="Y466" i="8"/>
  <c r="D465" i="8"/>
  <c r="Y309" i="8"/>
  <c r="Y308" i="8"/>
  <c r="Y307" i="8"/>
  <c r="Y306" i="8"/>
  <c r="Y303" i="8"/>
  <c r="Y302" i="8"/>
  <c r="Y301" i="8"/>
  <c r="Y300" i="8"/>
  <c r="Y299" i="8"/>
  <c r="Y298" i="8"/>
  <c r="D297" i="8"/>
  <c r="V125" i="8"/>
  <c r="AP125" i="8" s="1"/>
  <c r="S125" i="8"/>
  <c r="P125" i="8"/>
  <c r="AN125" i="8" s="1"/>
  <c r="M125" i="8"/>
  <c r="J125" i="8"/>
  <c r="AL125" i="8" s="1"/>
  <c r="G125" i="8"/>
  <c r="AK125" i="8" s="1"/>
  <c r="Y130" i="8"/>
  <c r="Y126" i="8"/>
  <c r="Y127" i="8"/>
  <c r="Y128" i="8"/>
  <c r="Y129" i="8"/>
  <c r="Y131" i="8"/>
  <c r="Y132" i="8"/>
  <c r="Y133" i="8"/>
  <c r="Y134" i="8"/>
  <c r="Y135" i="8"/>
  <c r="Y136" i="8"/>
  <c r="Y137" i="8"/>
  <c r="V1389" i="8"/>
  <c r="AP1389" i="8" s="1"/>
  <c r="V1375" i="8"/>
  <c r="S1389" i="8"/>
  <c r="AO1389" i="8" s="1"/>
  <c r="S1375" i="8"/>
  <c r="P1389" i="8"/>
  <c r="AN1389" i="8" s="1"/>
  <c r="P1375" i="8"/>
  <c r="M1389" i="8"/>
  <c r="M1375" i="8"/>
  <c r="J1389" i="8"/>
  <c r="AL1389" i="8" s="1"/>
  <c r="J1375" i="8"/>
  <c r="G1389" i="8"/>
  <c r="G1375" i="8"/>
  <c r="O645" i="8"/>
  <c r="X858" i="8"/>
  <c r="X856" i="8"/>
  <c r="X857" i="8"/>
  <c r="X852" i="8"/>
  <c r="X853" i="8"/>
  <c r="X854" i="8"/>
  <c r="X855" i="8"/>
  <c r="X859" i="8"/>
  <c r="X860" i="8"/>
  <c r="X861" i="8"/>
  <c r="X862" i="8"/>
  <c r="X863" i="8"/>
  <c r="U852" i="8"/>
  <c r="U853" i="8"/>
  <c r="U854" i="8"/>
  <c r="U855" i="8"/>
  <c r="U856" i="8"/>
  <c r="U857" i="8"/>
  <c r="U858" i="8"/>
  <c r="U859" i="8"/>
  <c r="U860" i="8"/>
  <c r="U861" i="8"/>
  <c r="U862" i="8"/>
  <c r="U863" i="8"/>
  <c r="R852" i="8"/>
  <c r="R853" i="8"/>
  <c r="R854" i="8"/>
  <c r="R855" i="8"/>
  <c r="R856" i="8"/>
  <c r="R857" i="8"/>
  <c r="R858" i="8"/>
  <c r="R859" i="8"/>
  <c r="R860" i="8"/>
  <c r="R861" i="8"/>
  <c r="R862" i="8"/>
  <c r="R863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I856" i="8"/>
  <c r="I852" i="8"/>
  <c r="I853" i="8"/>
  <c r="I854" i="8"/>
  <c r="I855" i="8"/>
  <c r="I857" i="8"/>
  <c r="I858" i="8"/>
  <c r="I859" i="8"/>
  <c r="I861" i="8"/>
  <c r="I862" i="8"/>
  <c r="I863" i="8"/>
  <c r="J851" i="8"/>
  <c r="AL851" i="8" s="1"/>
  <c r="J796" i="8"/>
  <c r="V851" i="8"/>
  <c r="AP851" i="8" s="1"/>
  <c r="V796" i="8"/>
  <c r="S851" i="8"/>
  <c r="S796" i="8"/>
  <c r="P851" i="8"/>
  <c r="P796" i="8"/>
  <c r="M851" i="8"/>
  <c r="AM851" i="8" s="1"/>
  <c r="M796" i="8"/>
  <c r="G851" i="8"/>
  <c r="AK851" i="8" s="1"/>
  <c r="G796" i="8"/>
  <c r="D796" i="8"/>
  <c r="Y796" i="8" s="1"/>
  <c r="F802" i="8"/>
  <c r="U641" i="8"/>
  <c r="U642" i="8"/>
  <c r="U643" i="8"/>
  <c r="U644" i="8"/>
  <c r="U645" i="8"/>
  <c r="U646" i="8"/>
  <c r="U647" i="8"/>
  <c r="U648" i="8"/>
  <c r="U649" i="8"/>
  <c r="U650" i="8"/>
  <c r="U651" i="8"/>
  <c r="U652" i="8"/>
  <c r="R641" i="8"/>
  <c r="R642" i="8"/>
  <c r="R643" i="8"/>
  <c r="R644" i="8"/>
  <c r="R645" i="8"/>
  <c r="R646" i="8"/>
  <c r="R647" i="8"/>
  <c r="R648" i="8"/>
  <c r="R649" i="8"/>
  <c r="R650" i="8"/>
  <c r="R651" i="8"/>
  <c r="R652" i="8"/>
  <c r="O641" i="8"/>
  <c r="O642" i="8"/>
  <c r="O643" i="8"/>
  <c r="O644" i="8"/>
  <c r="O646" i="8"/>
  <c r="O647" i="8"/>
  <c r="O648" i="8"/>
  <c r="O649" i="8"/>
  <c r="O650" i="8"/>
  <c r="O651" i="8"/>
  <c r="O652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F641" i="8"/>
  <c r="F642" i="8"/>
  <c r="F643" i="8"/>
  <c r="F644" i="8"/>
  <c r="F646" i="8"/>
  <c r="F647" i="8"/>
  <c r="F648" i="8"/>
  <c r="F649" i="8"/>
  <c r="F650" i="8"/>
  <c r="F651" i="8"/>
  <c r="F652" i="8"/>
  <c r="G640" i="8"/>
  <c r="G626" i="8"/>
  <c r="V640" i="8"/>
  <c r="AP640" i="8" s="1"/>
  <c r="V626" i="8"/>
  <c r="S640" i="8"/>
  <c r="AO640" i="8" s="1"/>
  <c r="S626" i="8"/>
  <c r="P640" i="8"/>
  <c r="AN640" i="8" s="1"/>
  <c r="P626" i="8"/>
  <c r="M640" i="8"/>
  <c r="AM640" i="8" s="1"/>
  <c r="M626" i="8"/>
  <c r="J640" i="8"/>
  <c r="AL640" i="8" s="1"/>
  <c r="J626" i="8"/>
  <c r="L473" i="8"/>
  <c r="R468" i="8"/>
  <c r="X466" i="8"/>
  <c r="X467" i="8"/>
  <c r="X468" i="8"/>
  <c r="X469" i="8"/>
  <c r="X470" i="8"/>
  <c r="X471" i="8"/>
  <c r="X472" i="8"/>
  <c r="X473" i="8"/>
  <c r="X474" i="8"/>
  <c r="X475" i="8"/>
  <c r="X476" i="8"/>
  <c r="X477" i="8"/>
  <c r="R466" i="8"/>
  <c r="R467" i="8"/>
  <c r="R469" i="8"/>
  <c r="R470" i="8"/>
  <c r="R471" i="8"/>
  <c r="R472" i="8"/>
  <c r="R473" i="8"/>
  <c r="R474" i="8"/>
  <c r="R475" i="8"/>
  <c r="R476" i="8"/>
  <c r="R477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L466" i="8"/>
  <c r="L467" i="8"/>
  <c r="L468" i="8"/>
  <c r="L469" i="8"/>
  <c r="L470" i="8"/>
  <c r="L471" i="8"/>
  <c r="L472" i="8"/>
  <c r="L474" i="8"/>
  <c r="L475" i="8"/>
  <c r="L476" i="8"/>
  <c r="L477" i="8"/>
  <c r="I466" i="8"/>
  <c r="I467" i="8"/>
  <c r="I468" i="8"/>
  <c r="I469" i="8"/>
  <c r="I470" i="8"/>
  <c r="I471" i="8"/>
  <c r="I473" i="8"/>
  <c r="I474" i="8"/>
  <c r="I475" i="8"/>
  <c r="I476" i="8"/>
  <c r="I477" i="8"/>
  <c r="G465" i="8"/>
  <c r="AK465" i="8" s="1"/>
  <c r="G451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D451" i="8"/>
  <c r="Y451" i="8" s="1"/>
  <c r="V465" i="8"/>
  <c r="AP465" i="8" s="1"/>
  <c r="V451" i="8"/>
  <c r="S465" i="8"/>
  <c r="S451" i="8"/>
  <c r="P465" i="8"/>
  <c r="P451" i="8"/>
  <c r="M465" i="8"/>
  <c r="M451" i="8"/>
  <c r="J465" i="8"/>
  <c r="AL465" i="8" s="1"/>
  <c r="J451" i="8"/>
  <c r="X303" i="8"/>
  <c r="X298" i="8"/>
  <c r="X299" i="8"/>
  <c r="X300" i="8"/>
  <c r="X301" i="8"/>
  <c r="X302" i="8"/>
  <c r="X304" i="8"/>
  <c r="X305" i="8"/>
  <c r="X306" i="8"/>
  <c r="X307" i="8"/>
  <c r="X308" i="8"/>
  <c r="X309" i="8"/>
  <c r="U309" i="8"/>
  <c r="U298" i="8"/>
  <c r="U299" i="8"/>
  <c r="U300" i="8"/>
  <c r="U301" i="8"/>
  <c r="U302" i="8"/>
  <c r="U303" i="8"/>
  <c r="U304" i="8"/>
  <c r="U305" i="8"/>
  <c r="U306" i="8"/>
  <c r="U307" i="8"/>
  <c r="U308" i="8"/>
  <c r="R298" i="8"/>
  <c r="R299" i="8"/>
  <c r="R300" i="8"/>
  <c r="R301" i="8"/>
  <c r="R302" i="8"/>
  <c r="R303" i="8"/>
  <c r="R304" i="8"/>
  <c r="R305" i="8"/>
  <c r="R306" i="8"/>
  <c r="R307" i="8"/>
  <c r="R308" i="8"/>
  <c r="R309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X137" i="8"/>
  <c r="X128" i="8"/>
  <c r="X129" i="8"/>
  <c r="X130" i="8"/>
  <c r="X131" i="8"/>
  <c r="X132" i="8"/>
  <c r="X133" i="8"/>
  <c r="X134" i="8"/>
  <c r="X135" i="8"/>
  <c r="X136" i="8"/>
  <c r="X126" i="8"/>
  <c r="X127" i="8"/>
  <c r="V111" i="8"/>
  <c r="S111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L126" i="8"/>
  <c r="L127" i="8"/>
  <c r="L128" i="8"/>
  <c r="L129" i="8"/>
  <c r="L130" i="8"/>
  <c r="L131" i="8"/>
  <c r="L133" i="8"/>
  <c r="L134" i="8"/>
  <c r="L135" i="8"/>
  <c r="L136" i="8"/>
  <c r="L137" i="8"/>
  <c r="P111" i="8"/>
  <c r="M111" i="8"/>
  <c r="J111" i="8"/>
  <c r="I126" i="8"/>
  <c r="I127" i="8"/>
  <c r="I128" i="8"/>
  <c r="I129" i="8"/>
  <c r="I131" i="8"/>
  <c r="I132" i="8"/>
  <c r="I133" i="8"/>
  <c r="I134" i="8"/>
  <c r="I135" i="8"/>
  <c r="I136" i="8"/>
  <c r="I137" i="8"/>
  <c r="G111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V297" i="8"/>
  <c r="AP297" i="8" s="1"/>
  <c r="V279" i="8"/>
  <c r="S297" i="8"/>
  <c r="AO297" i="8" s="1"/>
  <c r="S279" i="8"/>
  <c r="P297" i="8"/>
  <c r="AN297" i="8" s="1"/>
  <c r="P279" i="8"/>
  <c r="M297" i="8"/>
  <c r="AM297" i="8" s="1"/>
  <c r="M279" i="8"/>
  <c r="J297" i="8"/>
  <c r="J279" i="8"/>
  <c r="G297" i="8"/>
  <c r="AK297" i="8" s="1"/>
  <c r="G279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D279" i="8"/>
  <c r="Y279" i="8" s="1"/>
  <c r="F112" i="8"/>
  <c r="I121" i="8"/>
  <c r="G97" i="8"/>
  <c r="D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G406" i="8"/>
  <c r="I420" i="8" s="1"/>
  <c r="I407" i="8"/>
  <c r="I408" i="8"/>
  <c r="I409" i="8"/>
  <c r="I410" i="8"/>
  <c r="I411" i="8"/>
  <c r="I412" i="8"/>
  <c r="I413" i="8"/>
  <c r="I414" i="8"/>
  <c r="I415" i="8"/>
  <c r="I416" i="8"/>
  <c r="I417" i="8"/>
  <c r="I418" i="8"/>
  <c r="J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M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P406" i="8"/>
  <c r="R407" i="8"/>
  <c r="R408" i="8"/>
  <c r="R409" i="8"/>
  <c r="R410" i="8"/>
  <c r="R411" i="8"/>
  <c r="R412" i="8"/>
  <c r="R413" i="8"/>
  <c r="R414" i="8"/>
  <c r="R415" i="8"/>
  <c r="R416" i="8"/>
  <c r="R417" i="8"/>
  <c r="R418" i="8"/>
  <c r="S406" i="8"/>
  <c r="U407" i="8"/>
  <c r="U408" i="8"/>
  <c r="U409" i="8"/>
  <c r="U410" i="8"/>
  <c r="U411" i="8"/>
  <c r="U412" i="8"/>
  <c r="U413" i="8"/>
  <c r="U414" i="8"/>
  <c r="U415" i="8"/>
  <c r="U416" i="8"/>
  <c r="U417" i="8"/>
  <c r="U418" i="8"/>
  <c r="V406" i="8"/>
  <c r="X407" i="8"/>
  <c r="X408" i="8"/>
  <c r="X409" i="8"/>
  <c r="X410" i="8"/>
  <c r="X411" i="8"/>
  <c r="X412" i="8"/>
  <c r="X413" i="8"/>
  <c r="X414" i="8"/>
  <c r="X415" i="8"/>
  <c r="X416" i="8"/>
  <c r="X417" i="8"/>
  <c r="X418" i="8"/>
  <c r="Y407" i="8"/>
  <c r="Y408" i="8"/>
  <c r="Y409" i="8"/>
  <c r="Y410" i="8"/>
  <c r="Y411" i="8"/>
  <c r="Y412" i="8"/>
  <c r="Y413" i="8"/>
  <c r="Y414" i="8"/>
  <c r="Y415" i="8"/>
  <c r="Y416" i="8"/>
  <c r="Y417" i="8"/>
  <c r="Y418" i="8"/>
  <c r="J251" i="8"/>
  <c r="J237" i="8"/>
  <c r="U1194" i="8"/>
  <c r="Y1008" i="8"/>
  <c r="Y1009" i="8"/>
  <c r="Y1010" i="8"/>
  <c r="Y1011" i="8"/>
  <c r="Y1012" i="8"/>
  <c r="Y1013" i="8"/>
  <c r="Y1014" i="8"/>
  <c r="Y1015" i="8"/>
  <c r="Y1016" i="8"/>
  <c r="Y1017" i="8"/>
  <c r="Y1018" i="8"/>
  <c r="Y1019" i="8"/>
  <c r="X1008" i="8"/>
  <c r="X1009" i="8"/>
  <c r="X1010" i="8"/>
  <c r="X1011" i="8"/>
  <c r="X1012" i="8"/>
  <c r="X1013" i="8"/>
  <c r="X1014" i="8"/>
  <c r="X1015" i="8"/>
  <c r="X1016" i="8"/>
  <c r="X1017" i="8"/>
  <c r="X1018" i="8"/>
  <c r="X1019" i="8"/>
  <c r="V993" i="8"/>
  <c r="S993" i="8"/>
  <c r="R1008" i="8"/>
  <c r="R1009" i="8"/>
  <c r="R1010" i="8"/>
  <c r="R1011" i="8"/>
  <c r="R1012" i="8"/>
  <c r="R1013" i="8"/>
  <c r="R1014" i="8"/>
  <c r="R1015" i="8"/>
  <c r="R1016" i="8"/>
  <c r="R1017" i="8"/>
  <c r="R1018" i="8"/>
  <c r="R1019" i="8"/>
  <c r="P993" i="8"/>
  <c r="O1008" i="8"/>
  <c r="O1009" i="8"/>
  <c r="O1010" i="8"/>
  <c r="O1011" i="8"/>
  <c r="O1012" i="8"/>
  <c r="O1013" i="8"/>
  <c r="O1014" i="8"/>
  <c r="O1015" i="8"/>
  <c r="O1016" i="8"/>
  <c r="O1017" i="8"/>
  <c r="O1018" i="8"/>
  <c r="O1019" i="8"/>
  <c r="M993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J993" i="8"/>
  <c r="I1008" i="8"/>
  <c r="I1009" i="8"/>
  <c r="I1010" i="8"/>
  <c r="I1011" i="8"/>
  <c r="I1012" i="8"/>
  <c r="I1013" i="8"/>
  <c r="I1014" i="8"/>
  <c r="I1015" i="8"/>
  <c r="I1016" i="8"/>
  <c r="I1017" i="8"/>
  <c r="I1018" i="8"/>
  <c r="I1019" i="8"/>
  <c r="G993" i="8"/>
  <c r="F1009" i="8"/>
  <c r="F1010" i="8"/>
  <c r="F1011" i="8"/>
  <c r="F1013" i="8"/>
  <c r="F1014" i="8"/>
  <c r="F1015" i="8"/>
  <c r="F1016" i="8"/>
  <c r="F1018" i="8"/>
  <c r="F1019" i="8"/>
  <c r="D993" i="8"/>
  <c r="Y993" i="8" s="1"/>
  <c r="Y1376" i="8"/>
  <c r="Y1377" i="8"/>
  <c r="Y1378" i="8"/>
  <c r="Y1379" i="8"/>
  <c r="Y1380" i="8"/>
  <c r="Y1381" i="8"/>
  <c r="Y1382" i="8"/>
  <c r="Y1383" i="8"/>
  <c r="Y1384" i="8"/>
  <c r="Y1385" i="8"/>
  <c r="Y1386" i="8"/>
  <c r="Y1387" i="8"/>
  <c r="X1376" i="8"/>
  <c r="X1377" i="8"/>
  <c r="X1378" i="8"/>
  <c r="X1379" i="8"/>
  <c r="X1380" i="8"/>
  <c r="X1381" i="8"/>
  <c r="X1382" i="8"/>
  <c r="X1383" i="8"/>
  <c r="X1384" i="8"/>
  <c r="X1385" i="8"/>
  <c r="X1386" i="8"/>
  <c r="X1387" i="8"/>
  <c r="U1376" i="8"/>
  <c r="U1377" i="8"/>
  <c r="U1378" i="8"/>
  <c r="U1379" i="8"/>
  <c r="U1380" i="8"/>
  <c r="U1381" i="8"/>
  <c r="U1382" i="8"/>
  <c r="U1383" i="8"/>
  <c r="U1384" i="8"/>
  <c r="U1385" i="8"/>
  <c r="U1386" i="8"/>
  <c r="U1387" i="8"/>
  <c r="R1376" i="8"/>
  <c r="R1377" i="8"/>
  <c r="R1378" i="8"/>
  <c r="R1379" i="8"/>
  <c r="R1380" i="8"/>
  <c r="R1381" i="8"/>
  <c r="R1382" i="8"/>
  <c r="R1383" i="8"/>
  <c r="R1384" i="8"/>
  <c r="R1385" i="8"/>
  <c r="R1386" i="8"/>
  <c r="R1387" i="8"/>
  <c r="O1376" i="8"/>
  <c r="O1377" i="8"/>
  <c r="O1378" i="8"/>
  <c r="O1379" i="8"/>
  <c r="O1380" i="8"/>
  <c r="O1381" i="8"/>
  <c r="O1382" i="8"/>
  <c r="O1383" i="8"/>
  <c r="O1384" i="8"/>
  <c r="O1385" i="8"/>
  <c r="O1386" i="8"/>
  <c r="O1387" i="8"/>
  <c r="L1376" i="8"/>
  <c r="L1377" i="8"/>
  <c r="L1378" i="8"/>
  <c r="L1379" i="8"/>
  <c r="L1380" i="8"/>
  <c r="L1381" i="8"/>
  <c r="L1382" i="8"/>
  <c r="L1383" i="8"/>
  <c r="L1384" i="8"/>
  <c r="L1385" i="8"/>
  <c r="L1386" i="8"/>
  <c r="L1387" i="8"/>
  <c r="I1376" i="8"/>
  <c r="I1377" i="8"/>
  <c r="I1378" i="8"/>
  <c r="I1379" i="8"/>
  <c r="I1380" i="8"/>
  <c r="I1381" i="8"/>
  <c r="I1382" i="8"/>
  <c r="I1383" i="8"/>
  <c r="I1384" i="8"/>
  <c r="I1385" i="8"/>
  <c r="I1386" i="8"/>
  <c r="I1387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Y1183" i="8"/>
  <c r="Y1184" i="8"/>
  <c r="Y1185" i="8"/>
  <c r="Y1186" i="8"/>
  <c r="Y1187" i="8"/>
  <c r="Y1188" i="8"/>
  <c r="Y1189" i="8"/>
  <c r="Y1190" i="8"/>
  <c r="Y1191" i="8"/>
  <c r="Y1192" i="8"/>
  <c r="Y1193" i="8"/>
  <c r="Y1194" i="8"/>
  <c r="X1183" i="8"/>
  <c r="X1184" i="8"/>
  <c r="X1185" i="8"/>
  <c r="X1186" i="8"/>
  <c r="X1187" i="8"/>
  <c r="X1188" i="8"/>
  <c r="X1189" i="8"/>
  <c r="X1190" i="8"/>
  <c r="X1191" i="8"/>
  <c r="X1192" i="8"/>
  <c r="X1193" i="8"/>
  <c r="X1194" i="8"/>
  <c r="V1168" i="8"/>
  <c r="U1183" i="8"/>
  <c r="U1184" i="8"/>
  <c r="U1185" i="8"/>
  <c r="U1186" i="8"/>
  <c r="U1187" i="8"/>
  <c r="U1188" i="8"/>
  <c r="U1189" i="8"/>
  <c r="U1190" i="8"/>
  <c r="U1191" i="8"/>
  <c r="U1192" i="8"/>
  <c r="U1193" i="8"/>
  <c r="S1168" i="8"/>
  <c r="R1183" i="8"/>
  <c r="R1184" i="8"/>
  <c r="R1185" i="8"/>
  <c r="R1186" i="8"/>
  <c r="R1187" i="8"/>
  <c r="R1188" i="8"/>
  <c r="R1189" i="8"/>
  <c r="R1190" i="8"/>
  <c r="R1191" i="8"/>
  <c r="R1192" i="8"/>
  <c r="R1193" i="8"/>
  <c r="R1194" i="8"/>
  <c r="P1168" i="8"/>
  <c r="O1183" i="8"/>
  <c r="O1184" i="8"/>
  <c r="O1185" i="8"/>
  <c r="O1186" i="8"/>
  <c r="O1187" i="8"/>
  <c r="O1188" i="8"/>
  <c r="O1189" i="8"/>
  <c r="O1190" i="8"/>
  <c r="O1191" i="8"/>
  <c r="O1192" i="8"/>
  <c r="O1193" i="8"/>
  <c r="O1194" i="8"/>
  <c r="M1168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J1168" i="8"/>
  <c r="L1182" i="8" s="1"/>
  <c r="I1183" i="8"/>
  <c r="I1184" i="8"/>
  <c r="I1185" i="8"/>
  <c r="I1186" i="8"/>
  <c r="I1187" i="8"/>
  <c r="I1188" i="8"/>
  <c r="I1189" i="8"/>
  <c r="I1190" i="8"/>
  <c r="I1191" i="8"/>
  <c r="I1192" i="8"/>
  <c r="I1193" i="8"/>
  <c r="I1194" i="8"/>
  <c r="G1168" i="8"/>
  <c r="I1168" i="8" s="1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Y797" i="8"/>
  <c r="Y798" i="8"/>
  <c r="Y799" i="8"/>
  <c r="Y800" i="8"/>
  <c r="Y802" i="8"/>
  <c r="Y803" i="8"/>
  <c r="Y804" i="8"/>
  <c r="Y805" i="8"/>
  <c r="Y806" i="8"/>
  <c r="Y807" i="8"/>
  <c r="Y808" i="8"/>
  <c r="X797" i="8"/>
  <c r="X798" i="8"/>
  <c r="X799" i="8"/>
  <c r="X800" i="8"/>
  <c r="X801" i="8"/>
  <c r="X802" i="8"/>
  <c r="X803" i="8"/>
  <c r="X804" i="8"/>
  <c r="X805" i="8"/>
  <c r="X806" i="8"/>
  <c r="X807" i="8"/>
  <c r="X808" i="8"/>
  <c r="V782" i="8"/>
  <c r="U797" i="8"/>
  <c r="U798" i="8"/>
  <c r="U799" i="8"/>
  <c r="U800" i="8"/>
  <c r="U801" i="8"/>
  <c r="U802" i="8"/>
  <c r="U803" i="8"/>
  <c r="U804" i="8"/>
  <c r="U805" i="8"/>
  <c r="U806" i="8"/>
  <c r="U807" i="8"/>
  <c r="U808" i="8"/>
  <c r="S782" i="8"/>
  <c r="R797" i="8"/>
  <c r="R798" i="8"/>
  <c r="R799" i="8"/>
  <c r="R800" i="8"/>
  <c r="R801" i="8"/>
  <c r="R802" i="8"/>
  <c r="R803" i="8"/>
  <c r="R804" i="8"/>
  <c r="R805" i="8"/>
  <c r="R806" i="8"/>
  <c r="R807" i="8"/>
  <c r="R808" i="8"/>
  <c r="P782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M782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J782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G782" i="8"/>
  <c r="F797" i="8"/>
  <c r="F798" i="8"/>
  <c r="F799" i="8"/>
  <c r="F800" i="8"/>
  <c r="F801" i="8"/>
  <c r="F803" i="8"/>
  <c r="F804" i="8"/>
  <c r="F805" i="8"/>
  <c r="F806" i="8"/>
  <c r="F807" i="8"/>
  <c r="F808" i="8"/>
  <c r="D782" i="8"/>
  <c r="Y782" i="8" s="1"/>
  <c r="Y627" i="8"/>
  <c r="Y628" i="8"/>
  <c r="Y629" i="8"/>
  <c r="Y630" i="8"/>
  <c r="Y631" i="8"/>
  <c r="Y632" i="8"/>
  <c r="Y633" i="8"/>
  <c r="Y634" i="8"/>
  <c r="Y635" i="8"/>
  <c r="Y636" i="8"/>
  <c r="Y637" i="8"/>
  <c r="Y638" i="8"/>
  <c r="X627" i="8"/>
  <c r="X628" i="8"/>
  <c r="X629" i="8"/>
  <c r="X630" i="8"/>
  <c r="X631" i="8"/>
  <c r="X632" i="8"/>
  <c r="X633" i="8"/>
  <c r="X634" i="8"/>
  <c r="X635" i="8"/>
  <c r="X636" i="8"/>
  <c r="X637" i="8"/>
  <c r="X638" i="8"/>
  <c r="V607" i="8"/>
  <c r="U627" i="8"/>
  <c r="U628" i="8"/>
  <c r="U629" i="8"/>
  <c r="U630" i="8"/>
  <c r="U631" i="8"/>
  <c r="U632" i="8"/>
  <c r="U633" i="8"/>
  <c r="U634" i="8"/>
  <c r="U635" i="8"/>
  <c r="U636" i="8"/>
  <c r="U637" i="8"/>
  <c r="U638" i="8"/>
  <c r="S607" i="8"/>
  <c r="R627" i="8"/>
  <c r="R628" i="8"/>
  <c r="R629" i="8"/>
  <c r="R630" i="8"/>
  <c r="R631" i="8"/>
  <c r="R632" i="8"/>
  <c r="R633" i="8"/>
  <c r="R634" i="8"/>
  <c r="R635" i="8"/>
  <c r="R636" i="8"/>
  <c r="R637" i="8"/>
  <c r="R638" i="8"/>
  <c r="P607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M607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J607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G607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D607" i="8"/>
  <c r="Y452" i="8"/>
  <c r="Y453" i="8"/>
  <c r="Y454" i="8"/>
  <c r="Y455" i="8"/>
  <c r="Y456" i="8"/>
  <c r="Y457" i="8"/>
  <c r="Y458" i="8"/>
  <c r="Y459" i="8"/>
  <c r="Y460" i="8"/>
  <c r="Y461" i="8"/>
  <c r="Y462" i="8"/>
  <c r="Y463" i="8"/>
  <c r="X452" i="8"/>
  <c r="X453" i="8"/>
  <c r="X454" i="8"/>
  <c r="X456" i="8"/>
  <c r="X457" i="8"/>
  <c r="X458" i="8"/>
  <c r="X459" i="8"/>
  <c r="X460" i="8"/>
  <c r="X461" i="8"/>
  <c r="X462" i="8"/>
  <c r="X463" i="8"/>
  <c r="V437" i="8"/>
  <c r="U452" i="8"/>
  <c r="U453" i="8"/>
  <c r="U454" i="8"/>
  <c r="U455" i="8"/>
  <c r="U456" i="8"/>
  <c r="U457" i="8"/>
  <c r="U458" i="8"/>
  <c r="U459" i="8"/>
  <c r="U460" i="8"/>
  <c r="U461" i="8"/>
  <c r="U462" i="8"/>
  <c r="U463" i="8"/>
  <c r="S437" i="8"/>
  <c r="R452" i="8"/>
  <c r="R453" i="8"/>
  <c r="R454" i="8"/>
  <c r="R455" i="8"/>
  <c r="R456" i="8"/>
  <c r="R457" i="8"/>
  <c r="R458" i="8"/>
  <c r="R459" i="8"/>
  <c r="R460" i="8"/>
  <c r="R461" i="8"/>
  <c r="R462" i="8"/>
  <c r="R463" i="8"/>
  <c r="P437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M437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J437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G437" i="8"/>
  <c r="I437" i="8" s="1"/>
  <c r="F452" i="8"/>
  <c r="F453" i="8"/>
  <c r="F454" i="8"/>
  <c r="F455" i="8"/>
  <c r="F456" i="8"/>
  <c r="F457" i="8"/>
  <c r="F458" i="8"/>
  <c r="F459" i="8"/>
  <c r="F460" i="8"/>
  <c r="F461" i="8"/>
  <c r="F462" i="8"/>
  <c r="F463" i="8"/>
  <c r="D437" i="8"/>
  <c r="F437" i="8" s="1"/>
  <c r="Y280" i="8"/>
  <c r="Y281" i="8"/>
  <c r="Y282" i="8"/>
  <c r="Y283" i="8"/>
  <c r="Y284" i="8"/>
  <c r="Y285" i="8"/>
  <c r="Y286" i="8"/>
  <c r="Y287" i="8"/>
  <c r="Y288" i="8"/>
  <c r="Y289" i="8"/>
  <c r="Y290" i="8"/>
  <c r="Y291" i="8"/>
  <c r="X280" i="8"/>
  <c r="X281" i="8"/>
  <c r="X282" i="8"/>
  <c r="X283" i="8"/>
  <c r="X284" i="8"/>
  <c r="X285" i="8"/>
  <c r="X286" i="8"/>
  <c r="X287" i="8"/>
  <c r="X288" i="8"/>
  <c r="X289" i="8"/>
  <c r="X290" i="8"/>
  <c r="X291" i="8"/>
  <c r="V265" i="8"/>
  <c r="U280" i="8"/>
  <c r="U281" i="8"/>
  <c r="U282" i="8"/>
  <c r="U283" i="8"/>
  <c r="U284" i="8"/>
  <c r="U285" i="8"/>
  <c r="U286" i="8"/>
  <c r="U287" i="8"/>
  <c r="U288" i="8"/>
  <c r="U289" i="8"/>
  <c r="U290" i="8"/>
  <c r="U291" i="8"/>
  <c r="S265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P265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M265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J265" i="8"/>
  <c r="L279" i="8" s="1"/>
  <c r="I280" i="8"/>
  <c r="I281" i="8"/>
  <c r="I282" i="8"/>
  <c r="I283" i="8"/>
  <c r="I284" i="8"/>
  <c r="I285" i="8"/>
  <c r="I286" i="8"/>
  <c r="I287" i="8"/>
  <c r="I288" i="8"/>
  <c r="I289" i="8"/>
  <c r="I290" i="8"/>
  <c r="I291" i="8"/>
  <c r="G265" i="8"/>
  <c r="F281" i="8"/>
  <c r="F282" i="8"/>
  <c r="F283" i="8"/>
  <c r="F284" i="8"/>
  <c r="F285" i="8"/>
  <c r="F286" i="8"/>
  <c r="F287" i="8"/>
  <c r="F288" i="8"/>
  <c r="F289" i="8"/>
  <c r="F290" i="8"/>
  <c r="F291" i="8"/>
  <c r="D265" i="8"/>
  <c r="Y265" i="8" s="1"/>
  <c r="F123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I112" i="8"/>
  <c r="I113" i="8"/>
  <c r="I114" i="8"/>
  <c r="I115" i="8"/>
  <c r="I116" i="8"/>
  <c r="I117" i="8"/>
  <c r="I118" i="8"/>
  <c r="I119" i="8"/>
  <c r="I120" i="8"/>
  <c r="I122" i="8"/>
  <c r="I123" i="8"/>
  <c r="F113" i="8"/>
  <c r="F114" i="8"/>
  <c r="F115" i="8"/>
  <c r="F116" i="8"/>
  <c r="F117" i="8"/>
  <c r="F118" i="8"/>
  <c r="F119" i="8"/>
  <c r="F120" i="8"/>
  <c r="F121" i="8"/>
  <c r="F122" i="8"/>
  <c r="D97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V97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S97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P97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M97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J97" i="8"/>
  <c r="D83" i="8"/>
  <c r="Y83" i="8" s="1"/>
  <c r="X794" i="8"/>
  <c r="X793" i="8"/>
  <c r="X792" i="8"/>
  <c r="X791" i="8"/>
  <c r="X790" i="8"/>
  <c r="X789" i="8"/>
  <c r="X788" i="8"/>
  <c r="X787" i="8"/>
  <c r="X786" i="8"/>
  <c r="X785" i="8"/>
  <c r="X784" i="8"/>
  <c r="X783" i="8"/>
  <c r="V765" i="8"/>
  <c r="U794" i="8"/>
  <c r="U793" i="8"/>
  <c r="U792" i="8"/>
  <c r="U791" i="8"/>
  <c r="U790" i="8"/>
  <c r="U789" i="8"/>
  <c r="U788" i="8"/>
  <c r="U787" i="8"/>
  <c r="U786" i="8"/>
  <c r="U785" i="8"/>
  <c r="U784" i="8"/>
  <c r="U783" i="8"/>
  <c r="S765" i="8"/>
  <c r="R794" i="8"/>
  <c r="R793" i="8"/>
  <c r="R792" i="8"/>
  <c r="R791" i="8"/>
  <c r="R790" i="8"/>
  <c r="R789" i="8"/>
  <c r="R788" i="8"/>
  <c r="R787" i="8"/>
  <c r="R786" i="8"/>
  <c r="R785" i="8"/>
  <c r="R784" i="8"/>
  <c r="R783" i="8"/>
  <c r="P765" i="8"/>
  <c r="O794" i="8"/>
  <c r="O793" i="8"/>
  <c r="O792" i="8"/>
  <c r="O791" i="8"/>
  <c r="O790" i="8"/>
  <c r="O789" i="8"/>
  <c r="O788" i="8"/>
  <c r="O787" i="8"/>
  <c r="O786" i="8"/>
  <c r="O785" i="8"/>
  <c r="O784" i="8"/>
  <c r="O783" i="8"/>
  <c r="M765" i="8"/>
  <c r="L794" i="8"/>
  <c r="L793" i="8"/>
  <c r="L792" i="8"/>
  <c r="L791" i="8"/>
  <c r="L790" i="8"/>
  <c r="L789" i="8"/>
  <c r="L788" i="8"/>
  <c r="L787" i="8"/>
  <c r="L786" i="8"/>
  <c r="L785" i="8"/>
  <c r="L784" i="8"/>
  <c r="L783" i="8"/>
  <c r="J765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G765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D765" i="8"/>
  <c r="Y765" i="8" s="1"/>
  <c r="V1325" i="8"/>
  <c r="S1325" i="8"/>
  <c r="U1361" i="8" s="1"/>
  <c r="P1325" i="8"/>
  <c r="M1325" i="8"/>
  <c r="J1325" i="8"/>
  <c r="G1325" i="8"/>
  <c r="D1325" i="8"/>
  <c r="Y1325" i="8" s="1"/>
  <c r="X1180" i="8"/>
  <c r="X1179" i="8"/>
  <c r="X1178" i="8"/>
  <c r="X1177" i="8"/>
  <c r="X1176" i="8"/>
  <c r="X1175" i="8"/>
  <c r="X1174" i="8"/>
  <c r="X1173" i="8"/>
  <c r="X1172" i="8"/>
  <c r="X1171" i="8"/>
  <c r="X1170" i="8"/>
  <c r="X1169" i="8"/>
  <c r="V1151" i="8"/>
  <c r="U1180" i="8"/>
  <c r="U1179" i="8"/>
  <c r="U1178" i="8"/>
  <c r="U1177" i="8"/>
  <c r="U1176" i="8"/>
  <c r="U1174" i="8"/>
  <c r="U1173" i="8"/>
  <c r="U1172" i="8"/>
  <c r="U1171" i="8"/>
  <c r="U1170" i="8"/>
  <c r="U1169" i="8"/>
  <c r="S1151" i="8"/>
  <c r="R1180" i="8"/>
  <c r="R1179" i="8"/>
  <c r="R1178" i="8"/>
  <c r="R1177" i="8"/>
  <c r="R1176" i="8"/>
  <c r="R1175" i="8"/>
  <c r="R1174" i="8"/>
  <c r="R1173" i="8"/>
  <c r="R1172" i="8"/>
  <c r="R1171" i="8"/>
  <c r="R1170" i="8"/>
  <c r="R1169" i="8"/>
  <c r="P1151" i="8"/>
  <c r="O1180" i="8"/>
  <c r="O1179" i="8"/>
  <c r="O1178" i="8"/>
  <c r="O1177" i="8"/>
  <c r="O1176" i="8"/>
  <c r="O1175" i="8"/>
  <c r="O1174" i="8"/>
  <c r="O1173" i="8"/>
  <c r="O1172" i="8"/>
  <c r="O1171" i="8"/>
  <c r="O1170" i="8"/>
  <c r="O1169" i="8"/>
  <c r="M1151" i="8"/>
  <c r="L1180" i="8"/>
  <c r="L1179" i="8"/>
  <c r="L1178" i="8"/>
  <c r="L1177" i="8"/>
  <c r="L1176" i="8"/>
  <c r="L1175" i="8"/>
  <c r="L1174" i="8"/>
  <c r="L1173" i="8"/>
  <c r="L1172" i="8"/>
  <c r="L1171" i="8"/>
  <c r="L1170" i="8"/>
  <c r="L1169" i="8"/>
  <c r="J1151" i="8"/>
  <c r="I1169" i="8"/>
  <c r="I1170" i="8"/>
  <c r="I1171" i="8"/>
  <c r="I1172" i="8"/>
  <c r="I1173" i="8"/>
  <c r="I1174" i="8"/>
  <c r="I1175" i="8"/>
  <c r="I1176" i="8"/>
  <c r="I1177" i="8"/>
  <c r="I1178" i="8"/>
  <c r="I1179" i="8"/>
  <c r="I1180" i="8"/>
  <c r="G1151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D1151" i="8"/>
  <c r="X1005" i="8"/>
  <c r="X1004" i="8"/>
  <c r="X1003" i="8"/>
  <c r="X1002" i="8"/>
  <c r="X1001" i="8"/>
  <c r="X1000" i="8"/>
  <c r="X999" i="8"/>
  <c r="X998" i="8"/>
  <c r="X997" i="8"/>
  <c r="X996" i="8"/>
  <c r="X995" i="8"/>
  <c r="X994" i="8"/>
  <c r="V976" i="8"/>
  <c r="U1005" i="8"/>
  <c r="U1004" i="8"/>
  <c r="U1003" i="8"/>
  <c r="U1002" i="8"/>
  <c r="U1001" i="8"/>
  <c r="U1000" i="8"/>
  <c r="U999" i="8"/>
  <c r="U998" i="8"/>
  <c r="U997" i="8"/>
  <c r="U996" i="8"/>
  <c r="U995" i="8"/>
  <c r="U994" i="8"/>
  <c r="S976" i="8"/>
  <c r="R994" i="8"/>
  <c r="R995" i="8"/>
  <c r="R996" i="8"/>
  <c r="R997" i="8"/>
  <c r="R998" i="8"/>
  <c r="R999" i="8"/>
  <c r="R1000" i="8"/>
  <c r="R1001" i="8"/>
  <c r="R1002" i="8"/>
  <c r="R1003" i="8"/>
  <c r="R1004" i="8"/>
  <c r="R1005" i="8"/>
  <c r="O994" i="8"/>
  <c r="O995" i="8"/>
  <c r="O996" i="8"/>
  <c r="O997" i="8"/>
  <c r="O998" i="8"/>
  <c r="O999" i="8"/>
  <c r="O1000" i="8"/>
  <c r="O1001" i="8"/>
  <c r="O1002" i="8"/>
  <c r="O1003" i="8"/>
  <c r="O1004" i="8"/>
  <c r="O1005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I994" i="8"/>
  <c r="I995" i="8"/>
  <c r="I996" i="8"/>
  <c r="I997" i="8"/>
  <c r="I998" i="8"/>
  <c r="I999" i="8"/>
  <c r="I1000" i="8"/>
  <c r="I1001" i="8"/>
  <c r="I1002" i="8"/>
  <c r="I1003" i="8"/>
  <c r="I1004" i="8"/>
  <c r="I1005" i="8"/>
  <c r="P976" i="8"/>
  <c r="M976" i="8"/>
  <c r="J976" i="8"/>
  <c r="G976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D976" i="8"/>
  <c r="F976" i="8" s="1"/>
  <c r="L608" i="8"/>
  <c r="L609" i="8"/>
  <c r="L610" i="8"/>
  <c r="L611" i="8"/>
  <c r="L612" i="8"/>
  <c r="L613" i="8"/>
  <c r="L614" i="8"/>
  <c r="L615" i="8"/>
  <c r="L616" i="8"/>
  <c r="L617" i="8"/>
  <c r="L618" i="8"/>
  <c r="L619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X438" i="8"/>
  <c r="X439" i="8"/>
  <c r="X440" i="8"/>
  <c r="X441" i="8"/>
  <c r="X442" i="8"/>
  <c r="X443" i="8"/>
  <c r="X444" i="8"/>
  <c r="X445" i="8"/>
  <c r="X446" i="8"/>
  <c r="X447" i="8"/>
  <c r="X448" i="8"/>
  <c r="X449" i="8"/>
  <c r="U438" i="8"/>
  <c r="U439" i="8"/>
  <c r="U440" i="8"/>
  <c r="U441" i="8"/>
  <c r="U442" i="8"/>
  <c r="U443" i="8"/>
  <c r="U444" i="8"/>
  <c r="U445" i="8"/>
  <c r="U446" i="8"/>
  <c r="U447" i="8"/>
  <c r="U448" i="8"/>
  <c r="U449" i="8"/>
  <c r="R438" i="8"/>
  <c r="R439" i="8"/>
  <c r="R440" i="8"/>
  <c r="R441" i="8"/>
  <c r="R442" i="8"/>
  <c r="R443" i="8"/>
  <c r="R444" i="8"/>
  <c r="R445" i="8"/>
  <c r="R446" i="8"/>
  <c r="R447" i="8"/>
  <c r="R448" i="8"/>
  <c r="R449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V420" i="8"/>
  <c r="S420" i="8"/>
  <c r="P420" i="8"/>
  <c r="R437" i="8" s="1"/>
  <c r="M420" i="8"/>
  <c r="J420" i="8"/>
  <c r="Y1297" i="8"/>
  <c r="Y1298" i="8"/>
  <c r="Y1299" i="8"/>
  <c r="Y1300" i="8"/>
  <c r="Y1301" i="8"/>
  <c r="Y1302" i="8"/>
  <c r="Y1303" i="8"/>
  <c r="Y1304" i="8"/>
  <c r="Y1305" i="8"/>
  <c r="Y1306" i="8"/>
  <c r="Y1307" i="8"/>
  <c r="Y1308" i="8"/>
  <c r="Y1309" i="8"/>
  <c r="D1311" i="8"/>
  <c r="Y1312" i="8"/>
  <c r="Y1313" i="8"/>
  <c r="Y1314" i="8"/>
  <c r="Y1315" i="8"/>
  <c r="Y1316" i="8"/>
  <c r="Y1317" i="8"/>
  <c r="Y1318" i="8"/>
  <c r="Y1319" i="8"/>
  <c r="Y1320" i="8"/>
  <c r="Y1321" i="8"/>
  <c r="Y1322" i="8"/>
  <c r="Y1323" i="8"/>
  <c r="Y1326" i="8"/>
  <c r="Y1327" i="8"/>
  <c r="Y1328" i="8"/>
  <c r="Y1329" i="8"/>
  <c r="Y1330" i="8"/>
  <c r="Y1331" i="8"/>
  <c r="Y1332" i="8"/>
  <c r="Y1333" i="8"/>
  <c r="Y1334" i="8"/>
  <c r="Y1335" i="8"/>
  <c r="Y1336" i="8"/>
  <c r="Y1337" i="8"/>
  <c r="Y1339" i="8"/>
  <c r="Y1340" i="8"/>
  <c r="Y1341" i="8"/>
  <c r="Y1342" i="8"/>
  <c r="Y1343" i="8"/>
  <c r="Y1344" i="8"/>
  <c r="Y1345" i="8"/>
  <c r="Y1346" i="8"/>
  <c r="Y1347" i="8"/>
  <c r="Y1348" i="8"/>
  <c r="Y1349" i="8"/>
  <c r="Y1350" i="8"/>
  <c r="Y1351" i="8"/>
  <c r="Y1352" i="8"/>
  <c r="Y1353" i="8"/>
  <c r="Y1354" i="8"/>
  <c r="Y1355" i="8"/>
  <c r="Y1356" i="8"/>
  <c r="Y1357" i="8"/>
  <c r="Y1358" i="8"/>
  <c r="Y1359" i="8"/>
  <c r="Y1360" i="8"/>
  <c r="D1296" i="8"/>
  <c r="Y1296" i="8" s="1"/>
  <c r="Y1124" i="8"/>
  <c r="Y1125" i="8"/>
  <c r="Y1126" i="8"/>
  <c r="Y1127" i="8"/>
  <c r="Y1128" i="8"/>
  <c r="Y1129" i="8"/>
  <c r="Y1130" i="8"/>
  <c r="Y1131" i="8"/>
  <c r="Y1132" i="8"/>
  <c r="Y1133" i="8"/>
  <c r="Y1134" i="8"/>
  <c r="Y1135" i="8"/>
  <c r="D1137" i="8"/>
  <c r="Y1137" i="8" s="1"/>
  <c r="Y1138" i="8"/>
  <c r="Y1139" i="8"/>
  <c r="Y1140" i="8"/>
  <c r="Y1141" i="8"/>
  <c r="Y1142" i="8"/>
  <c r="Y1143" i="8"/>
  <c r="Y1144" i="8"/>
  <c r="Y1145" i="8"/>
  <c r="Y1146" i="8"/>
  <c r="Y1147" i="8"/>
  <c r="Y1148" i="8"/>
  <c r="Y1149" i="8"/>
  <c r="Y1152" i="8"/>
  <c r="Y1153" i="8"/>
  <c r="Y1154" i="8"/>
  <c r="Y1155" i="8"/>
  <c r="Y1156" i="8"/>
  <c r="Y1157" i="8"/>
  <c r="Y1158" i="8"/>
  <c r="Y1159" i="8"/>
  <c r="Y1160" i="8"/>
  <c r="Y1161" i="8"/>
  <c r="Y1162" i="8"/>
  <c r="Y1163" i="8"/>
  <c r="Y1164" i="8"/>
  <c r="Y1165" i="8"/>
  <c r="Y1166" i="8"/>
  <c r="Y1169" i="8"/>
  <c r="Y1170" i="8"/>
  <c r="Y1171" i="8"/>
  <c r="Y1172" i="8"/>
  <c r="Y1173" i="8"/>
  <c r="Y1174" i="8"/>
  <c r="Y1175" i="8"/>
  <c r="Y1176" i="8"/>
  <c r="Y1177" i="8"/>
  <c r="Y1178" i="8"/>
  <c r="Y1179" i="8"/>
  <c r="Y1180" i="8"/>
  <c r="Y1123" i="8"/>
  <c r="Y950" i="8"/>
  <c r="Y951" i="8"/>
  <c r="Y952" i="8"/>
  <c r="Y953" i="8"/>
  <c r="Y954" i="8"/>
  <c r="Y955" i="8"/>
  <c r="Y956" i="8"/>
  <c r="Y957" i="8"/>
  <c r="Y958" i="8"/>
  <c r="Y959" i="8"/>
  <c r="Y960" i="8"/>
  <c r="Y961" i="8"/>
  <c r="Y962" i="8"/>
  <c r="D963" i="8"/>
  <c r="Y963" i="8" s="1"/>
  <c r="Y964" i="8"/>
  <c r="Y965" i="8"/>
  <c r="Y966" i="8"/>
  <c r="Y967" i="8"/>
  <c r="Y968" i="8"/>
  <c r="Y969" i="8"/>
  <c r="Y970" i="8"/>
  <c r="Y971" i="8"/>
  <c r="Y972" i="8"/>
  <c r="Y973" i="8"/>
  <c r="Y974" i="8"/>
  <c r="Y975" i="8"/>
  <c r="Y977" i="8"/>
  <c r="Y978" i="8"/>
  <c r="Y979" i="8"/>
  <c r="Y980" i="8"/>
  <c r="Y981" i="8"/>
  <c r="Y982" i="8"/>
  <c r="Y983" i="8"/>
  <c r="Y984" i="8"/>
  <c r="Y985" i="8"/>
  <c r="Y986" i="8"/>
  <c r="Y987" i="8"/>
  <c r="Y988" i="8"/>
  <c r="Y989" i="8"/>
  <c r="Y990" i="8"/>
  <c r="Y991" i="8"/>
  <c r="Y994" i="8"/>
  <c r="Y995" i="8"/>
  <c r="Y996" i="8"/>
  <c r="Y997" i="8"/>
  <c r="Y998" i="8"/>
  <c r="Y999" i="8"/>
  <c r="Y1000" i="8"/>
  <c r="Y1001" i="8"/>
  <c r="Y1002" i="8"/>
  <c r="Y1003" i="8"/>
  <c r="Y1004" i="8"/>
  <c r="Y1005" i="8"/>
  <c r="Y947" i="8"/>
  <c r="Y737" i="8"/>
  <c r="Y738" i="8"/>
  <c r="Y739" i="8"/>
  <c r="Y740" i="8"/>
  <c r="Y741" i="8"/>
  <c r="Y742" i="8"/>
  <c r="Y743" i="8"/>
  <c r="Y744" i="8"/>
  <c r="Y745" i="8"/>
  <c r="Y746" i="8"/>
  <c r="Y747" i="8"/>
  <c r="Y748" i="8"/>
  <c r="Y749" i="8"/>
  <c r="D751" i="8"/>
  <c r="Y752" i="8"/>
  <c r="Y753" i="8"/>
  <c r="Y754" i="8"/>
  <c r="Y755" i="8"/>
  <c r="Y756" i="8"/>
  <c r="Y757" i="8"/>
  <c r="Y758" i="8"/>
  <c r="Y759" i="8"/>
  <c r="Y760" i="8"/>
  <c r="Y761" i="8"/>
  <c r="Y762" i="8"/>
  <c r="Y763" i="8"/>
  <c r="Y766" i="8"/>
  <c r="Y767" i="8"/>
  <c r="Y768" i="8"/>
  <c r="Y769" i="8"/>
  <c r="Y770" i="8"/>
  <c r="Y771" i="8"/>
  <c r="Y772" i="8"/>
  <c r="Y773" i="8"/>
  <c r="Y774" i="8"/>
  <c r="Y775" i="8"/>
  <c r="Y776" i="8"/>
  <c r="Y777" i="8"/>
  <c r="Y778" i="8"/>
  <c r="Y779" i="8"/>
  <c r="Y780" i="8"/>
  <c r="Y783" i="8"/>
  <c r="Y784" i="8"/>
  <c r="Y785" i="8"/>
  <c r="Y786" i="8"/>
  <c r="Y787" i="8"/>
  <c r="Y788" i="8"/>
  <c r="Y789" i="8"/>
  <c r="Y790" i="8"/>
  <c r="Y791" i="8"/>
  <c r="Y792" i="8"/>
  <c r="Y793" i="8"/>
  <c r="Y794" i="8"/>
  <c r="Y736" i="8"/>
  <c r="X619" i="8"/>
  <c r="X618" i="8"/>
  <c r="X617" i="8"/>
  <c r="X616" i="8"/>
  <c r="X615" i="8"/>
  <c r="X614" i="8"/>
  <c r="X613" i="8"/>
  <c r="X612" i="8"/>
  <c r="X611" i="8"/>
  <c r="X610" i="8"/>
  <c r="X609" i="8"/>
  <c r="X608" i="8"/>
  <c r="V590" i="8"/>
  <c r="U619" i="8"/>
  <c r="U618" i="8"/>
  <c r="U617" i="8"/>
  <c r="U616" i="8"/>
  <c r="U615" i="8"/>
  <c r="U614" i="8"/>
  <c r="U613" i="8"/>
  <c r="U612" i="8"/>
  <c r="U611" i="8"/>
  <c r="U610" i="8"/>
  <c r="U609" i="8"/>
  <c r="U608" i="8"/>
  <c r="S590" i="8"/>
  <c r="U590" i="8" s="1"/>
  <c r="O608" i="8"/>
  <c r="O609" i="8"/>
  <c r="O610" i="8"/>
  <c r="O611" i="8"/>
  <c r="O612" i="8"/>
  <c r="O613" i="8"/>
  <c r="O614" i="8"/>
  <c r="O615" i="8"/>
  <c r="O616" i="8"/>
  <c r="O617" i="8"/>
  <c r="O618" i="8"/>
  <c r="O619" i="8"/>
  <c r="R608" i="8"/>
  <c r="R609" i="8"/>
  <c r="R610" i="8"/>
  <c r="R611" i="8"/>
  <c r="R612" i="8"/>
  <c r="R613" i="8"/>
  <c r="R614" i="8"/>
  <c r="R615" i="8"/>
  <c r="R616" i="8"/>
  <c r="R617" i="8"/>
  <c r="R618" i="8"/>
  <c r="R619" i="8"/>
  <c r="P590" i="8"/>
  <c r="M590" i="8"/>
  <c r="J590" i="8"/>
  <c r="G590" i="8"/>
  <c r="D590" i="8"/>
  <c r="Y619" i="8"/>
  <c r="Y620" i="8"/>
  <c r="Y621" i="8"/>
  <c r="Y622" i="8"/>
  <c r="Y623" i="8"/>
  <c r="Y624" i="8"/>
  <c r="Y577" i="8"/>
  <c r="Y578" i="8"/>
  <c r="Y579" i="8"/>
  <c r="Y580" i="8"/>
  <c r="Y581" i="8"/>
  <c r="Y582" i="8"/>
  <c r="Y583" i="8"/>
  <c r="Y584" i="8"/>
  <c r="Y585" i="8"/>
  <c r="Y586" i="8"/>
  <c r="Y587" i="8"/>
  <c r="Y588" i="8"/>
  <c r="Y591" i="8"/>
  <c r="Y592" i="8"/>
  <c r="Y593" i="8"/>
  <c r="Y594" i="8"/>
  <c r="Y595" i="8"/>
  <c r="Y596" i="8"/>
  <c r="Y597" i="8"/>
  <c r="Y598" i="8"/>
  <c r="Y599" i="8"/>
  <c r="Y600" i="8"/>
  <c r="Y601" i="8"/>
  <c r="Y602" i="8"/>
  <c r="Y604" i="8"/>
  <c r="Y605" i="8"/>
  <c r="Y606" i="8"/>
  <c r="Y608" i="8"/>
  <c r="Y609" i="8"/>
  <c r="Y610" i="8"/>
  <c r="Y611" i="8"/>
  <c r="Y612" i="8"/>
  <c r="Y613" i="8"/>
  <c r="Y614" i="8"/>
  <c r="Y615" i="8"/>
  <c r="Y616" i="8"/>
  <c r="Y617" i="8"/>
  <c r="Y618" i="8"/>
  <c r="D576" i="8"/>
  <c r="Y576" i="8" s="1"/>
  <c r="D561" i="8"/>
  <c r="Y561" i="8" s="1"/>
  <c r="Y449" i="8"/>
  <c r="Y439" i="8"/>
  <c r="Y440" i="8"/>
  <c r="Y441" i="8"/>
  <c r="Y442" i="8"/>
  <c r="Y443" i="8"/>
  <c r="Y444" i="8"/>
  <c r="Y445" i="8"/>
  <c r="Y446" i="8"/>
  <c r="Y447" i="8"/>
  <c r="Y448" i="8"/>
  <c r="Y438" i="8"/>
  <c r="Y421" i="8"/>
  <c r="Y422" i="8"/>
  <c r="Y423" i="8"/>
  <c r="Y424" i="8"/>
  <c r="Y425" i="8"/>
  <c r="Y426" i="8"/>
  <c r="Y427" i="8"/>
  <c r="Y428" i="8"/>
  <c r="Y429" i="8"/>
  <c r="Y430" i="8"/>
  <c r="Y431" i="8"/>
  <c r="Y432" i="8"/>
  <c r="Y433" i="8"/>
  <c r="Y434" i="8"/>
  <c r="Y435" i="8"/>
  <c r="Y420" i="8"/>
  <c r="Y393" i="8"/>
  <c r="Y394" i="8"/>
  <c r="Y395" i="8"/>
  <c r="Y396" i="8"/>
  <c r="Y397" i="8"/>
  <c r="Y398" i="8"/>
  <c r="Y399" i="8"/>
  <c r="Y400" i="8"/>
  <c r="Y401" i="8"/>
  <c r="Y402" i="8"/>
  <c r="Y403" i="8"/>
  <c r="Y404" i="8"/>
  <c r="D392" i="8"/>
  <c r="Y392" i="8" s="1"/>
  <c r="Y224" i="8"/>
  <c r="Y225" i="8"/>
  <c r="Y226" i="8"/>
  <c r="Y227" i="8"/>
  <c r="Y228" i="8"/>
  <c r="Y229" i="8"/>
  <c r="Y230" i="8"/>
  <c r="Y231" i="8"/>
  <c r="Y232" i="8"/>
  <c r="Y233" i="8"/>
  <c r="Y234" i="8"/>
  <c r="Y235" i="8"/>
  <c r="Y236" i="8"/>
  <c r="Y237" i="8"/>
  <c r="Y238" i="8"/>
  <c r="Y239" i="8"/>
  <c r="Y240" i="8"/>
  <c r="Y241" i="8"/>
  <c r="Y242" i="8"/>
  <c r="Y243" i="8"/>
  <c r="Y244" i="8"/>
  <c r="Y245" i="8"/>
  <c r="Y246" i="8"/>
  <c r="Y247" i="8"/>
  <c r="Y248" i="8"/>
  <c r="Y249" i="8"/>
  <c r="D251" i="8"/>
  <c r="F251" i="8" s="1"/>
  <c r="Y252" i="8"/>
  <c r="Y253" i="8"/>
  <c r="Y254" i="8"/>
  <c r="Y255" i="8"/>
  <c r="Y256" i="8"/>
  <c r="Y257" i="8"/>
  <c r="Y258" i="8"/>
  <c r="Y259" i="8"/>
  <c r="Y260" i="8"/>
  <c r="Y261" i="8"/>
  <c r="Y262" i="8"/>
  <c r="Y263" i="8"/>
  <c r="Y266" i="8"/>
  <c r="Y267" i="8"/>
  <c r="Y268" i="8"/>
  <c r="Y269" i="8"/>
  <c r="Y270" i="8"/>
  <c r="Y271" i="8"/>
  <c r="Y272" i="8"/>
  <c r="Y273" i="8"/>
  <c r="Y274" i="8"/>
  <c r="Y275" i="8"/>
  <c r="Y276" i="8"/>
  <c r="Y277" i="8"/>
  <c r="D222" i="8"/>
  <c r="Y222" i="8" s="1"/>
  <c r="X277" i="8"/>
  <c r="X276" i="8"/>
  <c r="X275" i="8"/>
  <c r="X274" i="8"/>
  <c r="X273" i="8"/>
  <c r="X272" i="8"/>
  <c r="X271" i="8"/>
  <c r="X270" i="8"/>
  <c r="X269" i="8"/>
  <c r="X268" i="8"/>
  <c r="X267" i="8"/>
  <c r="X266" i="8"/>
  <c r="V251" i="8"/>
  <c r="U277" i="8"/>
  <c r="U276" i="8"/>
  <c r="U275" i="8"/>
  <c r="U274" i="8"/>
  <c r="U273" i="8"/>
  <c r="U272" i="8"/>
  <c r="U271" i="8"/>
  <c r="U270" i="8"/>
  <c r="U269" i="8"/>
  <c r="U268" i="8"/>
  <c r="U267" i="8"/>
  <c r="U266" i="8"/>
  <c r="S251" i="8"/>
  <c r="R277" i="8"/>
  <c r="R276" i="8"/>
  <c r="R275" i="8"/>
  <c r="R274" i="8"/>
  <c r="R273" i="8"/>
  <c r="R272" i="8"/>
  <c r="R271" i="8"/>
  <c r="R270" i="8"/>
  <c r="R269" i="8"/>
  <c r="R268" i="8"/>
  <c r="R267" i="8"/>
  <c r="R266" i="8"/>
  <c r="P251" i="8"/>
  <c r="R251" i="8" s="1"/>
  <c r="O277" i="8"/>
  <c r="O276" i="8"/>
  <c r="O275" i="8"/>
  <c r="O274" i="8"/>
  <c r="O273" i="8"/>
  <c r="O272" i="8"/>
  <c r="O271" i="8"/>
  <c r="O270" i="8"/>
  <c r="O269" i="8"/>
  <c r="O268" i="8"/>
  <c r="O267" i="8"/>
  <c r="O266" i="8"/>
  <c r="M251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G251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G83" i="8"/>
  <c r="I83" i="8" s="1"/>
  <c r="J83" i="8"/>
  <c r="M83" i="8"/>
  <c r="P83" i="8"/>
  <c r="R83" i="8" s="1"/>
  <c r="S83" i="8"/>
  <c r="V83" i="8"/>
  <c r="X99" i="8"/>
  <c r="X100" i="8"/>
  <c r="X101" i="8"/>
  <c r="X102" i="8"/>
  <c r="X103" i="8"/>
  <c r="X104" i="8"/>
  <c r="X105" i="8"/>
  <c r="X106" i="8"/>
  <c r="X107" i="8"/>
  <c r="X108" i="8"/>
  <c r="X109" i="8"/>
  <c r="X98" i="8"/>
  <c r="U99" i="8"/>
  <c r="U100" i="8"/>
  <c r="U101" i="8"/>
  <c r="U102" i="8"/>
  <c r="U103" i="8"/>
  <c r="U104" i="8"/>
  <c r="U105" i="8"/>
  <c r="U106" i="8"/>
  <c r="U107" i="8"/>
  <c r="U108" i="8"/>
  <c r="U109" i="8"/>
  <c r="R99" i="8"/>
  <c r="R100" i="8"/>
  <c r="R101" i="8"/>
  <c r="R102" i="8"/>
  <c r="R103" i="8"/>
  <c r="R104" i="8"/>
  <c r="R105" i="8"/>
  <c r="R106" i="8"/>
  <c r="R107" i="8"/>
  <c r="R108" i="8"/>
  <c r="R109" i="8"/>
  <c r="O99" i="8"/>
  <c r="O100" i="8"/>
  <c r="O101" i="8"/>
  <c r="O102" i="8"/>
  <c r="O103" i="8"/>
  <c r="O104" i="8"/>
  <c r="O105" i="8"/>
  <c r="O106" i="8"/>
  <c r="O107" i="8"/>
  <c r="O108" i="8"/>
  <c r="O109" i="8"/>
  <c r="U98" i="8"/>
  <c r="R98" i="8"/>
  <c r="O98" i="8"/>
  <c r="L98" i="8"/>
  <c r="L109" i="8"/>
  <c r="L108" i="8"/>
  <c r="L107" i="8"/>
  <c r="L106" i="8"/>
  <c r="L105" i="8"/>
  <c r="L104" i="8"/>
  <c r="L103" i="8"/>
  <c r="L102" i="8"/>
  <c r="L101" i="8"/>
  <c r="L100" i="8"/>
  <c r="L99" i="8"/>
  <c r="I99" i="8"/>
  <c r="I100" i="8"/>
  <c r="I101" i="8"/>
  <c r="I102" i="8"/>
  <c r="I103" i="8"/>
  <c r="I104" i="8"/>
  <c r="I105" i="8"/>
  <c r="I106" i="8"/>
  <c r="I107" i="8"/>
  <c r="I108" i="8"/>
  <c r="I109" i="8"/>
  <c r="I98" i="8"/>
  <c r="F102" i="8"/>
  <c r="F105" i="8"/>
  <c r="F104" i="8"/>
  <c r="F103" i="8"/>
  <c r="F101" i="8"/>
  <c r="F100" i="8"/>
  <c r="F106" i="8"/>
  <c r="F107" i="8"/>
  <c r="F108" i="8"/>
  <c r="F109" i="8"/>
  <c r="F98" i="8"/>
  <c r="F99" i="8"/>
  <c r="R87" i="8"/>
  <c r="R977" i="8"/>
  <c r="O740" i="8"/>
  <c r="O741" i="8"/>
  <c r="F95" i="8"/>
  <c r="I95" i="8"/>
  <c r="L95" i="8"/>
  <c r="O95" i="8"/>
  <c r="R95" i="8"/>
  <c r="U95" i="8"/>
  <c r="X95" i="8"/>
  <c r="Y95" i="8"/>
  <c r="V1311" i="8"/>
  <c r="S1311" i="8"/>
  <c r="U1311" i="8" s="1"/>
  <c r="P1311" i="8"/>
  <c r="M1311" i="8"/>
  <c r="J1311" i="8"/>
  <c r="G1311" i="8"/>
  <c r="X1163" i="8"/>
  <c r="X1162" i="8"/>
  <c r="X1161" i="8"/>
  <c r="X1160" i="8"/>
  <c r="X1159" i="8"/>
  <c r="X1158" i="8"/>
  <c r="X1157" i="8"/>
  <c r="X1156" i="8"/>
  <c r="X1155" i="8"/>
  <c r="X1154" i="8"/>
  <c r="X1153" i="8"/>
  <c r="X1152" i="8"/>
  <c r="V1137" i="8"/>
  <c r="U1163" i="8"/>
  <c r="U1162" i="8"/>
  <c r="U1161" i="8"/>
  <c r="U1160" i="8"/>
  <c r="U1159" i="8"/>
  <c r="U1158" i="8"/>
  <c r="U1157" i="8"/>
  <c r="U1156" i="8"/>
  <c r="U1155" i="8"/>
  <c r="U1154" i="8"/>
  <c r="U1153" i="8"/>
  <c r="U1152" i="8"/>
  <c r="S1137" i="8"/>
  <c r="U1137" i="8" s="1"/>
  <c r="R1163" i="8"/>
  <c r="R1162" i="8"/>
  <c r="R1161" i="8"/>
  <c r="R1160" i="8"/>
  <c r="R1159" i="8"/>
  <c r="R1158" i="8"/>
  <c r="R1157" i="8"/>
  <c r="R1156" i="8"/>
  <c r="R1155" i="8"/>
  <c r="R1154" i="8"/>
  <c r="R1153" i="8"/>
  <c r="R1152" i="8"/>
  <c r="P1137" i="8"/>
  <c r="M1137" i="8"/>
  <c r="J1137" i="8"/>
  <c r="G1137" i="8"/>
  <c r="V1123" i="8"/>
  <c r="P1123" i="8"/>
  <c r="M1123" i="8"/>
  <c r="J1123" i="8"/>
  <c r="I1137" i="8"/>
  <c r="V963" i="8"/>
  <c r="S963" i="8"/>
  <c r="P963" i="8"/>
  <c r="M963" i="8"/>
  <c r="O976" i="8" s="1"/>
  <c r="J963" i="8"/>
  <c r="G963" i="8"/>
  <c r="V751" i="8"/>
  <c r="S751" i="8"/>
  <c r="P751" i="8"/>
  <c r="M751" i="8"/>
  <c r="J751" i="8"/>
  <c r="G751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X602" i="8"/>
  <c r="X601" i="8"/>
  <c r="X600" i="8"/>
  <c r="X599" i="8"/>
  <c r="X598" i="8"/>
  <c r="X597" i="8"/>
  <c r="X596" i="8"/>
  <c r="X595" i="8"/>
  <c r="X594" i="8"/>
  <c r="X593" i="8"/>
  <c r="X592" i="8"/>
  <c r="X591" i="8"/>
  <c r="V576" i="8"/>
  <c r="U602" i="8"/>
  <c r="U601" i="8"/>
  <c r="U600" i="8"/>
  <c r="U599" i="8"/>
  <c r="U598" i="8"/>
  <c r="U597" i="8"/>
  <c r="U596" i="8"/>
  <c r="U595" i="8"/>
  <c r="U594" i="8"/>
  <c r="U593" i="8"/>
  <c r="U592" i="8"/>
  <c r="U591" i="8"/>
  <c r="R602" i="8"/>
  <c r="R601" i="8"/>
  <c r="R600" i="8"/>
  <c r="R599" i="8"/>
  <c r="R598" i="8"/>
  <c r="R597" i="8"/>
  <c r="R596" i="8"/>
  <c r="R595" i="8"/>
  <c r="R594" i="8"/>
  <c r="R593" i="8"/>
  <c r="R592" i="8"/>
  <c r="R591" i="8"/>
  <c r="P576" i="8"/>
  <c r="O602" i="8"/>
  <c r="O601" i="8"/>
  <c r="O600" i="8"/>
  <c r="O599" i="8"/>
  <c r="O598" i="8"/>
  <c r="O597" i="8"/>
  <c r="O596" i="8"/>
  <c r="O595" i="8"/>
  <c r="O594" i="8"/>
  <c r="O593" i="8"/>
  <c r="O592" i="8"/>
  <c r="O591" i="8"/>
  <c r="M576" i="8"/>
  <c r="L602" i="8"/>
  <c r="L601" i="8"/>
  <c r="L600" i="8"/>
  <c r="L599" i="8"/>
  <c r="L598" i="8"/>
  <c r="L597" i="8"/>
  <c r="L596" i="8"/>
  <c r="L595" i="8"/>
  <c r="L594" i="8"/>
  <c r="L593" i="8"/>
  <c r="L592" i="8"/>
  <c r="L591" i="8"/>
  <c r="J576" i="8"/>
  <c r="G576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X432" i="8"/>
  <c r="X431" i="8"/>
  <c r="X430" i="8"/>
  <c r="X429" i="8"/>
  <c r="X428" i="8"/>
  <c r="X427" i="8"/>
  <c r="X426" i="8"/>
  <c r="X425" i="8"/>
  <c r="X424" i="8"/>
  <c r="X423" i="8"/>
  <c r="X422" i="8"/>
  <c r="X421" i="8"/>
  <c r="U432" i="8"/>
  <c r="U431" i="8"/>
  <c r="U430" i="8"/>
  <c r="U429" i="8"/>
  <c r="U428" i="8"/>
  <c r="U427" i="8"/>
  <c r="U426" i="8"/>
  <c r="U425" i="8"/>
  <c r="U424" i="8"/>
  <c r="U423" i="8"/>
  <c r="U422" i="8"/>
  <c r="U421" i="8"/>
  <c r="R432" i="8"/>
  <c r="R431" i="8"/>
  <c r="R430" i="8"/>
  <c r="R429" i="8"/>
  <c r="R428" i="8"/>
  <c r="R427" i="8"/>
  <c r="R426" i="8"/>
  <c r="R425" i="8"/>
  <c r="R424" i="8"/>
  <c r="R423" i="8"/>
  <c r="R422" i="8"/>
  <c r="R421" i="8"/>
  <c r="O432" i="8"/>
  <c r="O431" i="8"/>
  <c r="O430" i="8"/>
  <c r="O429" i="8"/>
  <c r="O428" i="8"/>
  <c r="O427" i="8"/>
  <c r="O426" i="8"/>
  <c r="O425" i="8"/>
  <c r="O424" i="8"/>
  <c r="O423" i="8"/>
  <c r="O422" i="8"/>
  <c r="O421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I422" i="8"/>
  <c r="I423" i="8"/>
  <c r="I424" i="8"/>
  <c r="I425" i="8"/>
  <c r="I426" i="8"/>
  <c r="I427" i="8"/>
  <c r="I428" i="8"/>
  <c r="I429" i="8"/>
  <c r="I430" i="8"/>
  <c r="I431" i="8"/>
  <c r="I432" i="8"/>
  <c r="I421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X263" i="8"/>
  <c r="X262" i="8"/>
  <c r="X261" i="8"/>
  <c r="X260" i="8"/>
  <c r="X259" i="8"/>
  <c r="X258" i="8"/>
  <c r="X257" i="8"/>
  <c r="X256" i="8"/>
  <c r="X255" i="8"/>
  <c r="X254" i="8"/>
  <c r="X253" i="8"/>
  <c r="X252" i="8"/>
  <c r="V237" i="8"/>
  <c r="U263" i="8"/>
  <c r="U262" i="8"/>
  <c r="U261" i="8"/>
  <c r="U260" i="8"/>
  <c r="U259" i="8"/>
  <c r="U258" i="8"/>
  <c r="U257" i="8"/>
  <c r="U256" i="8"/>
  <c r="U255" i="8"/>
  <c r="U254" i="8"/>
  <c r="U253" i="8"/>
  <c r="U252" i="8"/>
  <c r="S237" i="8"/>
  <c r="U251" i="8" s="1"/>
  <c r="R263" i="8"/>
  <c r="R262" i="8"/>
  <c r="R261" i="8"/>
  <c r="R260" i="8"/>
  <c r="R259" i="8"/>
  <c r="R258" i="8"/>
  <c r="R257" i="8"/>
  <c r="R256" i="8"/>
  <c r="R255" i="8"/>
  <c r="R254" i="8"/>
  <c r="R253" i="8"/>
  <c r="R252" i="8"/>
  <c r="O263" i="8"/>
  <c r="O262" i="8"/>
  <c r="O261" i="8"/>
  <c r="O260" i="8"/>
  <c r="O259" i="8"/>
  <c r="O258" i="8"/>
  <c r="O257" i="8"/>
  <c r="O256" i="8"/>
  <c r="O255" i="8"/>
  <c r="O254" i="8"/>
  <c r="O253" i="8"/>
  <c r="O252" i="8"/>
  <c r="M237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Y84" i="8"/>
  <c r="Y85" i="8"/>
  <c r="Y86" i="8"/>
  <c r="Y87" i="8"/>
  <c r="Y88" i="8"/>
  <c r="Y89" i="8"/>
  <c r="Y90" i="8"/>
  <c r="Y91" i="8"/>
  <c r="Y92" i="8"/>
  <c r="Y93" i="8"/>
  <c r="Y94" i="8"/>
  <c r="X94" i="8"/>
  <c r="X93" i="8"/>
  <c r="X92" i="8"/>
  <c r="X91" i="8"/>
  <c r="X90" i="8"/>
  <c r="X89" i="8"/>
  <c r="X88" i="8"/>
  <c r="X87" i="8"/>
  <c r="X86" i="8"/>
  <c r="X85" i="8"/>
  <c r="X84" i="8"/>
  <c r="V68" i="8"/>
  <c r="U94" i="8"/>
  <c r="U93" i="8"/>
  <c r="U92" i="8"/>
  <c r="U91" i="8"/>
  <c r="U90" i="8"/>
  <c r="U89" i="8"/>
  <c r="U88" i="8"/>
  <c r="U87" i="8"/>
  <c r="U86" i="8"/>
  <c r="U85" i="8"/>
  <c r="U84" i="8"/>
  <c r="S68" i="8"/>
  <c r="U83" i="8" s="1"/>
  <c r="R94" i="8"/>
  <c r="R93" i="8"/>
  <c r="R92" i="8"/>
  <c r="R91" i="8"/>
  <c r="R90" i="8"/>
  <c r="R89" i="8"/>
  <c r="R88" i="8"/>
  <c r="R86" i="8"/>
  <c r="R85" i="8"/>
  <c r="O94" i="8"/>
  <c r="O93" i="8"/>
  <c r="O92" i="8"/>
  <c r="O91" i="8"/>
  <c r="O90" i="8"/>
  <c r="O89" i="8"/>
  <c r="O88" i="8"/>
  <c r="O87" i="8"/>
  <c r="O86" i="8"/>
  <c r="O85" i="8"/>
  <c r="O84" i="8"/>
  <c r="M68" i="8"/>
  <c r="L94" i="8"/>
  <c r="L93" i="8"/>
  <c r="L92" i="8"/>
  <c r="L91" i="8"/>
  <c r="L90" i="8"/>
  <c r="L89" i="8"/>
  <c r="L88" i="8"/>
  <c r="L87" i="8"/>
  <c r="L86" i="8"/>
  <c r="L85" i="8"/>
  <c r="L84" i="8"/>
  <c r="J68" i="8"/>
  <c r="I84" i="8"/>
  <c r="I86" i="8"/>
  <c r="I87" i="8"/>
  <c r="I88" i="8"/>
  <c r="I89" i="8"/>
  <c r="I90" i="8"/>
  <c r="I91" i="8"/>
  <c r="I92" i="8"/>
  <c r="I93" i="8"/>
  <c r="I94" i="8"/>
  <c r="I85" i="8"/>
  <c r="D68" i="8"/>
  <c r="F84" i="8"/>
  <c r="F85" i="8"/>
  <c r="F86" i="8"/>
  <c r="F87" i="8"/>
  <c r="F88" i="8"/>
  <c r="F89" i="8"/>
  <c r="F90" i="8"/>
  <c r="F91" i="8"/>
  <c r="F92" i="8"/>
  <c r="F93" i="8"/>
  <c r="F94" i="8"/>
  <c r="L587" i="8"/>
  <c r="U766" i="8"/>
  <c r="X777" i="8"/>
  <c r="X776" i="8"/>
  <c r="X775" i="8"/>
  <c r="X774" i="8"/>
  <c r="X773" i="8"/>
  <c r="X772" i="8"/>
  <c r="X771" i="8"/>
  <c r="X770" i="8"/>
  <c r="X769" i="8"/>
  <c r="X768" i="8"/>
  <c r="X767" i="8"/>
  <c r="X766" i="8"/>
  <c r="U777" i="8"/>
  <c r="U776" i="8"/>
  <c r="U775" i="8"/>
  <c r="U774" i="8"/>
  <c r="U773" i="8"/>
  <c r="U772" i="8"/>
  <c r="U771" i="8"/>
  <c r="U770" i="8"/>
  <c r="U769" i="8"/>
  <c r="U768" i="8"/>
  <c r="U767" i="8"/>
  <c r="R777" i="8"/>
  <c r="R776" i="8"/>
  <c r="R775" i="8"/>
  <c r="R774" i="8"/>
  <c r="R773" i="8"/>
  <c r="R772" i="8"/>
  <c r="R771" i="8"/>
  <c r="R770" i="8"/>
  <c r="R769" i="8"/>
  <c r="R768" i="8"/>
  <c r="R767" i="8"/>
  <c r="R766" i="8"/>
  <c r="O777" i="8"/>
  <c r="O776" i="8"/>
  <c r="O775" i="8"/>
  <c r="O774" i="8"/>
  <c r="O773" i="8"/>
  <c r="O772" i="8"/>
  <c r="O771" i="8"/>
  <c r="O770" i="8"/>
  <c r="O769" i="8"/>
  <c r="O768" i="8"/>
  <c r="O767" i="8"/>
  <c r="O766" i="8"/>
  <c r="L777" i="8"/>
  <c r="L776" i="8"/>
  <c r="L775" i="8"/>
  <c r="L774" i="8"/>
  <c r="L773" i="8"/>
  <c r="L772" i="8"/>
  <c r="L771" i="8"/>
  <c r="L770" i="8"/>
  <c r="L769" i="8"/>
  <c r="L768" i="8"/>
  <c r="L767" i="8"/>
  <c r="L766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X977" i="8"/>
  <c r="X978" i="8"/>
  <c r="X979" i="8"/>
  <c r="X980" i="8"/>
  <c r="X981" i="8"/>
  <c r="X982" i="8"/>
  <c r="X983" i="8"/>
  <c r="X984" i="8"/>
  <c r="X985" i="8"/>
  <c r="X986" i="8"/>
  <c r="X987" i="8"/>
  <c r="X988" i="8"/>
  <c r="U977" i="8"/>
  <c r="U978" i="8"/>
  <c r="U979" i="8"/>
  <c r="U980" i="8"/>
  <c r="U981" i="8"/>
  <c r="U982" i="8"/>
  <c r="U983" i="8"/>
  <c r="U984" i="8"/>
  <c r="U985" i="8"/>
  <c r="U986" i="8"/>
  <c r="U987" i="8"/>
  <c r="U988" i="8"/>
  <c r="R978" i="8"/>
  <c r="R979" i="8"/>
  <c r="R980" i="8"/>
  <c r="R981" i="8"/>
  <c r="R982" i="8"/>
  <c r="R983" i="8"/>
  <c r="R984" i="8"/>
  <c r="R985" i="8"/>
  <c r="R986" i="8"/>
  <c r="R987" i="8"/>
  <c r="R988" i="8"/>
  <c r="O988" i="8"/>
  <c r="O987" i="8"/>
  <c r="O986" i="8"/>
  <c r="O985" i="8"/>
  <c r="O984" i="8"/>
  <c r="O983" i="8"/>
  <c r="O982" i="8"/>
  <c r="O981" i="8"/>
  <c r="O980" i="8"/>
  <c r="O979" i="8"/>
  <c r="O978" i="8"/>
  <c r="O977" i="8"/>
  <c r="L988" i="8"/>
  <c r="L987" i="8"/>
  <c r="L986" i="8"/>
  <c r="L985" i="8"/>
  <c r="L984" i="8"/>
  <c r="L983" i="8"/>
  <c r="L982" i="8"/>
  <c r="L981" i="8"/>
  <c r="L980" i="8"/>
  <c r="L979" i="8"/>
  <c r="L978" i="8"/>
  <c r="L977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F987" i="8"/>
  <c r="F988" i="8"/>
  <c r="F979" i="8"/>
  <c r="F980" i="8"/>
  <c r="F981" i="8"/>
  <c r="F982" i="8"/>
  <c r="F983" i="8"/>
  <c r="F984" i="8"/>
  <c r="F985" i="8"/>
  <c r="F986" i="8"/>
  <c r="F978" i="8"/>
  <c r="F977" i="8"/>
  <c r="U1312" i="8"/>
  <c r="U1313" i="8"/>
  <c r="U1314" i="8"/>
  <c r="U1315" i="8"/>
  <c r="U1316" i="8"/>
  <c r="U1317" i="8"/>
  <c r="U1318" i="8"/>
  <c r="U1319" i="8"/>
  <c r="U1320" i="8"/>
  <c r="U1321" i="8"/>
  <c r="U1322" i="8"/>
  <c r="U1323" i="8"/>
  <c r="O1152" i="8"/>
  <c r="O1153" i="8"/>
  <c r="O1154" i="8"/>
  <c r="O1155" i="8"/>
  <c r="O1156" i="8"/>
  <c r="O1157" i="8"/>
  <c r="O1158" i="8"/>
  <c r="O1159" i="8"/>
  <c r="O1160" i="8"/>
  <c r="O1161" i="8"/>
  <c r="O1162" i="8"/>
  <c r="O1163" i="8"/>
  <c r="L1163" i="8"/>
  <c r="L1162" i="8"/>
  <c r="L1161" i="8"/>
  <c r="L1160" i="8"/>
  <c r="L1159" i="8"/>
  <c r="L1158" i="8"/>
  <c r="L1157" i="8"/>
  <c r="L1156" i="8"/>
  <c r="L1155" i="8"/>
  <c r="L1154" i="8"/>
  <c r="L1153" i="8"/>
  <c r="L1152" i="8"/>
  <c r="I1163" i="8"/>
  <c r="I1162" i="8"/>
  <c r="I1161" i="8"/>
  <c r="I1160" i="8"/>
  <c r="I1159" i="8"/>
  <c r="I1158" i="8"/>
  <c r="I1157" i="8"/>
  <c r="I1156" i="8"/>
  <c r="I1155" i="8"/>
  <c r="I1154" i="8"/>
  <c r="I1153" i="8"/>
  <c r="I1152" i="8"/>
  <c r="F1152" i="8"/>
  <c r="F1163" i="8"/>
  <c r="F1162" i="8"/>
  <c r="F1161" i="8"/>
  <c r="F1160" i="8"/>
  <c r="F1159" i="8"/>
  <c r="F1158" i="8"/>
  <c r="F1157" i="8"/>
  <c r="F1156" i="8"/>
  <c r="F1155" i="8"/>
  <c r="F1154" i="8"/>
  <c r="F1153" i="8"/>
  <c r="X1337" i="8"/>
  <c r="X1336" i="8"/>
  <c r="X1335" i="8"/>
  <c r="X1334" i="8"/>
  <c r="X1333" i="8"/>
  <c r="X1332" i="8"/>
  <c r="X1331" i="8"/>
  <c r="X1330" i="8"/>
  <c r="X1329" i="8"/>
  <c r="X1328" i="8"/>
  <c r="X1327" i="8"/>
  <c r="X1326" i="8"/>
  <c r="U1327" i="8"/>
  <c r="U1328" i="8"/>
  <c r="U1329" i="8"/>
  <c r="U1330" i="8"/>
  <c r="U1331" i="8"/>
  <c r="U1332" i="8"/>
  <c r="U1333" i="8"/>
  <c r="U1334" i="8"/>
  <c r="U1335" i="8"/>
  <c r="U1336" i="8"/>
  <c r="U1337" i="8"/>
  <c r="U1326" i="8"/>
  <c r="R1327" i="8"/>
  <c r="R1328" i="8"/>
  <c r="R1329" i="8"/>
  <c r="R1330" i="8"/>
  <c r="R1331" i="8"/>
  <c r="R1332" i="8"/>
  <c r="R1333" i="8"/>
  <c r="R1334" i="8"/>
  <c r="R1335" i="8"/>
  <c r="R1336" i="8"/>
  <c r="R1337" i="8"/>
  <c r="R1326" i="8"/>
  <c r="O1327" i="8"/>
  <c r="O1328" i="8"/>
  <c r="O1329" i="8"/>
  <c r="O1330" i="8"/>
  <c r="O1331" i="8"/>
  <c r="O1332" i="8"/>
  <c r="O1333" i="8"/>
  <c r="O1334" i="8"/>
  <c r="O1335" i="8"/>
  <c r="O1336" i="8"/>
  <c r="O1337" i="8"/>
  <c r="O1326" i="8"/>
  <c r="L1327" i="8"/>
  <c r="L1328" i="8"/>
  <c r="L1329" i="8"/>
  <c r="L1330" i="8"/>
  <c r="L1331" i="8"/>
  <c r="L1332" i="8"/>
  <c r="L1333" i="8"/>
  <c r="L1334" i="8"/>
  <c r="L1335" i="8"/>
  <c r="L1336" i="8"/>
  <c r="L1337" i="8"/>
  <c r="L1326" i="8"/>
  <c r="I1327" i="8"/>
  <c r="I1328" i="8"/>
  <c r="I1329" i="8"/>
  <c r="I1330" i="8"/>
  <c r="I1331" i="8"/>
  <c r="I1332" i="8"/>
  <c r="I1333" i="8"/>
  <c r="I1334" i="8"/>
  <c r="I1335" i="8"/>
  <c r="I1336" i="8"/>
  <c r="I1337" i="8"/>
  <c r="I1326" i="8"/>
  <c r="F1330" i="8"/>
  <c r="F1331" i="8"/>
  <c r="F1332" i="8"/>
  <c r="F1333" i="8"/>
  <c r="F1334" i="8"/>
  <c r="F1335" i="8"/>
  <c r="F1336" i="8"/>
  <c r="F1337" i="8"/>
  <c r="F1327" i="8"/>
  <c r="F1328" i="8"/>
  <c r="F1329" i="8"/>
  <c r="F1326" i="8"/>
  <c r="F225" i="8"/>
  <c r="F226" i="8"/>
  <c r="F227" i="8"/>
  <c r="F228" i="8"/>
  <c r="F229" i="8"/>
  <c r="F230" i="8"/>
  <c r="F231" i="8"/>
  <c r="F232" i="8"/>
  <c r="F233" i="8"/>
  <c r="F234" i="8"/>
  <c r="F235" i="8"/>
  <c r="X588" i="8"/>
  <c r="U588" i="8"/>
  <c r="R588" i="8"/>
  <c r="O588" i="8"/>
  <c r="L588" i="8"/>
  <c r="I588" i="8"/>
  <c r="F588" i="8"/>
  <c r="X587" i="8"/>
  <c r="U587" i="8"/>
  <c r="R587" i="8"/>
  <c r="O587" i="8"/>
  <c r="I587" i="8"/>
  <c r="F587" i="8"/>
  <c r="X586" i="8"/>
  <c r="U586" i="8"/>
  <c r="R586" i="8"/>
  <c r="O586" i="8"/>
  <c r="L586" i="8"/>
  <c r="I586" i="8"/>
  <c r="F586" i="8"/>
  <c r="X585" i="8"/>
  <c r="U585" i="8"/>
  <c r="R585" i="8"/>
  <c r="O585" i="8"/>
  <c r="L585" i="8"/>
  <c r="I585" i="8"/>
  <c r="F585" i="8"/>
  <c r="X584" i="8"/>
  <c r="U584" i="8"/>
  <c r="R584" i="8"/>
  <c r="O584" i="8"/>
  <c r="L584" i="8"/>
  <c r="I584" i="8"/>
  <c r="F584" i="8"/>
  <c r="X583" i="8"/>
  <c r="U583" i="8"/>
  <c r="R583" i="8"/>
  <c r="O583" i="8"/>
  <c r="L583" i="8"/>
  <c r="I583" i="8"/>
  <c r="F583" i="8"/>
  <c r="X582" i="8"/>
  <c r="U582" i="8"/>
  <c r="R582" i="8"/>
  <c r="O582" i="8"/>
  <c r="L582" i="8"/>
  <c r="I582" i="8"/>
  <c r="F582" i="8"/>
  <c r="X581" i="8"/>
  <c r="U581" i="8"/>
  <c r="R581" i="8"/>
  <c r="O581" i="8"/>
  <c r="L581" i="8"/>
  <c r="I581" i="8"/>
  <c r="F581" i="8"/>
  <c r="X580" i="8"/>
  <c r="U580" i="8"/>
  <c r="R580" i="8"/>
  <c r="O580" i="8"/>
  <c r="L580" i="8"/>
  <c r="I580" i="8"/>
  <c r="F580" i="8"/>
  <c r="X579" i="8"/>
  <c r="U579" i="8"/>
  <c r="R579" i="8"/>
  <c r="O579" i="8"/>
  <c r="L579" i="8"/>
  <c r="I579" i="8"/>
  <c r="F579" i="8"/>
  <c r="X578" i="8"/>
  <c r="U578" i="8"/>
  <c r="R578" i="8"/>
  <c r="O578" i="8"/>
  <c r="O576" i="8" s="1"/>
  <c r="L578" i="8"/>
  <c r="I578" i="8"/>
  <c r="F578" i="8"/>
  <c r="X577" i="8"/>
  <c r="U577" i="8"/>
  <c r="R577" i="8"/>
  <c r="O577" i="8"/>
  <c r="L577" i="8"/>
  <c r="I577" i="8"/>
  <c r="F577" i="8"/>
  <c r="Y574" i="8"/>
  <c r="X574" i="8"/>
  <c r="U574" i="8"/>
  <c r="R574" i="8"/>
  <c r="O574" i="8"/>
  <c r="L574" i="8"/>
  <c r="I574" i="8"/>
  <c r="F574" i="8"/>
  <c r="Y573" i="8"/>
  <c r="X573" i="8"/>
  <c r="U573" i="8"/>
  <c r="R573" i="8"/>
  <c r="O573" i="8"/>
  <c r="L573" i="8"/>
  <c r="I573" i="8"/>
  <c r="F573" i="8"/>
  <c r="Y572" i="8"/>
  <c r="X572" i="8"/>
  <c r="U572" i="8"/>
  <c r="R572" i="8"/>
  <c r="O572" i="8"/>
  <c r="L572" i="8"/>
  <c r="I572" i="8"/>
  <c r="F572" i="8"/>
  <c r="Y571" i="8"/>
  <c r="X571" i="8"/>
  <c r="U571" i="8"/>
  <c r="R571" i="8"/>
  <c r="O571" i="8"/>
  <c r="L571" i="8"/>
  <c r="I571" i="8"/>
  <c r="F571" i="8"/>
  <c r="Y570" i="8"/>
  <c r="X570" i="8"/>
  <c r="U570" i="8"/>
  <c r="R570" i="8"/>
  <c r="O570" i="8"/>
  <c r="L570" i="8"/>
  <c r="I570" i="8"/>
  <c r="F570" i="8"/>
  <c r="Y569" i="8"/>
  <c r="X569" i="8"/>
  <c r="U569" i="8"/>
  <c r="R569" i="8"/>
  <c r="O569" i="8"/>
  <c r="L569" i="8"/>
  <c r="I569" i="8"/>
  <c r="F569" i="8"/>
  <c r="Y568" i="8"/>
  <c r="X568" i="8"/>
  <c r="U568" i="8"/>
  <c r="R568" i="8"/>
  <c r="O568" i="8"/>
  <c r="L568" i="8"/>
  <c r="I568" i="8"/>
  <c r="F568" i="8"/>
  <c r="Y567" i="8"/>
  <c r="X567" i="8"/>
  <c r="U567" i="8"/>
  <c r="R567" i="8"/>
  <c r="O567" i="8"/>
  <c r="L567" i="8"/>
  <c r="I567" i="8"/>
  <c r="F567" i="8"/>
  <c r="Y566" i="8"/>
  <c r="X566" i="8"/>
  <c r="U566" i="8"/>
  <c r="R566" i="8"/>
  <c r="O566" i="8"/>
  <c r="L566" i="8"/>
  <c r="I566" i="8"/>
  <c r="F566" i="8"/>
  <c r="Y565" i="8"/>
  <c r="X565" i="8"/>
  <c r="U565" i="8"/>
  <c r="R565" i="8"/>
  <c r="O565" i="8"/>
  <c r="L565" i="8"/>
  <c r="I565" i="8"/>
  <c r="F565" i="8"/>
  <c r="Y564" i="8"/>
  <c r="X564" i="8"/>
  <c r="U564" i="8"/>
  <c r="R564" i="8"/>
  <c r="O564" i="8"/>
  <c r="L564" i="8"/>
  <c r="I564" i="8"/>
  <c r="F564" i="8"/>
  <c r="Y563" i="8"/>
  <c r="X563" i="8"/>
  <c r="X561" i="8" s="1"/>
  <c r="U563" i="8"/>
  <c r="U561" i="8" s="1"/>
  <c r="R563" i="8"/>
  <c r="O563" i="8"/>
  <c r="L563" i="8"/>
  <c r="I563" i="8"/>
  <c r="I561" i="8" s="1"/>
  <c r="F563" i="8"/>
  <c r="V561" i="8"/>
  <c r="S561" i="8"/>
  <c r="P561" i="8"/>
  <c r="M561" i="8"/>
  <c r="J561" i="8"/>
  <c r="G561" i="8"/>
  <c r="Y559" i="8"/>
  <c r="X559" i="8"/>
  <c r="U559" i="8"/>
  <c r="R559" i="8"/>
  <c r="O559" i="8"/>
  <c r="L559" i="8"/>
  <c r="I559" i="8"/>
  <c r="F559" i="8"/>
  <c r="Y558" i="8"/>
  <c r="X558" i="8"/>
  <c r="U558" i="8"/>
  <c r="R558" i="8"/>
  <c r="O558" i="8"/>
  <c r="L558" i="8"/>
  <c r="I558" i="8"/>
  <c r="F558" i="8"/>
  <c r="Y557" i="8"/>
  <c r="X557" i="8"/>
  <c r="U557" i="8"/>
  <c r="R557" i="8"/>
  <c r="O557" i="8"/>
  <c r="L557" i="8"/>
  <c r="I557" i="8"/>
  <c r="F557" i="8"/>
  <c r="Y556" i="8"/>
  <c r="X556" i="8"/>
  <c r="U556" i="8"/>
  <c r="R556" i="8"/>
  <c r="O556" i="8"/>
  <c r="L556" i="8"/>
  <c r="I556" i="8"/>
  <c r="F556" i="8"/>
  <c r="Y555" i="8"/>
  <c r="X555" i="8"/>
  <c r="U555" i="8"/>
  <c r="R555" i="8"/>
  <c r="O555" i="8"/>
  <c r="L555" i="8"/>
  <c r="I555" i="8"/>
  <c r="F555" i="8"/>
  <c r="Y554" i="8"/>
  <c r="X554" i="8"/>
  <c r="U554" i="8"/>
  <c r="R554" i="8"/>
  <c r="O554" i="8"/>
  <c r="L554" i="8"/>
  <c r="I554" i="8"/>
  <c r="F554" i="8"/>
  <c r="Y553" i="8"/>
  <c r="X553" i="8"/>
  <c r="U553" i="8"/>
  <c r="R553" i="8"/>
  <c r="O553" i="8"/>
  <c r="L553" i="8"/>
  <c r="I553" i="8"/>
  <c r="F553" i="8"/>
  <c r="Y552" i="8"/>
  <c r="X552" i="8"/>
  <c r="U552" i="8"/>
  <c r="R552" i="8"/>
  <c r="O552" i="8"/>
  <c r="L552" i="8"/>
  <c r="I552" i="8"/>
  <c r="F552" i="8"/>
  <c r="Y551" i="8"/>
  <c r="X551" i="8"/>
  <c r="U551" i="8"/>
  <c r="R551" i="8"/>
  <c r="O551" i="8"/>
  <c r="L551" i="8"/>
  <c r="I551" i="8"/>
  <c r="F551" i="8"/>
  <c r="Y550" i="8"/>
  <c r="X550" i="8"/>
  <c r="U550" i="8"/>
  <c r="R550" i="8"/>
  <c r="O550" i="8"/>
  <c r="L550" i="8"/>
  <c r="I550" i="8"/>
  <c r="F550" i="8"/>
  <c r="Y549" i="8"/>
  <c r="X549" i="8"/>
  <c r="U549" i="8"/>
  <c r="R549" i="8"/>
  <c r="O549" i="8"/>
  <c r="L549" i="8"/>
  <c r="I549" i="8"/>
  <c r="F549" i="8"/>
  <c r="Y548" i="8"/>
  <c r="Y546" i="8" s="1"/>
  <c r="X548" i="8"/>
  <c r="U548" i="8"/>
  <c r="R548" i="8"/>
  <c r="O548" i="8"/>
  <c r="L548" i="8"/>
  <c r="I548" i="8"/>
  <c r="F548" i="8"/>
  <c r="V546" i="8"/>
  <c r="S546" i="8"/>
  <c r="P546" i="8"/>
  <c r="M546" i="8"/>
  <c r="J546" i="8"/>
  <c r="G546" i="8"/>
  <c r="D546" i="8"/>
  <c r="Y544" i="8"/>
  <c r="X544" i="8"/>
  <c r="U544" i="8"/>
  <c r="R544" i="8"/>
  <c r="O544" i="8"/>
  <c r="L544" i="8"/>
  <c r="I544" i="8"/>
  <c r="F544" i="8"/>
  <c r="Y543" i="8"/>
  <c r="X543" i="8"/>
  <c r="U543" i="8"/>
  <c r="R543" i="8"/>
  <c r="O543" i="8"/>
  <c r="L543" i="8"/>
  <c r="I543" i="8"/>
  <c r="F543" i="8"/>
  <c r="Y542" i="8"/>
  <c r="X542" i="8"/>
  <c r="U542" i="8"/>
  <c r="R542" i="8"/>
  <c r="O542" i="8"/>
  <c r="L542" i="8"/>
  <c r="I542" i="8"/>
  <c r="F542" i="8"/>
  <c r="Y541" i="8"/>
  <c r="X541" i="8"/>
  <c r="U541" i="8"/>
  <c r="R541" i="8"/>
  <c r="O541" i="8"/>
  <c r="L541" i="8"/>
  <c r="I541" i="8"/>
  <c r="F541" i="8"/>
  <c r="Y540" i="8"/>
  <c r="X540" i="8"/>
  <c r="U540" i="8"/>
  <c r="R540" i="8"/>
  <c r="O540" i="8"/>
  <c r="L540" i="8"/>
  <c r="I540" i="8"/>
  <c r="F540" i="8"/>
  <c r="Y539" i="8"/>
  <c r="X539" i="8"/>
  <c r="U539" i="8"/>
  <c r="R539" i="8"/>
  <c r="O539" i="8"/>
  <c r="L539" i="8"/>
  <c r="I539" i="8"/>
  <c r="F539" i="8"/>
  <c r="Y538" i="8"/>
  <c r="X538" i="8"/>
  <c r="U538" i="8"/>
  <c r="R538" i="8"/>
  <c r="O538" i="8"/>
  <c r="L538" i="8"/>
  <c r="I538" i="8"/>
  <c r="F538" i="8"/>
  <c r="Y537" i="8"/>
  <c r="X537" i="8"/>
  <c r="U537" i="8"/>
  <c r="R537" i="8"/>
  <c r="O537" i="8"/>
  <c r="L537" i="8"/>
  <c r="I537" i="8"/>
  <c r="F537" i="8"/>
  <c r="Y536" i="8"/>
  <c r="X536" i="8"/>
  <c r="U536" i="8"/>
  <c r="R536" i="8"/>
  <c r="O536" i="8"/>
  <c r="L536" i="8"/>
  <c r="I536" i="8"/>
  <c r="F536" i="8"/>
  <c r="Y535" i="8"/>
  <c r="X535" i="8"/>
  <c r="U535" i="8"/>
  <c r="R535" i="8"/>
  <c r="O535" i="8"/>
  <c r="L535" i="8"/>
  <c r="I535" i="8"/>
  <c r="F535" i="8"/>
  <c r="Y534" i="8"/>
  <c r="X534" i="8"/>
  <c r="U534" i="8"/>
  <c r="R534" i="8"/>
  <c r="O534" i="8"/>
  <c r="L534" i="8"/>
  <c r="I534" i="8"/>
  <c r="F534" i="8"/>
  <c r="Y533" i="8"/>
  <c r="Y531" i="8" s="1"/>
  <c r="X533" i="8"/>
  <c r="X531" i="8" s="1"/>
  <c r="U533" i="8"/>
  <c r="U531" i="8" s="1"/>
  <c r="R533" i="8"/>
  <c r="O533" i="8"/>
  <c r="O531" i="8" s="1"/>
  <c r="L533" i="8"/>
  <c r="L531" i="8" s="1"/>
  <c r="I533" i="8"/>
  <c r="I531" i="8" s="1"/>
  <c r="F533" i="8"/>
  <c r="F531" i="8" s="1"/>
  <c r="V531" i="8"/>
  <c r="S531" i="8"/>
  <c r="P531" i="8"/>
  <c r="M531" i="8"/>
  <c r="J531" i="8"/>
  <c r="G531" i="8"/>
  <c r="D531" i="8"/>
  <c r="D178" i="8"/>
  <c r="D192" i="8"/>
  <c r="F192" i="8" s="1"/>
  <c r="V178" i="8"/>
  <c r="S178" i="8"/>
  <c r="P178" i="8"/>
  <c r="M178" i="8"/>
  <c r="J178" i="8"/>
  <c r="G178" i="8"/>
  <c r="E178" i="8"/>
  <c r="D24" i="8"/>
  <c r="Y24" i="8" s="1"/>
  <c r="V11" i="8"/>
  <c r="V24" i="8"/>
  <c r="S11" i="8"/>
  <c r="S24" i="8"/>
  <c r="P11" i="8"/>
  <c r="P24" i="8"/>
  <c r="M11" i="8"/>
  <c r="M24" i="8"/>
  <c r="J11" i="8"/>
  <c r="J24" i="8"/>
  <c r="G11" i="8"/>
  <c r="G24" i="8"/>
  <c r="E11" i="8"/>
  <c r="D11" i="8"/>
  <c r="F40" i="8"/>
  <c r="F41" i="8"/>
  <c r="F42" i="8"/>
  <c r="F43" i="8"/>
  <c r="F44" i="8"/>
  <c r="F45" i="8"/>
  <c r="F46" i="8"/>
  <c r="F47" i="8"/>
  <c r="F48" i="8"/>
  <c r="F49" i="8"/>
  <c r="F50" i="8"/>
  <c r="F51" i="8"/>
  <c r="D377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379" i="8"/>
  <c r="I379" i="8"/>
  <c r="L379" i="8"/>
  <c r="O379" i="8"/>
  <c r="R379" i="8"/>
  <c r="U379" i="8"/>
  <c r="X379" i="8"/>
  <c r="Y379" i="8"/>
  <c r="F380" i="8"/>
  <c r="I380" i="8"/>
  <c r="L380" i="8"/>
  <c r="O380" i="8"/>
  <c r="R380" i="8"/>
  <c r="U380" i="8"/>
  <c r="X380" i="8"/>
  <c r="Y380" i="8"/>
  <c r="F381" i="8"/>
  <c r="I381" i="8"/>
  <c r="L381" i="8"/>
  <c r="O381" i="8"/>
  <c r="R381" i="8"/>
  <c r="U381" i="8"/>
  <c r="X381" i="8"/>
  <c r="Y381" i="8"/>
  <c r="F382" i="8"/>
  <c r="I382" i="8"/>
  <c r="L382" i="8"/>
  <c r="O382" i="8"/>
  <c r="R382" i="8"/>
  <c r="U382" i="8"/>
  <c r="X382" i="8"/>
  <c r="Y382" i="8"/>
  <c r="F383" i="8"/>
  <c r="I383" i="8"/>
  <c r="L383" i="8"/>
  <c r="O383" i="8"/>
  <c r="R383" i="8"/>
  <c r="U383" i="8"/>
  <c r="X383" i="8"/>
  <c r="Y383" i="8"/>
  <c r="F384" i="8"/>
  <c r="I384" i="8"/>
  <c r="L384" i="8"/>
  <c r="O384" i="8"/>
  <c r="R384" i="8"/>
  <c r="U384" i="8"/>
  <c r="X384" i="8"/>
  <c r="Y384" i="8"/>
  <c r="F385" i="8"/>
  <c r="I385" i="8"/>
  <c r="L385" i="8"/>
  <c r="O385" i="8"/>
  <c r="R385" i="8"/>
  <c r="U385" i="8"/>
  <c r="X385" i="8"/>
  <c r="Y385" i="8"/>
  <c r="F386" i="8"/>
  <c r="I386" i="8"/>
  <c r="L386" i="8"/>
  <c r="O386" i="8"/>
  <c r="R386" i="8"/>
  <c r="U386" i="8"/>
  <c r="X386" i="8"/>
  <c r="Y386" i="8"/>
  <c r="F387" i="8"/>
  <c r="I387" i="8"/>
  <c r="L387" i="8"/>
  <c r="O387" i="8"/>
  <c r="R387" i="8"/>
  <c r="U387" i="8"/>
  <c r="X387" i="8"/>
  <c r="Y387" i="8"/>
  <c r="F388" i="8"/>
  <c r="I388" i="8"/>
  <c r="L388" i="8"/>
  <c r="O388" i="8"/>
  <c r="R388" i="8"/>
  <c r="U388" i="8"/>
  <c r="X388" i="8"/>
  <c r="Y388" i="8"/>
  <c r="F389" i="8"/>
  <c r="I389" i="8"/>
  <c r="L389" i="8"/>
  <c r="O389" i="8"/>
  <c r="R389" i="8"/>
  <c r="U389" i="8"/>
  <c r="X389" i="8"/>
  <c r="Y389" i="8"/>
  <c r="F390" i="8"/>
  <c r="I390" i="8"/>
  <c r="L390" i="8"/>
  <c r="O390" i="8"/>
  <c r="R390" i="8"/>
  <c r="U390" i="8"/>
  <c r="X390" i="8"/>
  <c r="Y390" i="8"/>
  <c r="X404" i="8"/>
  <c r="U404" i="8"/>
  <c r="R404" i="8"/>
  <c r="O404" i="8"/>
  <c r="L404" i="8"/>
  <c r="I404" i="8"/>
  <c r="F404" i="8"/>
  <c r="X403" i="8"/>
  <c r="U403" i="8"/>
  <c r="R403" i="8"/>
  <c r="O403" i="8"/>
  <c r="L403" i="8"/>
  <c r="I403" i="8"/>
  <c r="F403" i="8"/>
  <c r="X402" i="8"/>
  <c r="U402" i="8"/>
  <c r="R402" i="8"/>
  <c r="O402" i="8"/>
  <c r="L402" i="8"/>
  <c r="I402" i="8"/>
  <c r="F402" i="8"/>
  <c r="X401" i="8"/>
  <c r="U401" i="8"/>
  <c r="R401" i="8"/>
  <c r="O401" i="8"/>
  <c r="L401" i="8"/>
  <c r="I401" i="8"/>
  <c r="F401" i="8"/>
  <c r="X400" i="8"/>
  <c r="U400" i="8"/>
  <c r="R400" i="8"/>
  <c r="O400" i="8"/>
  <c r="L400" i="8"/>
  <c r="I400" i="8"/>
  <c r="F400" i="8"/>
  <c r="X399" i="8"/>
  <c r="U399" i="8"/>
  <c r="R399" i="8"/>
  <c r="O399" i="8"/>
  <c r="L399" i="8"/>
  <c r="I399" i="8"/>
  <c r="F399" i="8"/>
  <c r="X398" i="8"/>
  <c r="U398" i="8"/>
  <c r="R398" i="8"/>
  <c r="O398" i="8"/>
  <c r="L398" i="8"/>
  <c r="I398" i="8"/>
  <c r="F398" i="8"/>
  <c r="X397" i="8"/>
  <c r="U397" i="8"/>
  <c r="R397" i="8"/>
  <c r="O397" i="8"/>
  <c r="L397" i="8"/>
  <c r="I397" i="8"/>
  <c r="F397" i="8"/>
  <c r="X396" i="8"/>
  <c r="U396" i="8"/>
  <c r="R396" i="8"/>
  <c r="O396" i="8"/>
  <c r="L396" i="8"/>
  <c r="I396" i="8"/>
  <c r="F396" i="8"/>
  <c r="X395" i="8"/>
  <c r="U395" i="8"/>
  <c r="R395" i="8"/>
  <c r="O395" i="8"/>
  <c r="L395" i="8"/>
  <c r="I395" i="8"/>
  <c r="F395" i="8"/>
  <c r="X394" i="8"/>
  <c r="U394" i="8"/>
  <c r="R394" i="8"/>
  <c r="O394" i="8"/>
  <c r="L394" i="8"/>
  <c r="I394" i="8"/>
  <c r="F394" i="8"/>
  <c r="X393" i="8"/>
  <c r="U393" i="8"/>
  <c r="R393" i="8"/>
  <c r="O393" i="8"/>
  <c r="L393" i="8"/>
  <c r="I393" i="8"/>
  <c r="F393" i="8"/>
  <c r="V392" i="8"/>
  <c r="S392" i="8"/>
  <c r="P392" i="8"/>
  <c r="M392" i="8"/>
  <c r="J392" i="8"/>
  <c r="G392" i="8"/>
  <c r="V377" i="8"/>
  <c r="S377" i="8"/>
  <c r="P377" i="8"/>
  <c r="M377" i="8"/>
  <c r="J377" i="8"/>
  <c r="G377" i="8"/>
  <c r="Y375" i="8"/>
  <c r="X375" i="8"/>
  <c r="U375" i="8"/>
  <c r="R375" i="8"/>
  <c r="O375" i="8"/>
  <c r="L375" i="8"/>
  <c r="I375" i="8"/>
  <c r="F375" i="8"/>
  <c r="Y374" i="8"/>
  <c r="X374" i="8"/>
  <c r="U374" i="8"/>
  <c r="R374" i="8"/>
  <c r="O374" i="8"/>
  <c r="L374" i="8"/>
  <c r="I374" i="8"/>
  <c r="F374" i="8"/>
  <c r="Y373" i="8"/>
  <c r="X373" i="8"/>
  <c r="U373" i="8"/>
  <c r="R373" i="8"/>
  <c r="O373" i="8"/>
  <c r="L373" i="8"/>
  <c r="I373" i="8"/>
  <c r="F373" i="8"/>
  <c r="Y372" i="8"/>
  <c r="X372" i="8"/>
  <c r="U372" i="8"/>
  <c r="R372" i="8"/>
  <c r="O372" i="8"/>
  <c r="L372" i="8"/>
  <c r="I372" i="8"/>
  <c r="F372" i="8"/>
  <c r="Y371" i="8"/>
  <c r="X371" i="8"/>
  <c r="U371" i="8"/>
  <c r="R371" i="8"/>
  <c r="O371" i="8"/>
  <c r="L371" i="8"/>
  <c r="I371" i="8"/>
  <c r="F371" i="8"/>
  <c r="Y370" i="8"/>
  <c r="X370" i="8"/>
  <c r="U370" i="8"/>
  <c r="R370" i="8"/>
  <c r="O370" i="8"/>
  <c r="L370" i="8"/>
  <c r="I370" i="8"/>
  <c r="F370" i="8"/>
  <c r="Y369" i="8"/>
  <c r="X369" i="8"/>
  <c r="U369" i="8"/>
  <c r="R369" i="8"/>
  <c r="O369" i="8"/>
  <c r="L369" i="8"/>
  <c r="I369" i="8"/>
  <c r="F369" i="8"/>
  <c r="Y368" i="8"/>
  <c r="X368" i="8"/>
  <c r="U368" i="8"/>
  <c r="R368" i="8"/>
  <c r="O368" i="8"/>
  <c r="L368" i="8"/>
  <c r="I368" i="8"/>
  <c r="F368" i="8"/>
  <c r="Y367" i="8"/>
  <c r="X367" i="8"/>
  <c r="U367" i="8"/>
  <c r="R367" i="8"/>
  <c r="O367" i="8"/>
  <c r="L367" i="8"/>
  <c r="I367" i="8"/>
  <c r="F367" i="8"/>
  <c r="Y366" i="8"/>
  <c r="X366" i="8"/>
  <c r="U366" i="8"/>
  <c r="R366" i="8"/>
  <c r="O366" i="8"/>
  <c r="L366" i="8"/>
  <c r="I366" i="8"/>
  <c r="F366" i="8"/>
  <c r="Y365" i="8"/>
  <c r="X365" i="8"/>
  <c r="U365" i="8"/>
  <c r="R365" i="8"/>
  <c r="O365" i="8"/>
  <c r="L365" i="8"/>
  <c r="I365" i="8"/>
  <c r="F365" i="8"/>
  <c r="Y364" i="8"/>
  <c r="Y363" i="8" s="1"/>
  <c r="X364" i="8"/>
  <c r="U364" i="8"/>
  <c r="U363" i="8" s="1"/>
  <c r="R364" i="8"/>
  <c r="R363" i="8" s="1"/>
  <c r="O364" i="8"/>
  <c r="L364" i="8"/>
  <c r="I364" i="8"/>
  <c r="I363" i="8" s="1"/>
  <c r="F364" i="8"/>
  <c r="V363" i="8"/>
  <c r="S363" i="8"/>
  <c r="P363" i="8"/>
  <c r="M363" i="8"/>
  <c r="J363" i="8"/>
  <c r="G363" i="8"/>
  <c r="D363" i="8"/>
  <c r="V349" i="8"/>
  <c r="S349" i="8"/>
  <c r="P349" i="8"/>
  <c r="M349" i="8"/>
  <c r="J349" i="8"/>
  <c r="G349" i="8"/>
  <c r="D349" i="8"/>
  <c r="X1096" i="8"/>
  <c r="X1097" i="8"/>
  <c r="X1098" i="8"/>
  <c r="X1099" i="8"/>
  <c r="X1100" i="8"/>
  <c r="X1101" i="8"/>
  <c r="X1102" i="8"/>
  <c r="X1103" i="8"/>
  <c r="X1104" i="8"/>
  <c r="X1105" i="8"/>
  <c r="X1106" i="8"/>
  <c r="U1096" i="8"/>
  <c r="U1097" i="8"/>
  <c r="U1098" i="8"/>
  <c r="U1099" i="8"/>
  <c r="U1100" i="8"/>
  <c r="U1101" i="8"/>
  <c r="U1102" i="8"/>
  <c r="U1103" i="8"/>
  <c r="U1104" i="8"/>
  <c r="U1105" i="8"/>
  <c r="U1106" i="8"/>
  <c r="R1096" i="8"/>
  <c r="R1097" i="8"/>
  <c r="R1098" i="8"/>
  <c r="R1099" i="8"/>
  <c r="R1100" i="8"/>
  <c r="R1101" i="8"/>
  <c r="R1102" i="8"/>
  <c r="R1103" i="8"/>
  <c r="R1104" i="8"/>
  <c r="R1105" i="8"/>
  <c r="R1106" i="8"/>
  <c r="O1279" i="8"/>
  <c r="O1268" i="8"/>
  <c r="O1269" i="8"/>
  <c r="O1270" i="8"/>
  <c r="O1271" i="8"/>
  <c r="O1272" i="8"/>
  <c r="O1273" i="8"/>
  <c r="O1274" i="8"/>
  <c r="O1275" i="8"/>
  <c r="O1276" i="8"/>
  <c r="O1277" i="8"/>
  <c r="O1278" i="8"/>
  <c r="F920" i="8"/>
  <c r="F921" i="8"/>
  <c r="F922" i="8"/>
  <c r="F923" i="8"/>
  <c r="F924" i="8"/>
  <c r="F925" i="8"/>
  <c r="F926" i="8"/>
  <c r="F927" i="8"/>
  <c r="F928" i="8"/>
  <c r="F929" i="8"/>
  <c r="F930" i="8"/>
  <c r="F1279" i="8"/>
  <c r="F1278" i="8"/>
  <c r="F1277" i="8"/>
  <c r="F1276" i="8"/>
  <c r="F1275" i="8"/>
  <c r="F1274" i="8"/>
  <c r="F1273" i="8"/>
  <c r="F1272" i="8"/>
  <c r="F1271" i="8"/>
  <c r="F1270" i="8"/>
  <c r="F1269" i="8"/>
  <c r="F1268" i="8"/>
  <c r="I1106" i="8"/>
  <c r="I1105" i="8"/>
  <c r="I1104" i="8"/>
  <c r="I1103" i="8"/>
  <c r="I1102" i="8"/>
  <c r="I1101" i="8"/>
  <c r="I1100" i="8"/>
  <c r="I1099" i="8"/>
  <c r="I1098" i="8"/>
  <c r="I1097" i="8"/>
  <c r="I1096" i="8"/>
  <c r="I1095" i="8"/>
  <c r="L1106" i="8"/>
  <c r="L1105" i="8"/>
  <c r="L1104" i="8"/>
  <c r="L1103" i="8"/>
  <c r="L1102" i="8"/>
  <c r="L1101" i="8"/>
  <c r="L1100" i="8"/>
  <c r="L1099" i="8"/>
  <c r="L1098" i="8"/>
  <c r="L1097" i="8"/>
  <c r="L1096" i="8"/>
  <c r="L1095" i="8"/>
  <c r="O1106" i="8"/>
  <c r="O1105" i="8"/>
  <c r="O1104" i="8"/>
  <c r="O1103" i="8"/>
  <c r="O1102" i="8"/>
  <c r="O1101" i="8"/>
  <c r="O1100" i="8"/>
  <c r="O1099" i="8"/>
  <c r="O1098" i="8"/>
  <c r="O1097" i="8"/>
  <c r="O1096" i="8"/>
  <c r="O1095" i="8"/>
  <c r="R1095" i="8"/>
  <c r="U1095" i="8"/>
  <c r="X1095" i="8"/>
  <c r="X1279" i="8"/>
  <c r="X1278" i="8"/>
  <c r="X1277" i="8"/>
  <c r="X1276" i="8"/>
  <c r="X1275" i="8"/>
  <c r="X1274" i="8"/>
  <c r="X1273" i="8"/>
  <c r="X1272" i="8"/>
  <c r="X1271" i="8"/>
  <c r="X1270" i="8"/>
  <c r="X1269" i="8"/>
  <c r="X1268" i="8"/>
  <c r="U1279" i="8"/>
  <c r="U1278" i="8"/>
  <c r="U1277" i="8"/>
  <c r="U1276" i="8"/>
  <c r="U1275" i="8"/>
  <c r="U1274" i="8"/>
  <c r="U1273" i="8"/>
  <c r="U1272" i="8"/>
  <c r="U1271" i="8"/>
  <c r="U1270" i="8"/>
  <c r="U1269" i="8"/>
  <c r="U1268" i="8"/>
  <c r="R1279" i="8"/>
  <c r="R1278" i="8"/>
  <c r="R1277" i="8"/>
  <c r="R1276" i="8"/>
  <c r="R1275" i="8"/>
  <c r="R1274" i="8"/>
  <c r="R1273" i="8"/>
  <c r="R1272" i="8"/>
  <c r="R1271" i="8"/>
  <c r="R1270" i="8"/>
  <c r="R1269" i="8"/>
  <c r="R1268" i="8"/>
  <c r="L1279" i="8"/>
  <c r="L1278" i="8"/>
  <c r="L1277" i="8"/>
  <c r="L1276" i="8"/>
  <c r="L1275" i="8"/>
  <c r="L1274" i="8"/>
  <c r="L1273" i="8"/>
  <c r="L1272" i="8"/>
  <c r="L1271" i="8"/>
  <c r="L1270" i="8"/>
  <c r="L1269" i="8"/>
  <c r="L1268" i="8"/>
  <c r="I1279" i="8"/>
  <c r="I1278" i="8"/>
  <c r="I1277" i="8"/>
  <c r="I1276" i="8"/>
  <c r="I1275" i="8"/>
  <c r="I1274" i="8"/>
  <c r="I1273" i="8"/>
  <c r="I1272" i="8"/>
  <c r="I1271" i="8"/>
  <c r="I1270" i="8"/>
  <c r="I1269" i="8"/>
  <c r="I1268" i="8"/>
  <c r="X930" i="8"/>
  <c r="X929" i="8"/>
  <c r="X928" i="8"/>
  <c r="X927" i="8"/>
  <c r="X926" i="8"/>
  <c r="X925" i="8"/>
  <c r="X924" i="8"/>
  <c r="X923" i="8"/>
  <c r="X922" i="8"/>
  <c r="X921" i="8"/>
  <c r="X920" i="8"/>
  <c r="X919" i="8"/>
  <c r="U930" i="8"/>
  <c r="U929" i="8"/>
  <c r="U928" i="8"/>
  <c r="U927" i="8"/>
  <c r="U926" i="8"/>
  <c r="U925" i="8"/>
  <c r="U924" i="8"/>
  <c r="U923" i="8"/>
  <c r="U922" i="8"/>
  <c r="U921" i="8"/>
  <c r="U920" i="8"/>
  <c r="U919" i="8"/>
  <c r="R930" i="8"/>
  <c r="R929" i="8"/>
  <c r="R928" i="8"/>
  <c r="R927" i="8"/>
  <c r="R926" i="8"/>
  <c r="R925" i="8"/>
  <c r="R924" i="8"/>
  <c r="R923" i="8"/>
  <c r="R922" i="8"/>
  <c r="R921" i="8"/>
  <c r="R920" i="8"/>
  <c r="R919" i="8"/>
  <c r="O930" i="8"/>
  <c r="O929" i="8"/>
  <c r="O928" i="8"/>
  <c r="O927" i="8"/>
  <c r="O926" i="8"/>
  <c r="O925" i="8"/>
  <c r="O924" i="8"/>
  <c r="O923" i="8"/>
  <c r="O922" i="8"/>
  <c r="O921" i="8"/>
  <c r="O920" i="8"/>
  <c r="O919" i="8"/>
  <c r="L930" i="8"/>
  <c r="L929" i="8"/>
  <c r="L928" i="8"/>
  <c r="L927" i="8"/>
  <c r="L926" i="8"/>
  <c r="L925" i="8"/>
  <c r="L924" i="8"/>
  <c r="L923" i="8"/>
  <c r="L922" i="8"/>
  <c r="L921" i="8"/>
  <c r="L920" i="8"/>
  <c r="L919" i="8"/>
  <c r="I930" i="8"/>
  <c r="I929" i="8"/>
  <c r="I928" i="8"/>
  <c r="I927" i="8"/>
  <c r="I926" i="8"/>
  <c r="I925" i="8"/>
  <c r="I924" i="8"/>
  <c r="I923" i="8"/>
  <c r="I922" i="8"/>
  <c r="I921" i="8"/>
  <c r="I920" i="8"/>
  <c r="I919" i="8"/>
  <c r="F919" i="8"/>
  <c r="X719" i="8"/>
  <c r="X718" i="8"/>
  <c r="X717" i="8"/>
  <c r="X716" i="8"/>
  <c r="X715" i="8"/>
  <c r="X714" i="8"/>
  <c r="X713" i="8"/>
  <c r="X712" i="8"/>
  <c r="X711" i="8"/>
  <c r="X710" i="8"/>
  <c r="X709" i="8"/>
  <c r="X708" i="8"/>
  <c r="U719" i="8"/>
  <c r="U718" i="8"/>
  <c r="U717" i="8"/>
  <c r="U716" i="8"/>
  <c r="U715" i="8"/>
  <c r="U714" i="8"/>
  <c r="U713" i="8"/>
  <c r="U712" i="8"/>
  <c r="U711" i="8"/>
  <c r="U710" i="8"/>
  <c r="U709" i="8"/>
  <c r="U708" i="8"/>
  <c r="R719" i="8"/>
  <c r="R718" i="8"/>
  <c r="R717" i="8"/>
  <c r="R716" i="8"/>
  <c r="R715" i="8"/>
  <c r="R714" i="8"/>
  <c r="R713" i="8"/>
  <c r="R712" i="8"/>
  <c r="R711" i="8"/>
  <c r="R710" i="8"/>
  <c r="R709" i="8"/>
  <c r="R708" i="8"/>
  <c r="O719" i="8"/>
  <c r="O718" i="8"/>
  <c r="O717" i="8"/>
  <c r="O716" i="8"/>
  <c r="O715" i="8"/>
  <c r="O714" i="8"/>
  <c r="O713" i="8"/>
  <c r="O712" i="8"/>
  <c r="O711" i="8"/>
  <c r="O710" i="8"/>
  <c r="O709" i="8"/>
  <c r="O708" i="8"/>
  <c r="L719" i="8"/>
  <c r="L718" i="8"/>
  <c r="L717" i="8"/>
  <c r="L716" i="8"/>
  <c r="L715" i="8"/>
  <c r="L714" i="8"/>
  <c r="L713" i="8"/>
  <c r="L712" i="8"/>
  <c r="L711" i="8"/>
  <c r="L710" i="8"/>
  <c r="L709" i="8"/>
  <c r="L708" i="8"/>
  <c r="I719" i="8"/>
  <c r="I718" i="8"/>
  <c r="I717" i="8"/>
  <c r="I716" i="8"/>
  <c r="I715" i="8"/>
  <c r="I714" i="8"/>
  <c r="I713" i="8"/>
  <c r="I712" i="8"/>
  <c r="I711" i="8"/>
  <c r="I710" i="8"/>
  <c r="I709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I708" i="8"/>
  <c r="D706" i="8"/>
  <c r="G706" i="8"/>
  <c r="J706" i="8"/>
  <c r="M706" i="8"/>
  <c r="P706" i="8"/>
  <c r="S706" i="8"/>
  <c r="V706" i="8"/>
  <c r="Y708" i="8"/>
  <c r="Y709" i="8"/>
  <c r="Y710" i="8"/>
  <c r="Y711" i="8"/>
  <c r="Y712" i="8"/>
  <c r="Y713" i="8"/>
  <c r="Y714" i="8"/>
  <c r="Y715" i="8"/>
  <c r="Y716" i="8"/>
  <c r="Y717" i="8"/>
  <c r="Y718" i="8"/>
  <c r="Y719" i="8"/>
  <c r="X205" i="8"/>
  <c r="X204" i="8"/>
  <c r="X203" i="8"/>
  <c r="X202" i="8"/>
  <c r="X201" i="8"/>
  <c r="X200" i="8"/>
  <c r="X199" i="8"/>
  <c r="X198" i="8"/>
  <c r="X197" i="8"/>
  <c r="X196" i="8"/>
  <c r="X195" i="8"/>
  <c r="X194" i="8"/>
  <c r="U205" i="8"/>
  <c r="U204" i="8"/>
  <c r="U203" i="8"/>
  <c r="U202" i="8"/>
  <c r="U201" i="8"/>
  <c r="U200" i="8"/>
  <c r="U199" i="8"/>
  <c r="U198" i="8"/>
  <c r="U197" i="8"/>
  <c r="U196" i="8"/>
  <c r="U195" i="8"/>
  <c r="U194" i="8"/>
  <c r="R205" i="8"/>
  <c r="R204" i="8"/>
  <c r="R203" i="8"/>
  <c r="R202" i="8"/>
  <c r="R201" i="8"/>
  <c r="R200" i="8"/>
  <c r="R199" i="8"/>
  <c r="R198" i="8"/>
  <c r="R197" i="8"/>
  <c r="R196" i="8"/>
  <c r="R195" i="8"/>
  <c r="R194" i="8"/>
  <c r="O205" i="8"/>
  <c r="O204" i="8"/>
  <c r="O203" i="8"/>
  <c r="O202" i="8"/>
  <c r="O201" i="8"/>
  <c r="O200" i="8"/>
  <c r="O199" i="8"/>
  <c r="O198" i="8"/>
  <c r="O197" i="8"/>
  <c r="O196" i="8"/>
  <c r="O195" i="8"/>
  <c r="O194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X37" i="8"/>
  <c r="X36" i="8"/>
  <c r="X35" i="8"/>
  <c r="X34" i="8"/>
  <c r="X33" i="8"/>
  <c r="X32" i="8"/>
  <c r="X31" i="8"/>
  <c r="X30" i="8"/>
  <c r="X29" i="8"/>
  <c r="X28" i="8"/>
  <c r="X27" i="8"/>
  <c r="X26" i="8"/>
  <c r="U37" i="8"/>
  <c r="U36" i="8"/>
  <c r="U35" i="8"/>
  <c r="U34" i="8"/>
  <c r="U33" i="8"/>
  <c r="U32" i="8"/>
  <c r="U31" i="8"/>
  <c r="U30" i="8"/>
  <c r="U29" i="8"/>
  <c r="U28" i="8"/>
  <c r="U27" i="8"/>
  <c r="U26" i="8"/>
  <c r="R37" i="8"/>
  <c r="R36" i="8"/>
  <c r="R35" i="8"/>
  <c r="R34" i="8"/>
  <c r="R33" i="8"/>
  <c r="R32" i="8"/>
  <c r="R31" i="8"/>
  <c r="R30" i="8"/>
  <c r="R29" i="8"/>
  <c r="R28" i="8"/>
  <c r="R27" i="8"/>
  <c r="R26" i="8"/>
  <c r="O37" i="8"/>
  <c r="O36" i="8"/>
  <c r="O35" i="8"/>
  <c r="O34" i="8"/>
  <c r="O33" i="8"/>
  <c r="O32" i="8"/>
  <c r="O31" i="8"/>
  <c r="O30" i="8"/>
  <c r="O29" i="8"/>
  <c r="O28" i="8"/>
  <c r="O27" i="8"/>
  <c r="O26" i="8"/>
  <c r="L37" i="8"/>
  <c r="L36" i="8"/>
  <c r="L35" i="8"/>
  <c r="L34" i="8"/>
  <c r="L33" i="8"/>
  <c r="L32" i="8"/>
  <c r="L31" i="8"/>
  <c r="L30" i="8"/>
  <c r="L29" i="8"/>
  <c r="L28" i="8"/>
  <c r="L27" i="8"/>
  <c r="L26" i="8"/>
  <c r="I37" i="8"/>
  <c r="I36" i="8"/>
  <c r="I35" i="8"/>
  <c r="I34" i="8"/>
  <c r="I33" i="8"/>
  <c r="I32" i="8"/>
  <c r="I31" i="8"/>
  <c r="I30" i="8"/>
  <c r="I29" i="8"/>
  <c r="I28" i="8"/>
  <c r="I27" i="8"/>
  <c r="I26" i="8"/>
  <c r="F27" i="8"/>
  <c r="F37" i="8"/>
  <c r="F36" i="8"/>
  <c r="F35" i="8"/>
  <c r="F34" i="8"/>
  <c r="F33" i="8"/>
  <c r="F32" i="8"/>
  <c r="F31" i="8"/>
  <c r="F30" i="8"/>
  <c r="F29" i="8"/>
  <c r="F28" i="8"/>
  <c r="F26" i="8"/>
  <c r="Y26" i="8"/>
  <c r="Y27" i="8"/>
  <c r="Y28" i="8"/>
  <c r="Y29" i="8"/>
  <c r="Y30" i="8"/>
  <c r="Y31" i="8"/>
  <c r="Y32" i="8"/>
  <c r="Y33" i="8"/>
  <c r="Y34" i="8"/>
  <c r="Y35" i="8"/>
  <c r="Y36" i="8"/>
  <c r="Y37" i="8"/>
  <c r="X1121" i="8"/>
  <c r="X1120" i="8"/>
  <c r="X1119" i="8"/>
  <c r="X1118" i="8"/>
  <c r="X1117" i="8"/>
  <c r="X1116" i="8"/>
  <c r="X1115" i="8"/>
  <c r="X1114" i="8"/>
  <c r="X1113" i="8"/>
  <c r="X1112" i="8"/>
  <c r="X1111" i="8"/>
  <c r="X1110" i="8"/>
  <c r="U1121" i="8"/>
  <c r="U1120" i="8"/>
  <c r="U1119" i="8"/>
  <c r="U1118" i="8"/>
  <c r="U1117" i="8"/>
  <c r="U1116" i="8"/>
  <c r="U1115" i="8"/>
  <c r="U1114" i="8"/>
  <c r="U1113" i="8"/>
  <c r="U1112" i="8"/>
  <c r="U1111" i="8"/>
  <c r="U1110" i="8"/>
  <c r="R1121" i="8"/>
  <c r="R1120" i="8"/>
  <c r="R1119" i="8"/>
  <c r="R1118" i="8"/>
  <c r="R1117" i="8"/>
  <c r="R1116" i="8"/>
  <c r="R1115" i="8"/>
  <c r="R1114" i="8"/>
  <c r="R1113" i="8"/>
  <c r="R1112" i="8"/>
  <c r="R1111" i="8"/>
  <c r="R1110" i="8"/>
  <c r="O1121" i="8"/>
  <c r="O1120" i="8"/>
  <c r="O1119" i="8"/>
  <c r="O1118" i="8"/>
  <c r="O1117" i="8"/>
  <c r="O1116" i="8"/>
  <c r="O1115" i="8"/>
  <c r="O1114" i="8"/>
  <c r="O1113" i="8"/>
  <c r="O1112" i="8"/>
  <c r="O1111" i="8"/>
  <c r="O1110" i="8"/>
  <c r="L1121" i="8"/>
  <c r="L1120" i="8"/>
  <c r="L1119" i="8"/>
  <c r="L1118" i="8"/>
  <c r="L1117" i="8"/>
  <c r="L1116" i="8"/>
  <c r="L1115" i="8"/>
  <c r="L1114" i="8"/>
  <c r="L1113" i="8"/>
  <c r="L1112" i="8"/>
  <c r="L1111" i="8"/>
  <c r="L1110" i="8"/>
  <c r="I1121" i="8"/>
  <c r="I1120" i="8"/>
  <c r="I1119" i="8"/>
  <c r="I1118" i="8"/>
  <c r="I1117" i="8"/>
  <c r="I1116" i="8"/>
  <c r="I1115" i="8"/>
  <c r="I1114" i="8"/>
  <c r="I1113" i="8"/>
  <c r="I1112" i="8"/>
  <c r="I1111" i="8"/>
  <c r="I1110" i="8"/>
  <c r="X1294" i="8"/>
  <c r="X1293" i="8"/>
  <c r="X1292" i="8"/>
  <c r="X1291" i="8"/>
  <c r="X1290" i="8"/>
  <c r="X1289" i="8"/>
  <c r="X1288" i="8"/>
  <c r="X1287" i="8"/>
  <c r="X1286" i="8"/>
  <c r="X1285" i="8"/>
  <c r="X1284" i="8"/>
  <c r="X1283" i="8"/>
  <c r="U1294" i="8"/>
  <c r="U1293" i="8"/>
  <c r="U1292" i="8"/>
  <c r="U1291" i="8"/>
  <c r="U1290" i="8"/>
  <c r="U1289" i="8"/>
  <c r="U1288" i="8"/>
  <c r="U1287" i="8"/>
  <c r="U1286" i="8"/>
  <c r="U1285" i="8"/>
  <c r="U1284" i="8"/>
  <c r="U1283" i="8"/>
  <c r="R1294" i="8"/>
  <c r="R1293" i="8"/>
  <c r="R1292" i="8"/>
  <c r="R1291" i="8"/>
  <c r="R1290" i="8"/>
  <c r="R1289" i="8"/>
  <c r="R1288" i="8"/>
  <c r="R1287" i="8"/>
  <c r="R1286" i="8"/>
  <c r="R1285" i="8"/>
  <c r="R1284" i="8"/>
  <c r="R1283" i="8"/>
  <c r="O1294" i="8"/>
  <c r="O1293" i="8"/>
  <c r="O1292" i="8"/>
  <c r="O1291" i="8"/>
  <c r="O1290" i="8"/>
  <c r="O1289" i="8"/>
  <c r="O1288" i="8"/>
  <c r="O1287" i="8"/>
  <c r="O1286" i="8"/>
  <c r="O1285" i="8"/>
  <c r="O1284" i="8"/>
  <c r="O1283" i="8"/>
  <c r="L1294" i="8"/>
  <c r="L1293" i="8"/>
  <c r="L1292" i="8"/>
  <c r="L1291" i="8"/>
  <c r="L1290" i="8"/>
  <c r="L1289" i="8"/>
  <c r="L1288" i="8"/>
  <c r="L1287" i="8"/>
  <c r="L1286" i="8"/>
  <c r="L1285" i="8"/>
  <c r="L1284" i="8"/>
  <c r="L1283" i="8"/>
  <c r="I1294" i="8"/>
  <c r="I1293" i="8"/>
  <c r="I1292" i="8"/>
  <c r="I1291" i="8"/>
  <c r="I1290" i="8"/>
  <c r="I1289" i="8"/>
  <c r="I1288" i="8"/>
  <c r="I1287" i="8"/>
  <c r="I1286" i="8"/>
  <c r="I1285" i="8"/>
  <c r="I1284" i="8"/>
  <c r="I1283" i="8"/>
  <c r="X945" i="8"/>
  <c r="X944" i="8"/>
  <c r="X943" i="8"/>
  <c r="X942" i="8"/>
  <c r="X941" i="8"/>
  <c r="X940" i="8"/>
  <c r="X939" i="8"/>
  <c r="X938" i="8"/>
  <c r="X937" i="8"/>
  <c r="X936" i="8"/>
  <c r="X935" i="8"/>
  <c r="X934" i="8"/>
  <c r="U945" i="8"/>
  <c r="U944" i="8"/>
  <c r="U943" i="8"/>
  <c r="U942" i="8"/>
  <c r="U941" i="8"/>
  <c r="U940" i="8"/>
  <c r="U939" i="8"/>
  <c r="U938" i="8"/>
  <c r="U937" i="8"/>
  <c r="U936" i="8"/>
  <c r="U935" i="8"/>
  <c r="U934" i="8"/>
  <c r="R945" i="8"/>
  <c r="R944" i="8"/>
  <c r="R943" i="8"/>
  <c r="R942" i="8"/>
  <c r="R941" i="8"/>
  <c r="R940" i="8"/>
  <c r="R939" i="8"/>
  <c r="R938" i="8"/>
  <c r="R937" i="8"/>
  <c r="R936" i="8"/>
  <c r="R935" i="8"/>
  <c r="R934" i="8"/>
  <c r="O945" i="8"/>
  <c r="O944" i="8"/>
  <c r="O943" i="8"/>
  <c r="O942" i="8"/>
  <c r="O941" i="8"/>
  <c r="O940" i="8"/>
  <c r="O939" i="8"/>
  <c r="O938" i="8"/>
  <c r="O937" i="8"/>
  <c r="O936" i="8"/>
  <c r="O935" i="8"/>
  <c r="O934" i="8"/>
  <c r="L945" i="8"/>
  <c r="L944" i="8"/>
  <c r="L943" i="8"/>
  <c r="L942" i="8"/>
  <c r="L941" i="8"/>
  <c r="L940" i="8"/>
  <c r="L939" i="8"/>
  <c r="L938" i="8"/>
  <c r="L937" i="8"/>
  <c r="L936" i="8"/>
  <c r="L935" i="8"/>
  <c r="L934" i="8"/>
  <c r="I945" i="8"/>
  <c r="I944" i="8"/>
  <c r="I943" i="8"/>
  <c r="I942" i="8"/>
  <c r="I941" i="8"/>
  <c r="I940" i="8"/>
  <c r="I939" i="8"/>
  <c r="I938" i="8"/>
  <c r="I937" i="8"/>
  <c r="I936" i="8"/>
  <c r="I935" i="8"/>
  <c r="I934" i="8"/>
  <c r="X734" i="8"/>
  <c r="X733" i="8"/>
  <c r="X732" i="8"/>
  <c r="X731" i="8"/>
  <c r="X730" i="8"/>
  <c r="X729" i="8"/>
  <c r="X728" i="8"/>
  <c r="X727" i="8"/>
  <c r="X726" i="8"/>
  <c r="X725" i="8"/>
  <c r="X724" i="8"/>
  <c r="X723" i="8"/>
  <c r="U734" i="8"/>
  <c r="U733" i="8"/>
  <c r="U732" i="8"/>
  <c r="U731" i="8"/>
  <c r="U730" i="8"/>
  <c r="U729" i="8"/>
  <c r="U728" i="8"/>
  <c r="U727" i="8"/>
  <c r="U726" i="8"/>
  <c r="U725" i="8"/>
  <c r="U724" i="8"/>
  <c r="U723" i="8"/>
  <c r="R734" i="8"/>
  <c r="R733" i="8"/>
  <c r="R732" i="8"/>
  <c r="R731" i="8"/>
  <c r="R730" i="8"/>
  <c r="R729" i="8"/>
  <c r="R728" i="8"/>
  <c r="R727" i="8"/>
  <c r="R726" i="8"/>
  <c r="R725" i="8"/>
  <c r="R724" i="8"/>
  <c r="R723" i="8"/>
  <c r="O734" i="8"/>
  <c r="O733" i="8"/>
  <c r="O732" i="8"/>
  <c r="O731" i="8"/>
  <c r="O730" i="8"/>
  <c r="O729" i="8"/>
  <c r="O728" i="8"/>
  <c r="O727" i="8"/>
  <c r="O726" i="8"/>
  <c r="O725" i="8"/>
  <c r="O724" i="8"/>
  <c r="O723" i="8"/>
  <c r="L734" i="8"/>
  <c r="L733" i="8"/>
  <c r="L732" i="8"/>
  <c r="L731" i="8"/>
  <c r="L730" i="8"/>
  <c r="L729" i="8"/>
  <c r="L728" i="8"/>
  <c r="L727" i="8"/>
  <c r="L726" i="8"/>
  <c r="L725" i="8"/>
  <c r="L724" i="8"/>
  <c r="L723" i="8"/>
  <c r="I734" i="8"/>
  <c r="I733" i="8"/>
  <c r="I732" i="8"/>
  <c r="I731" i="8"/>
  <c r="I730" i="8"/>
  <c r="I729" i="8"/>
  <c r="I728" i="8"/>
  <c r="I727" i="8"/>
  <c r="I726" i="8"/>
  <c r="I725" i="8"/>
  <c r="I724" i="8"/>
  <c r="I723" i="8"/>
  <c r="L225" i="8"/>
  <c r="L224" i="8"/>
  <c r="X235" i="8"/>
  <c r="X234" i="8"/>
  <c r="X233" i="8"/>
  <c r="X232" i="8"/>
  <c r="X231" i="8"/>
  <c r="X230" i="8"/>
  <c r="X229" i="8"/>
  <c r="X228" i="8"/>
  <c r="X227" i="8"/>
  <c r="X226" i="8"/>
  <c r="X225" i="8"/>
  <c r="X224" i="8"/>
  <c r="U235" i="8"/>
  <c r="U234" i="8"/>
  <c r="U233" i="8"/>
  <c r="U232" i="8"/>
  <c r="U231" i="8"/>
  <c r="U230" i="8"/>
  <c r="U229" i="8"/>
  <c r="U228" i="8"/>
  <c r="U227" i="8"/>
  <c r="U226" i="8"/>
  <c r="U225" i="8"/>
  <c r="U224" i="8"/>
  <c r="R235" i="8"/>
  <c r="R234" i="8"/>
  <c r="R233" i="8"/>
  <c r="R232" i="8"/>
  <c r="R231" i="8"/>
  <c r="R230" i="8"/>
  <c r="R229" i="8"/>
  <c r="R228" i="8"/>
  <c r="R227" i="8"/>
  <c r="R226" i="8"/>
  <c r="R225" i="8"/>
  <c r="R224" i="8"/>
  <c r="O235" i="8"/>
  <c r="O234" i="8"/>
  <c r="O233" i="8"/>
  <c r="O232" i="8"/>
  <c r="O231" i="8"/>
  <c r="O230" i="8"/>
  <c r="O229" i="8"/>
  <c r="O228" i="8"/>
  <c r="O227" i="8"/>
  <c r="O226" i="8"/>
  <c r="O225" i="8"/>
  <c r="O224" i="8"/>
  <c r="L235" i="8"/>
  <c r="L234" i="8"/>
  <c r="L233" i="8"/>
  <c r="L232" i="8"/>
  <c r="L231" i="8"/>
  <c r="L230" i="8"/>
  <c r="L229" i="8"/>
  <c r="L228" i="8"/>
  <c r="L227" i="8"/>
  <c r="L22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X220" i="8"/>
  <c r="X219" i="8"/>
  <c r="X218" i="8"/>
  <c r="X217" i="8"/>
  <c r="X216" i="8"/>
  <c r="X215" i="8"/>
  <c r="X214" i="8"/>
  <c r="X213" i="8"/>
  <c r="X212" i="8"/>
  <c r="X211" i="8"/>
  <c r="X210" i="8"/>
  <c r="X209" i="8"/>
  <c r="U220" i="8"/>
  <c r="U219" i="8"/>
  <c r="U218" i="8"/>
  <c r="U217" i="8"/>
  <c r="U216" i="8"/>
  <c r="U215" i="8"/>
  <c r="U214" i="8"/>
  <c r="U213" i="8"/>
  <c r="U212" i="8"/>
  <c r="U211" i="8"/>
  <c r="U210" i="8"/>
  <c r="U209" i="8"/>
  <c r="R220" i="8"/>
  <c r="R219" i="8"/>
  <c r="R218" i="8"/>
  <c r="R217" i="8"/>
  <c r="R216" i="8"/>
  <c r="R215" i="8"/>
  <c r="R214" i="8"/>
  <c r="R213" i="8"/>
  <c r="R212" i="8"/>
  <c r="R211" i="8"/>
  <c r="R210" i="8"/>
  <c r="R209" i="8"/>
  <c r="O220" i="8"/>
  <c r="O219" i="8"/>
  <c r="O218" i="8"/>
  <c r="O217" i="8"/>
  <c r="O216" i="8"/>
  <c r="O215" i="8"/>
  <c r="O214" i="8"/>
  <c r="O213" i="8"/>
  <c r="O212" i="8"/>
  <c r="O211" i="8"/>
  <c r="O210" i="8"/>
  <c r="O209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O71" i="8"/>
  <c r="R72" i="8"/>
  <c r="U75" i="8"/>
  <c r="X80" i="8"/>
  <c r="X79" i="8"/>
  <c r="X78" i="8"/>
  <c r="X77" i="8"/>
  <c r="X76" i="8"/>
  <c r="X75" i="8"/>
  <c r="X74" i="8"/>
  <c r="X73" i="8"/>
  <c r="X72" i="8"/>
  <c r="X71" i="8"/>
  <c r="X70" i="8"/>
  <c r="X69" i="8"/>
  <c r="U80" i="8"/>
  <c r="U79" i="8"/>
  <c r="U78" i="8"/>
  <c r="U77" i="8"/>
  <c r="U76" i="8"/>
  <c r="U74" i="8"/>
  <c r="U73" i="8"/>
  <c r="U72" i="8"/>
  <c r="U71" i="8"/>
  <c r="U70" i="8"/>
  <c r="U69" i="8"/>
  <c r="R80" i="8"/>
  <c r="R79" i="8"/>
  <c r="R78" i="8"/>
  <c r="R77" i="8"/>
  <c r="R76" i="8"/>
  <c r="R75" i="8"/>
  <c r="R74" i="8"/>
  <c r="R73" i="8"/>
  <c r="R71" i="8"/>
  <c r="R70" i="8"/>
  <c r="R69" i="8"/>
  <c r="O80" i="8"/>
  <c r="O79" i="8"/>
  <c r="O78" i="8"/>
  <c r="O77" i="8"/>
  <c r="O76" i="8"/>
  <c r="O75" i="8"/>
  <c r="O74" i="8"/>
  <c r="O73" i="8"/>
  <c r="O72" i="8"/>
  <c r="O70" i="8"/>
  <c r="O69" i="8"/>
  <c r="L80" i="8"/>
  <c r="L79" i="8"/>
  <c r="L78" i="8"/>
  <c r="L77" i="8"/>
  <c r="L76" i="8"/>
  <c r="L75" i="8"/>
  <c r="L74" i="8"/>
  <c r="L73" i="8"/>
  <c r="L72" i="8"/>
  <c r="L71" i="8"/>
  <c r="L70" i="8"/>
  <c r="L69" i="8"/>
  <c r="I71" i="8"/>
  <c r="I72" i="8"/>
  <c r="I73" i="8"/>
  <c r="I74" i="8"/>
  <c r="I75" i="8"/>
  <c r="I76" i="8"/>
  <c r="I77" i="8"/>
  <c r="I78" i="8"/>
  <c r="I79" i="8"/>
  <c r="I80" i="8"/>
  <c r="I55" i="8"/>
  <c r="O56" i="8"/>
  <c r="U60" i="8"/>
  <c r="X65" i="8"/>
  <c r="X64" i="8"/>
  <c r="X63" i="8"/>
  <c r="X62" i="8"/>
  <c r="X61" i="8"/>
  <c r="X60" i="8"/>
  <c r="X59" i="8"/>
  <c r="X58" i="8"/>
  <c r="X57" i="8"/>
  <c r="X56" i="8"/>
  <c r="X55" i="8"/>
  <c r="X54" i="8"/>
  <c r="U65" i="8"/>
  <c r="U64" i="8"/>
  <c r="U63" i="8"/>
  <c r="U62" i="8"/>
  <c r="U61" i="8"/>
  <c r="U59" i="8"/>
  <c r="U58" i="8"/>
  <c r="U57" i="8"/>
  <c r="U56" i="8"/>
  <c r="U55" i="8"/>
  <c r="U54" i="8"/>
  <c r="R65" i="8"/>
  <c r="R64" i="8"/>
  <c r="R63" i="8"/>
  <c r="R62" i="8"/>
  <c r="R61" i="8"/>
  <c r="R60" i="8"/>
  <c r="R59" i="8"/>
  <c r="R58" i="8"/>
  <c r="R57" i="8"/>
  <c r="R56" i="8"/>
  <c r="R55" i="8"/>
  <c r="R54" i="8"/>
  <c r="O65" i="8"/>
  <c r="O64" i="8"/>
  <c r="O63" i="8"/>
  <c r="O62" i="8"/>
  <c r="O61" i="8"/>
  <c r="O60" i="8"/>
  <c r="O59" i="8"/>
  <c r="O58" i="8"/>
  <c r="O57" i="8"/>
  <c r="O55" i="8"/>
  <c r="O54" i="8"/>
  <c r="L65" i="8"/>
  <c r="L64" i="8"/>
  <c r="L63" i="8"/>
  <c r="L62" i="8"/>
  <c r="L61" i="8"/>
  <c r="L60" i="8"/>
  <c r="L59" i="8"/>
  <c r="L58" i="8"/>
  <c r="L57" i="8"/>
  <c r="L56" i="8"/>
  <c r="L55" i="8"/>
  <c r="L54" i="8"/>
  <c r="I65" i="8"/>
  <c r="I64" i="8"/>
  <c r="I63" i="8"/>
  <c r="I62" i="8"/>
  <c r="I61" i="8"/>
  <c r="I60" i="8"/>
  <c r="I59" i="8"/>
  <c r="I58" i="8"/>
  <c r="I57" i="8"/>
  <c r="I56" i="8"/>
  <c r="I54" i="8"/>
  <c r="X51" i="8"/>
  <c r="X50" i="8"/>
  <c r="X49" i="8"/>
  <c r="X48" i="8"/>
  <c r="X47" i="8"/>
  <c r="X46" i="8"/>
  <c r="X45" i="8"/>
  <c r="X44" i="8"/>
  <c r="X43" i="8"/>
  <c r="X42" i="8"/>
  <c r="X41" i="8"/>
  <c r="X40" i="8"/>
  <c r="U51" i="8"/>
  <c r="U50" i="8"/>
  <c r="U49" i="8"/>
  <c r="U48" i="8"/>
  <c r="U47" i="8"/>
  <c r="U46" i="8"/>
  <c r="U45" i="8"/>
  <c r="U44" i="8"/>
  <c r="U43" i="8"/>
  <c r="U42" i="8"/>
  <c r="U41" i="8"/>
  <c r="U40" i="8"/>
  <c r="R51" i="8"/>
  <c r="R50" i="8"/>
  <c r="R49" i="8"/>
  <c r="R48" i="8"/>
  <c r="R47" i="8"/>
  <c r="R46" i="8"/>
  <c r="R45" i="8"/>
  <c r="R44" i="8"/>
  <c r="R43" i="8"/>
  <c r="R42" i="8"/>
  <c r="R41" i="8"/>
  <c r="R40" i="8"/>
  <c r="O51" i="8"/>
  <c r="O50" i="8"/>
  <c r="O49" i="8"/>
  <c r="O48" i="8"/>
  <c r="O47" i="8"/>
  <c r="O46" i="8"/>
  <c r="O45" i="8"/>
  <c r="O44" i="8"/>
  <c r="O43" i="8"/>
  <c r="O42" i="8"/>
  <c r="O41" i="8"/>
  <c r="O40" i="8"/>
  <c r="L51" i="8"/>
  <c r="L50" i="8"/>
  <c r="L49" i="8"/>
  <c r="L48" i="8"/>
  <c r="L47" i="8"/>
  <c r="L46" i="8"/>
  <c r="L45" i="8"/>
  <c r="L44" i="8"/>
  <c r="L43" i="8"/>
  <c r="L42" i="8"/>
  <c r="L41" i="8"/>
  <c r="L40" i="8"/>
  <c r="I51" i="8"/>
  <c r="I50" i="8"/>
  <c r="I49" i="8"/>
  <c r="I48" i="8"/>
  <c r="I47" i="8"/>
  <c r="I46" i="8"/>
  <c r="I45" i="8"/>
  <c r="I44" i="8"/>
  <c r="I43" i="8"/>
  <c r="I42" i="8"/>
  <c r="I41" i="8"/>
  <c r="I40" i="8"/>
  <c r="F1144" i="8"/>
  <c r="F1130" i="8"/>
  <c r="F970" i="8"/>
  <c r="F956" i="8"/>
  <c r="F754" i="8"/>
  <c r="F740" i="8"/>
  <c r="F71" i="8"/>
  <c r="F70" i="8"/>
  <c r="F56" i="8"/>
  <c r="F55" i="8"/>
  <c r="F1149" i="8"/>
  <c r="F1148" i="8"/>
  <c r="F1147" i="8"/>
  <c r="F1146" i="8"/>
  <c r="F1145" i="8"/>
  <c r="F1143" i="8"/>
  <c r="F1142" i="8"/>
  <c r="F1141" i="8"/>
  <c r="F1140" i="8"/>
  <c r="F1139" i="8"/>
  <c r="F1138" i="8"/>
  <c r="F1135" i="8"/>
  <c r="F1134" i="8"/>
  <c r="F1133" i="8"/>
  <c r="F1132" i="8"/>
  <c r="F1131" i="8"/>
  <c r="F1129" i="8"/>
  <c r="F1128" i="8"/>
  <c r="F1127" i="8"/>
  <c r="F1126" i="8"/>
  <c r="F1125" i="8"/>
  <c r="F1124" i="8"/>
  <c r="F1121" i="8"/>
  <c r="F1120" i="8"/>
  <c r="F1119" i="8"/>
  <c r="F1118" i="8"/>
  <c r="F1117" i="8"/>
  <c r="F1116" i="8"/>
  <c r="F1115" i="8"/>
  <c r="F1114" i="8"/>
  <c r="F1113" i="8"/>
  <c r="F1112" i="8"/>
  <c r="F1111" i="8"/>
  <c r="F1110" i="8"/>
  <c r="F1323" i="8"/>
  <c r="F1322" i="8"/>
  <c r="F1321" i="8"/>
  <c r="F1320" i="8"/>
  <c r="F1319" i="8"/>
  <c r="F1318" i="8"/>
  <c r="F1317" i="8"/>
  <c r="F1316" i="8"/>
  <c r="F1315" i="8"/>
  <c r="F1314" i="8"/>
  <c r="F1313" i="8"/>
  <c r="F1312" i="8"/>
  <c r="F1309" i="8"/>
  <c r="F1308" i="8"/>
  <c r="F1307" i="8"/>
  <c r="F1306" i="8"/>
  <c r="F1305" i="8"/>
  <c r="F1304" i="8"/>
  <c r="F1303" i="8"/>
  <c r="F1302" i="8"/>
  <c r="F1301" i="8"/>
  <c r="F1300" i="8"/>
  <c r="F1299" i="8"/>
  <c r="F1298" i="8"/>
  <c r="F1294" i="8"/>
  <c r="F1293" i="8"/>
  <c r="F1292" i="8"/>
  <c r="F1291" i="8"/>
  <c r="F1290" i="8"/>
  <c r="F1289" i="8"/>
  <c r="F1288" i="8"/>
  <c r="F1287" i="8"/>
  <c r="F1286" i="8"/>
  <c r="F1285" i="8"/>
  <c r="F1284" i="8"/>
  <c r="F1283" i="8"/>
  <c r="F961" i="8"/>
  <c r="F960" i="8"/>
  <c r="F959" i="8"/>
  <c r="F958" i="8"/>
  <c r="F957" i="8"/>
  <c r="F955" i="8"/>
  <c r="F954" i="8"/>
  <c r="F953" i="8"/>
  <c r="F952" i="8"/>
  <c r="F951" i="8"/>
  <c r="F950" i="8"/>
  <c r="F975" i="8"/>
  <c r="F974" i="8"/>
  <c r="F973" i="8"/>
  <c r="F972" i="8"/>
  <c r="F971" i="8"/>
  <c r="F969" i="8"/>
  <c r="F968" i="8"/>
  <c r="F967" i="8"/>
  <c r="F966" i="8"/>
  <c r="F965" i="8"/>
  <c r="F964" i="8"/>
  <c r="F945" i="8"/>
  <c r="F944" i="8"/>
  <c r="F943" i="8"/>
  <c r="F942" i="8"/>
  <c r="F941" i="8"/>
  <c r="F940" i="8"/>
  <c r="F939" i="8"/>
  <c r="F938" i="8"/>
  <c r="F937" i="8"/>
  <c r="F936" i="8"/>
  <c r="F935" i="8"/>
  <c r="F934" i="8"/>
  <c r="F763" i="8"/>
  <c r="F762" i="8"/>
  <c r="F761" i="8"/>
  <c r="F760" i="8"/>
  <c r="F759" i="8"/>
  <c r="F758" i="8"/>
  <c r="F757" i="8"/>
  <c r="F756" i="8"/>
  <c r="F755" i="8"/>
  <c r="F753" i="8"/>
  <c r="F752" i="8"/>
  <c r="F749" i="8"/>
  <c r="F748" i="8"/>
  <c r="F747" i="8"/>
  <c r="F746" i="8"/>
  <c r="F745" i="8"/>
  <c r="F744" i="8"/>
  <c r="F743" i="8"/>
  <c r="F742" i="8"/>
  <c r="F741" i="8"/>
  <c r="F739" i="8"/>
  <c r="F738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80" i="8"/>
  <c r="F79" i="8"/>
  <c r="F78" i="8"/>
  <c r="F77" i="8"/>
  <c r="F76" i="8"/>
  <c r="F75" i="8"/>
  <c r="F74" i="8"/>
  <c r="F73" i="8"/>
  <c r="F72" i="8"/>
  <c r="F69" i="8"/>
  <c r="F65" i="8"/>
  <c r="F64" i="8"/>
  <c r="F63" i="8"/>
  <c r="F62" i="8"/>
  <c r="F61" i="8"/>
  <c r="F60" i="8"/>
  <c r="F59" i="8"/>
  <c r="F58" i="8"/>
  <c r="F57" i="8"/>
  <c r="F54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U1144" i="8"/>
  <c r="X1135" i="8"/>
  <c r="X1134" i="8"/>
  <c r="X1133" i="8"/>
  <c r="X1132" i="8"/>
  <c r="X1131" i="8"/>
  <c r="X1130" i="8"/>
  <c r="X1129" i="8"/>
  <c r="X1128" i="8"/>
  <c r="X1127" i="8"/>
  <c r="X1126" i="8"/>
  <c r="X1125" i="8"/>
  <c r="U1130" i="8"/>
  <c r="U1135" i="8"/>
  <c r="U1134" i="8"/>
  <c r="U1133" i="8"/>
  <c r="U1132" i="8"/>
  <c r="U1131" i="8"/>
  <c r="U1129" i="8"/>
  <c r="U1128" i="8"/>
  <c r="U1127" i="8"/>
  <c r="U1126" i="8"/>
  <c r="U1125" i="8"/>
  <c r="R1135" i="8"/>
  <c r="R1134" i="8"/>
  <c r="R1133" i="8"/>
  <c r="R1132" i="8"/>
  <c r="R1131" i="8"/>
  <c r="R1130" i="8"/>
  <c r="R1129" i="8"/>
  <c r="R1128" i="8"/>
  <c r="R1127" i="8"/>
  <c r="R1126" i="8"/>
  <c r="R1125" i="8"/>
  <c r="O1135" i="8"/>
  <c r="O1134" i="8"/>
  <c r="O1133" i="8"/>
  <c r="O1132" i="8"/>
  <c r="O1131" i="8"/>
  <c r="O1130" i="8"/>
  <c r="O1129" i="8"/>
  <c r="O1128" i="8"/>
  <c r="O1127" i="8"/>
  <c r="O1126" i="8"/>
  <c r="O1125" i="8"/>
  <c r="L1135" i="8"/>
  <c r="L1134" i="8"/>
  <c r="L1133" i="8"/>
  <c r="L1132" i="8"/>
  <c r="L1131" i="8"/>
  <c r="L1130" i="8"/>
  <c r="L1129" i="8"/>
  <c r="L1128" i="8"/>
  <c r="L1127" i="8"/>
  <c r="L1126" i="8"/>
  <c r="L1125" i="8"/>
  <c r="I1135" i="8"/>
  <c r="I1134" i="8"/>
  <c r="I1133" i="8"/>
  <c r="I1132" i="8"/>
  <c r="I1131" i="8"/>
  <c r="I1130" i="8"/>
  <c r="I1129" i="8"/>
  <c r="I1128" i="8"/>
  <c r="I1127" i="8"/>
  <c r="I1126" i="8"/>
  <c r="I1125" i="8"/>
  <c r="X1309" i="8"/>
  <c r="X1308" i="8"/>
  <c r="X1307" i="8"/>
  <c r="X1306" i="8"/>
  <c r="X1305" i="8"/>
  <c r="X1304" i="8"/>
  <c r="X1303" i="8"/>
  <c r="X1302" i="8"/>
  <c r="X1301" i="8"/>
  <c r="X1300" i="8"/>
  <c r="X1299" i="8"/>
  <c r="U1298" i="8"/>
  <c r="R1309" i="8"/>
  <c r="R1308" i="8"/>
  <c r="R1307" i="8"/>
  <c r="R1306" i="8"/>
  <c r="R1305" i="8"/>
  <c r="R1304" i="8"/>
  <c r="R1303" i="8"/>
  <c r="R1302" i="8"/>
  <c r="R1301" i="8"/>
  <c r="R1300" i="8"/>
  <c r="R1299" i="8"/>
  <c r="O1309" i="8"/>
  <c r="O1308" i="8"/>
  <c r="O1307" i="8"/>
  <c r="O1306" i="8"/>
  <c r="O1305" i="8"/>
  <c r="O1304" i="8"/>
  <c r="O1303" i="8"/>
  <c r="O1302" i="8"/>
  <c r="O1301" i="8"/>
  <c r="O1300" i="8"/>
  <c r="O1299" i="8"/>
  <c r="L1309" i="8"/>
  <c r="L1308" i="8"/>
  <c r="L1307" i="8"/>
  <c r="L1306" i="8"/>
  <c r="L1305" i="8"/>
  <c r="L1304" i="8"/>
  <c r="L1303" i="8"/>
  <c r="L1302" i="8"/>
  <c r="L1301" i="8"/>
  <c r="L1300" i="8"/>
  <c r="L1299" i="8"/>
  <c r="I1309" i="8"/>
  <c r="I1308" i="8"/>
  <c r="I1307" i="8"/>
  <c r="I1306" i="8"/>
  <c r="I1305" i="8"/>
  <c r="I1304" i="8"/>
  <c r="I1303" i="8"/>
  <c r="I1302" i="8"/>
  <c r="I1301" i="8"/>
  <c r="I1300" i="8"/>
  <c r="I1299" i="8"/>
  <c r="I1298" i="8"/>
  <c r="X961" i="8"/>
  <c r="X960" i="8"/>
  <c r="X959" i="8"/>
  <c r="X958" i="8"/>
  <c r="X957" i="8"/>
  <c r="X956" i="8"/>
  <c r="X955" i="8"/>
  <c r="X954" i="8"/>
  <c r="X953" i="8"/>
  <c r="X952" i="8"/>
  <c r="X951" i="8"/>
  <c r="U956" i="8"/>
  <c r="U961" i="8"/>
  <c r="U960" i="8"/>
  <c r="U959" i="8"/>
  <c r="U958" i="8"/>
  <c r="U957" i="8"/>
  <c r="U955" i="8"/>
  <c r="U954" i="8"/>
  <c r="U953" i="8"/>
  <c r="U952" i="8"/>
  <c r="U951" i="8"/>
  <c r="R961" i="8"/>
  <c r="R960" i="8"/>
  <c r="R959" i="8"/>
  <c r="R958" i="8"/>
  <c r="R957" i="8"/>
  <c r="R956" i="8"/>
  <c r="R955" i="8"/>
  <c r="R954" i="8"/>
  <c r="R953" i="8"/>
  <c r="R952" i="8"/>
  <c r="R951" i="8"/>
  <c r="O961" i="8"/>
  <c r="O960" i="8"/>
  <c r="O959" i="8"/>
  <c r="O958" i="8"/>
  <c r="O957" i="8"/>
  <c r="O956" i="8"/>
  <c r="O955" i="8"/>
  <c r="O954" i="8"/>
  <c r="O953" i="8"/>
  <c r="O952" i="8"/>
  <c r="O951" i="8"/>
  <c r="L961" i="8"/>
  <c r="L960" i="8"/>
  <c r="L959" i="8"/>
  <c r="L958" i="8"/>
  <c r="L957" i="8"/>
  <c r="L956" i="8"/>
  <c r="L955" i="8"/>
  <c r="L954" i="8"/>
  <c r="L953" i="8"/>
  <c r="L952" i="8"/>
  <c r="L951" i="8"/>
  <c r="I961" i="8"/>
  <c r="I960" i="8"/>
  <c r="I959" i="8"/>
  <c r="I958" i="8"/>
  <c r="I957" i="8"/>
  <c r="I956" i="8"/>
  <c r="I955" i="8"/>
  <c r="I954" i="8"/>
  <c r="I953" i="8"/>
  <c r="I952" i="8"/>
  <c r="I951" i="8"/>
  <c r="X749" i="8"/>
  <c r="X748" i="8"/>
  <c r="X747" i="8"/>
  <c r="X746" i="8"/>
  <c r="X745" i="8"/>
  <c r="X744" i="8"/>
  <c r="X743" i="8"/>
  <c r="X742" i="8"/>
  <c r="X741" i="8"/>
  <c r="X740" i="8"/>
  <c r="X739" i="8"/>
  <c r="U749" i="8"/>
  <c r="U748" i="8"/>
  <c r="U747" i="8"/>
  <c r="U746" i="8"/>
  <c r="U745" i="8"/>
  <c r="U744" i="8"/>
  <c r="U743" i="8"/>
  <c r="U742" i="8"/>
  <c r="U741" i="8"/>
  <c r="U740" i="8"/>
  <c r="U739" i="8"/>
  <c r="U738" i="8"/>
  <c r="R749" i="8"/>
  <c r="R748" i="8"/>
  <c r="R747" i="8"/>
  <c r="R746" i="8"/>
  <c r="R745" i="8"/>
  <c r="R744" i="8"/>
  <c r="R743" i="8"/>
  <c r="R742" i="8"/>
  <c r="R741" i="8"/>
  <c r="R740" i="8"/>
  <c r="R739" i="8"/>
  <c r="O749" i="8"/>
  <c r="O748" i="8"/>
  <c r="O747" i="8"/>
  <c r="O746" i="8"/>
  <c r="O745" i="8"/>
  <c r="O744" i="8"/>
  <c r="O743" i="8"/>
  <c r="O742" i="8"/>
  <c r="O739" i="8"/>
  <c r="L749" i="8"/>
  <c r="L748" i="8"/>
  <c r="L747" i="8"/>
  <c r="L746" i="8"/>
  <c r="L745" i="8"/>
  <c r="L744" i="8"/>
  <c r="L743" i="8"/>
  <c r="L742" i="8"/>
  <c r="L741" i="8"/>
  <c r="L740" i="8"/>
  <c r="L739" i="8"/>
  <c r="I749" i="8"/>
  <c r="I748" i="8"/>
  <c r="I747" i="8"/>
  <c r="I746" i="8"/>
  <c r="I745" i="8"/>
  <c r="I744" i="8"/>
  <c r="I743" i="8"/>
  <c r="I742" i="8"/>
  <c r="I741" i="8"/>
  <c r="I740" i="8"/>
  <c r="I739" i="8"/>
  <c r="X249" i="8"/>
  <c r="X248" i="8"/>
  <c r="X247" i="8"/>
  <c r="X246" i="8"/>
  <c r="X245" i="8"/>
  <c r="X244" i="8"/>
  <c r="X243" i="8"/>
  <c r="X242" i="8"/>
  <c r="X241" i="8"/>
  <c r="X240" i="8"/>
  <c r="X239" i="8"/>
  <c r="U249" i="8"/>
  <c r="U248" i="8"/>
  <c r="U247" i="8"/>
  <c r="U246" i="8"/>
  <c r="U245" i="8"/>
  <c r="U244" i="8"/>
  <c r="U243" i="8"/>
  <c r="U242" i="8"/>
  <c r="U241" i="8"/>
  <c r="U240" i="8"/>
  <c r="U239" i="8"/>
  <c r="R241" i="8"/>
  <c r="R249" i="8"/>
  <c r="R248" i="8"/>
  <c r="R247" i="8"/>
  <c r="R246" i="8"/>
  <c r="R245" i="8"/>
  <c r="R244" i="8"/>
  <c r="R243" i="8"/>
  <c r="R242" i="8"/>
  <c r="R240" i="8"/>
  <c r="R239" i="8"/>
  <c r="O249" i="8"/>
  <c r="O248" i="8"/>
  <c r="O247" i="8"/>
  <c r="O246" i="8"/>
  <c r="O245" i="8"/>
  <c r="O244" i="8"/>
  <c r="O243" i="8"/>
  <c r="O242" i="8"/>
  <c r="O241" i="8"/>
  <c r="O240" i="8"/>
  <c r="O239" i="8"/>
  <c r="L249" i="8"/>
  <c r="L248" i="8"/>
  <c r="F239" i="8"/>
  <c r="I248" i="8"/>
  <c r="I249" i="8"/>
  <c r="X1148" i="8"/>
  <c r="X1149" i="8"/>
  <c r="X1138" i="8"/>
  <c r="X1139" i="8"/>
  <c r="X1140" i="8"/>
  <c r="X1141" i="8"/>
  <c r="X1142" i="8"/>
  <c r="X1143" i="8"/>
  <c r="X1144" i="8"/>
  <c r="X1145" i="8"/>
  <c r="X1146" i="8"/>
  <c r="X1147" i="8"/>
  <c r="U1138" i="8"/>
  <c r="U1139" i="8"/>
  <c r="U1140" i="8"/>
  <c r="U1141" i="8"/>
  <c r="U1142" i="8"/>
  <c r="U1143" i="8"/>
  <c r="U1145" i="8"/>
  <c r="U1146" i="8"/>
  <c r="U1147" i="8"/>
  <c r="U1148" i="8"/>
  <c r="U1149" i="8"/>
  <c r="R1148" i="8"/>
  <c r="R1149" i="8"/>
  <c r="R1138" i="8"/>
  <c r="R1139" i="8"/>
  <c r="R1140" i="8"/>
  <c r="R1141" i="8"/>
  <c r="R1142" i="8"/>
  <c r="R1143" i="8"/>
  <c r="R1144" i="8"/>
  <c r="R1145" i="8"/>
  <c r="R1146" i="8"/>
  <c r="R1147" i="8"/>
  <c r="O1148" i="8"/>
  <c r="O1149" i="8"/>
  <c r="O1138" i="8"/>
  <c r="O1139" i="8"/>
  <c r="O1140" i="8"/>
  <c r="O1141" i="8"/>
  <c r="O1142" i="8"/>
  <c r="O1143" i="8"/>
  <c r="O1144" i="8"/>
  <c r="O1145" i="8"/>
  <c r="O1146" i="8"/>
  <c r="O1147" i="8"/>
  <c r="L1148" i="8"/>
  <c r="L1149" i="8"/>
  <c r="L1138" i="8"/>
  <c r="L1139" i="8"/>
  <c r="L1140" i="8"/>
  <c r="L1141" i="8"/>
  <c r="L1142" i="8"/>
  <c r="L1143" i="8"/>
  <c r="L1144" i="8"/>
  <c r="L1145" i="8"/>
  <c r="L1146" i="8"/>
  <c r="L1147" i="8"/>
  <c r="I1148" i="8"/>
  <c r="I1149" i="8"/>
  <c r="I1138" i="8"/>
  <c r="I1139" i="8"/>
  <c r="I1140" i="8"/>
  <c r="I1141" i="8"/>
  <c r="I1142" i="8"/>
  <c r="I1143" i="8"/>
  <c r="I1144" i="8"/>
  <c r="I1145" i="8"/>
  <c r="I1146" i="8"/>
  <c r="I1147" i="8"/>
  <c r="X1124" i="8"/>
  <c r="U1124" i="8"/>
  <c r="R1124" i="8"/>
  <c r="O1124" i="8"/>
  <c r="L1124" i="8"/>
  <c r="I1124" i="8"/>
  <c r="G1123" i="8"/>
  <c r="Y1121" i="8"/>
  <c r="Y1120" i="8"/>
  <c r="Y1119" i="8"/>
  <c r="Y1118" i="8"/>
  <c r="Y1117" i="8"/>
  <c r="Y1116" i="8"/>
  <c r="Y1115" i="8"/>
  <c r="Y1114" i="8"/>
  <c r="Y1113" i="8"/>
  <c r="Y1112" i="8"/>
  <c r="Y1111" i="8"/>
  <c r="Y1110" i="8"/>
  <c r="V1108" i="8"/>
  <c r="S1108" i="8"/>
  <c r="P1108" i="8"/>
  <c r="M1108" i="8"/>
  <c r="J1108" i="8"/>
  <c r="G1108" i="8"/>
  <c r="D1108" i="8"/>
  <c r="Y1106" i="8"/>
  <c r="Y1105" i="8"/>
  <c r="Y1104" i="8"/>
  <c r="Y1103" i="8"/>
  <c r="Y1102" i="8"/>
  <c r="Y1101" i="8"/>
  <c r="Y1100" i="8"/>
  <c r="Y1099" i="8"/>
  <c r="Y1098" i="8"/>
  <c r="Y1097" i="8"/>
  <c r="Y1096" i="8"/>
  <c r="Y1095" i="8"/>
  <c r="V1093" i="8"/>
  <c r="S1093" i="8"/>
  <c r="P1093" i="8"/>
  <c r="M1093" i="8"/>
  <c r="J1093" i="8"/>
  <c r="G1093" i="8"/>
  <c r="D1093" i="8"/>
  <c r="X1322" i="8"/>
  <c r="X1323" i="8"/>
  <c r="X1312" i="8"/>
  <c r="X1313" i="8"/>
  <c r="X1314" i="8"/>
  <c r="X1315" i="8"/>
  <c r="X1316" i="8"/>
  <c r="X1317" i="8"/>
  <c r="X1318" i="8"/>
  <c r="X1319" i="8"/>
  <c r="X1320" i="8"/>
  <c r="X1321" i="8"/>
  <c r="R1322" i="8"/>
  <c r="R1323" i="8"/>
  <c r="R1312" i="8"/>
  <c r="R1313" i="8"/>
  <c r="R1314" i="8"/>
  <c r="R1315" i="8"/>
  <c r="R1316" i="8"/>
  <c r="R1317" i="8"/>
  <c r="R1318" i="8"/>
  <c r="R1319" i="8"/>
  <c r="R1320" i="8"/>
  <c r="R1321" i="8"/>
  <c r="O1322" i="8"/>
  <c r="O1323" i="8"/>
  <c r="O1312" i="8"/>
  <c r="O1313" i="8"/>
  <c r="O1314" i="8"/>
  <c r="O1315" i="8"/>
  <c r="O1316" i="8"/>
  <c r="O1317" i="8"/>
  <c r="O1318" i="8"/>
  <c r="O1319" i="8"/>
  <c r="O1320" i="8"/>
  <c r="O1321" i="8"/>
  <c r="L1322" i="8"/>
  <c r="L1323" i="8"/>
  <c r="L1312" i="8"/>
  <c r="L1313" i="8"/>
  <c r="L1314" i="8"/>
  <c r="L1315" i="8"/>
  <c r="L1316" i="8"/>
  <c r="L1317" i="8"/>
  <c r="L1318" i="8"/>
  <c r="L1319" i="8"/>
  <c r="L1320" i="8"/>
  <c r="L1321" i="8"/>
  <c r="I1322" i="8"/>
  <c r="I1323" i="8"/>
  <c r="I1312" i="8"/>
  <c r="I1313" i="8"/>
  <c r="I1314" i="8"/>
  <c r="I1315" i="8"/>
  <c r="I1316" i="8"/>
  <c r="I1317" i="8"/>
  <c r="I1318" i="8"/>
  <c r="I1319" i="8"/>
  <c r="I1320" i="8"/>
  <c r="I1321" i="8"/>
  <c r="X1298" i="8"/>
  <c r="V1296" i="8"/>
  <c r="U1299" i="8"/>
  <c r="U1300" i="8"/>
  <c r="U1301" i="8"/>
  <c r="U1302" i="8"/>
  <c r="U1303" i="8"/>
  <c r="U1304" i="8"/>
  <c r="U1305" i="8"/>
  <c r="U1306" i="8"/>
  <c r="U1307" i="8"/>
  <c r="U1308" i="8"/>
  <c r="U1309" i="8"/>
  <c r="R1298" i="8"/>
  <c r="P1296" i="8"/>
  <c r="O1298" i="8"/>
  <c r="M1296" i="8"/>
  <c r="L1298" i="8"/>
  <c r="J1296" i="8"/>
  <c r="G1296" i="8"/>
  <c r="Y1294" i="8"/>
  <c r="Y1293" i="8"/>
  <c r="Y1292" i="8"/>
  <c r="Y1291" i="8"/>
  <c r="Y1290" i="8"/>
  <c r="Y1289" i="8"/>
  <c r="Y1288" i="8"/>
  <c r="Y1287" i="8"/>
  <c r="Y1286" i="8"/>
  <c r="Y1285" i="8"/>
  <c r="Y1284" i="8"/>
  <c r="Y1283" i="8"/>
  <c r="V1281" i="8"/>
  <c r="S1281" i="8"/>
  <c r="P1281" i="8"/>
  <c r="M1281" i="8"/>
  <c r="J1281" i="8"/>
  <c r="G1281" i="8"/>
  <c r="D1281" i="8"/>
  <c r="Y1279" i="8"/>
  <c r="Y1278" i="8"/>
  <c r="Y1277" i="8"/>
  <c r="Y1276" i="8"/>
  <c r="Y1275" i="8"/>
  <c r="Y1274" i="8"/>
  <c r="Y1273" i="8"/>
  <c r="Y1272" i="8"/>
  <c r="Y1271" i="8"/>
  <c r="Y1270" i="8"/>
  <c r="Y1269" i="8"/>
  <c r="Y1268" i="8"/>
  <c r="V1266" i="8"/>
  <c r="S1266" i="8"/>
  <c r="P1266" i="8"/>
  <c r="M1266" i="8"/>
  <c r="J1266" i="8"/>
  <c r="G1266" i="8"/>
  <c r="D1266" i="8"/>
  <c r="X974" i="8"/>
  <c r="X975" i="8"/>
  <c r="X964" i="8"/>
  <c r="X965" i="8"/>
  <c r="X966" i="8"/>
  <c r="X967" i="8"/>
  <c r="X968" i="8"/>
  <c r="X969" i="8"/>
  <c r="X970" i="8"/>
  <c r="X971" i="8"/>
  <c r="X972" i="8"/>
  <c r="X973" i="8"/>
  <c r="U974" i="8"/>
  <c r="U975" i="8"/>
  <c r="U964" i="8"/>
  <c r="U965" i="8"/>
  <c r="U966" i="8"/>
  <c r="U967" i="8"/>
  <c r="U968" i="8"/>
  <c r="U969" i="8"/>
  <c r="U970" i="8"/>
  <c r="U971" i="8"/>
  <c r="U972" i="8"/>
  <c r="U973" i="8"/>
  <c r="R974" i="8"/>
  <c r="R975" i="8"/>
  <c r="R964" i="8"/>
  <c r="R965" i="8"/>
  <c r="R966" i="8"/>
  <c r="R967" i="8"/>
  <c r="R968" i="8"/>
  <c r="R969" i="8"/>
  <c r="R970" i="8"/>
  <c r="R971" i="8"/>
  <c r="R972" i="8"/>
  <c r="R973" i="8"/>
  <c r="O974" i="8"/>
  <c r="O975" i="8"/>
  <c r="O964" i="8"/>
  <c r="O965" i="8"/>
  <c r="O966" i="8"/>
  <c r="O967" i="8"/>
  <c r="O968" i="8"/>
  <c r="O969" i="8"/>
  <c r="O970" i="8"/>
  <c r="O971" i="8"/>
  <c r="O972" i="8"/>
  <c r="O973" i="8"/>
  <c r="L974" i="8"/>
  <c r="L975" i="8"/>
  <c r="L964" i="8"/>
  <c r="L965" i="8"/>
  <c r="L966" i="8"/>
  <c r="L967" i="8"/>
  <c r="L968" i="8"/>
  <c r="L969" i="8"/>
  <c r="L970" i="8"/>
  <c r="L971" i="8"/>
  <c r="L972" i="8"/>
  <c r="L973" i="8"/>
  <c r="I974" i="8"/>
  <c r="I975" i="8"/>
  <c r="I964" i="8"/>
  <c r="I965" i="8"/>
  <c r="I966" i="8"/>
  <c r="I967" i="8"/>
  <c r="I968" i="8"/>
  <c r="I969" i="8"/>
  <c r="I970" i="8"/>
  <c r="I971" i="8"/>
  <c r="I972" i="8"/>
  <c r="I973" i="8"/>
  <c r="Y945" i="8"/>
  <c r="Y944" i="8"/>
  <c r="Y943" i="8"/>
  <c r="Y942" i="8"/>
  <c r="Y941" i="8"/>
  <c r="Y940" i="8"/>
  <c r="Y939" i="8"/>
  <c r="Y938" i="8"/>
  <c r="Y937" i="8"/>
  <c r="Y936" i="8"/>
  <c r="Y935" i="8"/>
  <c r="Y934" i="8"/>
  <c r="V932" i="8"/>
  <c r="S932" i="8"/>
  <c r="U947" i="8" s="1"/>
  <c r="P932" i="8"/>
  <c r="M932" i="8"/>
  <c r="J932" i="8"/>
  <c r="G932" i="8"/>
  <c r="D932" i="8"/>
  <c r="Y930" i="8"/>
  <c r="Y929" i="8"/>
  <c r="Y928" i="8"/>
  <c r="Y927" i="8"/>
  <c r="Y926" i="8"/>
  <c r="Y925" i="8"/>
  <c r="Y924" i="8"/>
  <c r="Y923" i="8"/>
  <c r="Y922" i="8"/>
  <c r="Y921" i="8"/>
  <c r="Y920" i="8"/>
  <c r="Y919" i="8"/>
  <c r="V917" i="8"/>
  <c r="S917" i="8"/>
  <c r="P917" i="8"/>
  <c r="M917" i="8"/>
  <c r="J917" i="8"/>
  <c r="G917" i="8"/>
  <c r="D917" i="8"/>
  <c r="X762" i="8"/>
  <c r="X763" i="8"/>
  <c r="X752" i="8"/>
  <c r="X753" i="8"/>
  <c r="X754" i="8"/>
  <c r="X755" i="8"/>
  <c r="X756" i="8"/>
  <c r="X757" i="8"/>
  <c r="X758" i="8"/>
  <c r="X759" i="8"/>
  <c r="X760" i="8"/>
  <c r="X761" i="8"/>
  <c r="U762" i="8"/>
  <c r="U763" i="8"/>
  <c r="U752" i="8"/>
  <c r="U753" i="8"/>
  <c r="U754" i="8"/>
  <c r="U755" i="8"/>
  <c r="U756" i="8"/>
  <c r="U757" i="8"/>
  <c r="U758" i="8"/>
  <c r="U759" i="8"/>
  <c r="U760" i="8"/>
  <c r="U761" i="8"/>
  <c r="R762" i="8"/>
  <c r="R763" i="8"/>
  <c r="R752" i="8"/>
  <c r="R753" i="8"/>
  <c r="R754" i="8"/>
  <c r="R755" i="8"/>
  <c r="R756" i="8"/>
  <c r="R757" i="8"/>
  <c r="R758" i="8"/>
  <c r="R759" i="8"/>
  <c r="R760" i="8"/>
  <c r="R761" i="8"/>
  <c r="O762" i="8"/>
  <c r="O763" i="8"/>
  <c r="O752" i="8"/>
  <c r="O753" i="8"/>
  <c r="O754" i="8"/>
  <c r="O755" i="8"/>
  <c r="O756" i="8"/>
  <c r="O757" i="8"/>
  <c r="O758" i="8"/>
  <c r="O759" i="8"/>
  <c r="O760" i="8"/>
  <c r="O761" i="8"/>
  <c r="L762" i="8"/>
  <c r="L763" i="8"/>
  <c r="L752" i="8"/>
  <c r="L753" i="8"/>
  <c r="L754" i="8"/>
  <c r="L755" i="8"/>
  <c r="L756" i="8"/>
  <c r="L757" i="8"/>
  <c r="L758" i="8"/>
  <c r="L759" i="8"/>
  <c r="L760" i="8"/>
  <c r="L761" i="8"/>
  <c r="I762" i="8"/>
  <c r="I763" i="8"/>
  <c r="I752" i="8"/>
  <c r="I753" i="8"/>
  <c r="I754" i="8"/>
  <c r="I755" i="8"/>
  <c r="I756" i="8"/>
  <c r="I757" i="8"/>
  <c r="I758" i="8"/>
  <c r="I759" i="8"/>
  <c r="I760" i="8"/>
  <c r="I761" i="8"/>
  <c r="X738" i="8"/>
  <c r="V736" i="8"/>
  <c r="S736" i="8"/>
  <c r="R738" i="8"/>
  <c r="P736" i="8"/>
  <c r="O738" i="8"/>
  <c r="L738" i="8"/>
  <c r="J736" i="8"/>
  <c r="I738" i="8"/>
  <c r="G736" i="8"/>
  <c r="Y734" i="8"/>
  <c r="Y733" i="8"/>
  <c r="Y732" i="8"/>
  <c r="Y731" i="8"/>
  <c r="Y730" i="8"/>
  <c r="Y729" i="8"/>
  <c r="Y728" i="8"/>
  <c r="Y727" i="8"/>
  <c r="Y726" i="8"/>
  <c r="Y725" i="8"/>
  <c r="Y724" i="8"/>
  <c r="Y723" i="8"/>
  <c r="V721" i="8"/>
  <c r="S721" i="8"/>
  <c r="P721" i="8"/>
  <c r="M721" i="8"/>
  <c r="J721" i="8"/>
  <c r="G721" i="8"/>
  <c r="D721" i="8"/>
  <c r="X238" i="8"/>
  <c r="U238" i="8"/>
  <c r="R238" i="8"/>
  <c r="O238" i="8"/>
  <c r="L238" i="8"/>
  <c r="L239" i="8"/>
  <c r="L240" i="8"/>
  <c r="L241" i="8"/>
  <c r="L242" i="8"/>
  <c r="L243" i="8"/>
  <c r="L244" i="8"/>
  <c r="L245" i="8"/>
  <c r="L246" i="8"/>
  <c r="L247" i="8"/>
  <c r="I238" i="8"/>
  <c r="I239" i="8"/>
  <c r="I240" i="8"/>
  <c r="I241" i="8"/>
  <c r="I242" i="8"/>
  <c r="I243" i="8"/>
  <c r="I244" i="8"/>
  <c r="I245" i="8"/>
  <c r="I246" i="8"/>
  <c r="I247" i="8"/>
  <c r="F238" i="8"/>
  <c r="F240" i="8"/>
  <c r="F241" i="8"/>
  <c r="F242" i="8"/>
  <c r="F243" i="8"/>
  <c r="F244" i="8"/>
  <c r="F245" i="8"/>
  <c r="F246" i="8"/>
  <c r="F247" i="8"/>
  <c r="F248" i="8"/>
  <c r="F249" i="8"/>
  <c r="V222" i="8"/>
  <c r="S222" i="8"/>
  <c r="P222" i="8"/>
  <c r="M222" i="8"/>
  <c r="G222" i="8"/>
  <c r="F224" i="8"/>
  <c r="Y220" i="8"/>
  <c r="Y219" i="8"/>
  <c r="Y218" i="8"/>
  <c r="Y217" i="8"/>
  <c r="Y216" i="8"/>
  <c r="Y215" i="8"/>
  <c r="Y214" i="8"/>
  <c r="Y213" i="8"/>
  <c r="Y212" i="8"/>
  <c r="Y211" i="8"/>
  <c r="Y210" i="8"/>
  <c r="Y209" i="8"/>
  <c r="V207" i="8"/>
  <c r="S207" i="8"/>
  <c r="P207" i="8"/>
  <c r="M207" i="8"/>
  <c r="J207" i="8"/>
  <c r="G207" i="8"/>
  <c r="D207" i="8"/>
  <c r="Y205" i="8"/>
  <c r="Y204" i="8"/>
  <c r="Y203" i="8"/>
  <c r="Y202" i="8"/>
  <c r="Y201" i="8"/>
  <c r="Y200" i="8"/>
  <c r="Y199" i="8"/>
  <c r="Y198" i="8"/>
  <c r="Y197" i="8"/>
  <c r="Y196" i="8"/>
  <c r="Y195" i="8"/>
  <c r="Y194" i="8"/>
  <c r="V192" i="8"/>
  <c r="S192" i="8"/>
  <c r="P192" i="8"/>
  <c r="M192" i="8"/>
  <c r="J192" i="8"/>
  <c r="G192" i="8"/>
  <c r="Y69" i="8"/>
  <c r="Y70" i="8"/>
  <c r="Y71" i="8"/>
  <c r="Y72" i="8"/>
  <c r="Y73" i="8"/>
  <c r="Y74" i="8"/>
  <c r="Y75" i="8"/>
  <c r="Y76" i="8"/>
  <c r="Y77" i="8"/>
  <c r="Y78" i="8"/>
  <c r="Y79" i="8"/>
  <c r="Y80" i="8"/>
  <c r="I69" i="8"/>
  <c r="I70" i="8"/>
  <c r="Y53" i="8"/>
  <c r="V53" i="8"/>
  <c r="P53" i="8"/>
  <c r="J53" i="8"/>
  <c r="Y51" i="8"/>
  <c r="Y50" i="8"/>
  <c r="Y49" i="8"/>
  <c r="Y48" i="8"/>
  <c r="Y47" i="8"/>
  <c r="Y46" i="8"/>
  <c r="Y45" i="8"/>
  <c r="Y44" i="8"/>
  <c r="Y43" i="8"/>
  <c r="Y42" i="8"/>
  <c r="Y41" i="8"/>
  <c r="Y40" i="8"/>
  <c r="V39" i="8"/>
  <c r="P39" i="8"/>
  <c r="M39" i="8"/>
  <c r="J39" i="8"/>
  <c r="G39" i="8"/>
  <c r="D39" i="8"/>
  <c r="R950" i="8"/>
  <c r="V947" i="8"/>
  <c r="P947" i="8"/>
  <c r="M947" i="8"/>
  <c r="L950" i="8"/>
  <c r="J947" i="8"/>
  <c r="I950" i="8"/>
  <c r="I947" i="8" s="1"/>
  <c r="G947" i="8"/>
  <c r="X950" i="8"/>
  <c r="U950" i="8"/>
  <c r="O950" i="8"/>
  <c r="P1026" i="8"/>
  <c r="AN1026" i="8" s="1"/>
  <c r="Y297" i="8"/>
  <c r="X377" i="8"/>
  <c r="F782" i="8"/>
  <c r="X1403" i="8"/>
  <c r="L377" i="8"/>
  <c r="U1214" i="8"/>
  <c r="F297" i="8"/>
  <c r="F451" i="8"/>
  <c r="Y97" i="8"/>
  <c r="I1026" i="8"/>
  <c r="X83" i="8"/>
  <c r="F1137" i="8"/>
  <c r="R111" i="8"/>
  <c r="R125" i="8"/>
  <c r="O451" i="8"/>
  <c r="F1214" i="8"/>
  <c r="Y751" i="8"/>
  <c r="O1151" i="8"/>
  <c r="Y479" i="8" l="1"/>
  <c r="F265" i="8"/>
  <c r="F993" i="8"/>
  <c r="Y976" i="8"/>
  <c r="O311" i="8"/>
  <c r="L24" i="8"/>
  <c r="L590" i="8"/>
  <c r="I765" i="8"/>
  <c r="X1137" i="8"/>
  <c r="I607" i="8"/>
  <c r="U111" i="8"/>
  <c r="O420" i="8"/>
  <c r="I1375" i="8"/>
  <c r="U139" i="8"/>
  <c r="R139" i="8"/>
  <c r="Y251" i="8"/>
  <c r="F125" i="8"/>
  <c r="Y311" i="8"/>
  <c r="O1108" i="8"/>
  <c r="U917" i="8"/>
  <c r="X917" i="8"/>
  <c r="L1007" i="8"/>
  <c r="X1007" i="8"/>
  <c r="Y1403" i="8"/>
  <c r="F1361" i="8"/>
  <c r="L1040" i="8"/>
  <c r="R1375" i="8"/>
  <c r="Y654" i="8"/>
  <c r="X947" i="8"/>
  <c r="F1375" i="8"/>
  <c r="R654" i="8"/>
  <c r="F83" i="8"/>
  <c r="L83" i="8"/>
  <c r="L153" i="8"/>
  <c r="R24" i="8"/>
  <c r="R1325" i="8"/>
  <c r="U97" i="8"/>
  <c r="F97" i="8"/>
  <c r="R451" i="8"/>
  <c r="L626" i="8"/>
  <c r="R626" i="8"/>
  <c r="U325" i="8"/>
  <c r="I493" i="8"/>
  <c r="R1361" i="8"/>
  <c r="L947" i="8"/>
  <c r="R947" i="8"/>
  <c r="I68" i="8"/>
  <c r="Y192" i="8"/>
  <c r="Y207" i="8"/>
  <c r="R237" i="8"/>
  <c r="R736" i="8"/>
  <c r="Y917" i="8"/>
  <c r="Y932" i="8"/>
  <c r="Y1281" i="8"/>
  <c r="X1296" i="8"/>
  <c r="Y1093" i="8"/>
  <c r="I1123" i="8"/>
  <c r="U1123" i="8"/>
  <c r="O377" i="8"/>
  <c r="U24" i="8"/>
  <c r="I546" i="8"/>
  <c r="O765" i="8"/>
  <c r="I976" i="8"/>
  <c r="O1137" i="8"/>
  <c r="X976" i="8"/>
  <c r="L782" i="8"/>
  <c r="X765" i="8"/>
  <c r="O265" i="8"/>
  <c r="Y437" i="8"/>
  <c r="O437" i="8"/>
  <c r="U607" i="8"/>
  <c r="O993" i="8"/>
  <c r="R796" i="8"/>
  <c r="U1200" i="8"/>
  <c r="AO139" i="8"/>
  <c r="U153" i="8"/>
  <c r="O879" i="8"/>
  <c r="O1054" i="8"/>
  <c r="R607" i="8"/>
  <c r="L265" i="8"/>
  <c r="U1040" i="8"/>
  <c r="O947" i="8"/>
  <c r="F561" i="8"/>
  <c r="AM139" i="8"/>
  <c r="O153" i="8"/>
  <c r="L363" i="8"/>
  <c r="O392" i="8"/>
  <c r="F1093" i="8"/>
  <c r="R1137" i="8"/>
  <c r="O251" i="8"/>
  <c r="L97" i="8"/>
  <c r="U993" i="8"/>
  <c r="X1375" i="8"/>
  <c r="R1007" i="8"/>
  <c r="O1361" i="8"/>
  <c r="Y1214" i="8"/>
  <c r="U1228" i="8"/>
  <c r="I1417" i="8"/>
  <c r="X153" i="8"/>
  <c r="R153" i="8"/>
  <c r="I1311" i="8"/>
  <c r="L1311" i="8"/>
  <c r="O1311" i="8"/>
  <c r="R1311" i="8"/>
  <c r="X1311" i="8"/>
  <c r="Y377" i="8"/>
  <c r="F39" i="8"/>
  <c r="R479" i="8"/>
  <c r="AN465" i="8"/>
  <c r="I1040" i="8"/>
  <c r="AK1026" i="8"/>
  <c r="X1026" i="8"/>
  <c r="AP1026" i="8"/>
  <c r="F765" i="8"/>
  <c r="F222" i="8"/>
  <c r="R765" i="8"/>
  <c r="R782" i="8"/>
  <c r="L297" i="8"/>
  <c r="AL297" i="8"/>
  <c r="X111" i="8"/>
  <c r="O465" i="8"/>
  <c r="AM465" i="8"/>
  <c r="U465" i="8"/>
  <c r="AO465" i="8"/>
  <c r="I451" i="8"/>
  <c r="I640" i="8"/>
  <c r="AK640" i="8"/>
  <c r="O125" i="8"/>
  <c r="AM125" i="8"/>
  <c r="F311" i="8"/>
  <c r="AJ297" i="8"/>
  <c r="Y1389" i="8"/>
  <c r="AJ1389" i="8"/>
  <c r="F1389" i="8"/>
  <c r="O297" i="8"/>
  <c r="I311" i="8"/>
  <c r="X1040" i="8"/>
  <c r="X479" i="8"/>
  <c r="I654" i="8"/>
  <c r="O1325" i="8"/>
  <c r="U237" i="8"/>
  <c r="X237" i="8"/>
  <c r="O736" i="8"/>
  <c r="U736" i="8"/>
  <c r="O1296" i="8"/>
  <c r="R1296" i="8"/>
  <c r="O1123" i="8"/>
  <c r="F207" i="8"/>
  <c r="F721" i="8"/>
  <c r="F751" i="8"/>
  <c r="F932" i="8"/>
  <c r="F947" i="8"/>
  <c r="F1281" i="8"/>
  <c r="F1108" i="8"/>
  <c r="F1123" i="8"/>
  <c r="O39" i="8"/>
  <c r="L53" i="8"/>
  <c r="O53" i="8"/>
  <c r="U53" i="8"/>
  <c r="X53" i="8"/>
  <c r="R68" i="8"/>
  <c r="X68" i="8"/>
  <c r="U207" i="8"/>
  <c r="X207" i="8"/>
  <c r="L222" i="8"/>
  <c r="O222" i="8"/>
  <c r="I721" i="8"/>
  <c r="L721" i="8"/>
  <c r="U721" i="8"/>
  <c r="X721" i="8"/>
  <c r="L932" i="8"/>
  <c r="R932" i="8"/>
  <c r="U932" i="8"/>
  <c r="X932" i="8"/>
  <c r="I1281" i="8"/>
  <c r="X1281" i="8"/>
  <c r="R1108" i="8"/>
  <c r="O192" i="8"/>
  <c r="R192" i="8"/>
  <c r="U192" i="8"/>
  <c r="F706" i="8"/>
  <c r="R706" i="8"/>
  <c r="U706" i="8"/>
  <c r="X706" i="8"/>
  <c r="I917" i="8"/>
  <c r="I1266" i="8"/>
  <c r="R1266" i="8"/>
  <c r="X1266" i="8"/>
  <c r="U1093" i="8"/>
  <c r="L1093" i="8"/>
  <c r="F1266" i="8"/>
  <c r="O1266" i="8"/>
  <c r="F363" i="8"/>
  <c r="F392" i="8"/>
  <c r="R392" i="8"/>
  <c r="I392" i="8"/>
  <c r="U392" i="8"/>
  <c r="I24" i="8"/>
  <c r="O24" i="8"/>
  <c r="O546" i="8"/>
  <c r="R561" i="8"/>
  <c r="O561" i="8"/>
  <c r="X251" i="8"/>
  <c r="R976" i="8"/>
  <c r="L1137" i="8"/>
  <c r="I1151" i="8"/>
  <c r="R1151" i="8"/>
  <c r="X796" i="8"/>
  <c r="X1182" i="8"/>
  <c r="I279" i="8"/>
  <c r="R465" i="8"/>
  <c r="X465" i="8"/>
  <c r="U865" i="8"/>
  <c r="AO851" i="8"/>
  <c r="F865" i="8"/>
  <c r="AJ851" i="8"/>
  <c r="Y1200" i="8"/>
  <c r="AJ1200" i="8"/>
  <c r="X1200" i="8"/>
  <c r="AP1200" i="8"/>
  <c r="Y111" i="8"/>
  <c r="L325" i="8"/>
  <c r="O493" i="8"/>
  <c r="X493" i="8"/>
  <c r="L668" i="8"/>
  <c r="AL668" i="8"/>
  <c r="X1054" i="8"/>
  <c r="AP1054" i="8"/>
  <c r="L1228" i="8"/>
  <c r="AL1228" i="8"/>
  <c r="O1417" i="8"/>
  <c r="X1417" i="8"/>
  <c r="AP1417" i="8"/>
  <c r="U125" i="8"/>
  <c r="AO125" i="8"/>
  <c r="U1375" i="8"/>
  <c r="Y125" i="8"/>
  <c r="AJ125" i="8"/>
  <c r="L1214" i="8"/>
  <c r="AL1214" i="8"/>
  <c r="X1214" i="8"/>
  <c r="AP1214" i="8"/>
  <c r="Y325" i="8"/>
  <c r="R493" i="8"/>
  <c r="Y668" i="8"/>
  <c r="AJ668" i="8"/>
  <c r="U668" i="8"/>
  <c r="I879" i="8"/>
  <c r="R879" i="8"/>
  <c r="AN879" i="8"/>
  <c r="Y1228" i="8"/>
  <c r="AJ1228" i="8"/>
  <c r="R1417" i="8"/>
  <c r="AN1417" i="8"/>
  <c r="O1040" i="8"/>
  <c r="L1026" i="8"/>
  <c r="F1200" i="8"/>
  <c r="U654" i="8"/>
  <c r="X24" i="8"/>
  <c r="L561" i="8"/>
  <c r="U265" i="8"/>
  <c r="F111" i="8"/>
  <c r="O1168" i="8"/>
  <c r="R851" i="8"/>
  <c r="AN851" i="8"/>
  <c r="I1389" i="8"/>
  <c r="AK1389" i="8"/>
  <c r="O1389" i="8"/>
  <c r="AM1389" i="8"/>
  <c r="F479" i="8"/>
  <c r="AJ465" i="8"/>
  <c r="F1182" i="8"/>
  <c r="I1214" i="8"/>
  <c r="AK1200" i="8"/>
  <c r="Y640" i="8"/>
  <c r="AJ640" i="8"/>
  <c r="Y139" i="8"/>
  <c r="AJ139" i="8"/>
  <c r="I139" i="8"/>
  <c r="AK139" i="8"/>
  <c r="U311" i="8"/>
  <c r="I479" i="8"/>
  <c r="U479" i="8"/>
  <c r="O1214" i="8"/>
  <c r="AM1214" i="8"/>
  <c r="O325" i="8"/>
  <c r="X325" i="8"/>
  <c r="L493" i="8"/>
  <c r="O668" i="8"/>
  <c r="X668" i="8"/>
  <c r="AP668" i="8"/>
  <c r="L879" i="8"/>
  <c r="AL879" i="8"/>
  <c r="U879" i="8"/>
  <c r="AO879" i="8"/>
  <c r="I1054" i="8"/>
  <c r="R1054" i="8"/>
  <c r="AN1054" i="8"/>
  <c r="O1228" i="8"/>
  <c r="X1228" i="8"/>
  <c r="AP1228" i="8"/>
  <c r="L1417" i="8"/>
  <c r="AL1417" i="8"/>
  <c r="L479" i="8"/>
  <c r="Y865" i="8"/>
  <c r="Y1040" i="8"/>
  <c r="AJ1040" i="8"/>
  <c r="I325" i="8"/>
  <c r="R325" i="8"/>
  <c r="Y493" i="8"/>
  <c r="U493" i="8"/>
  <c r="I668" i="8"/>
  <c r="R668" i="8"/>
  <c r="AN668" i="8"/>
  <c r="Y879" i="8"/>
  <c r="AJ879" i="8"/>
  <c r="X879" i="8"/>
  <c r="AP879" i="8"/>
  <c r="L1054" i="8"/>
  <c r="AL1054" i="8"/>
  <c r="U1054" i="8"/>
  <c r="AO1054" i="8"/>
  <c r="I1228" i="8"/>
  <c r="R1228" i="8"/>
  <c r="AN1228" i="8"/>
  <c r="Y1417" i="8"/>
  <c r="AJ1417" i="8"/>
  <c r="U1417" i="8"/>
  <c r="R1403" i="8"/>
  <c r="F1403" i="8"/>
  <c r="O1026" i="8"/>
  <c r="R865" i="8"/>
  <c r="U851" i="8"/>
  <c r="F1417" i="8"/>
  <c r="F1228" i="8"/>
  <c r="F1054" i="8"/>
  <c r="F879" i="8"/>
  <c r="F668" i="8"/>
  <c r="F654" i="8"/>
  <c r="R640" i="8"/>
  <c r="F493" i="8"/>
  <c r="F325" i="8"/>
  <c r="U297" i="8"/>
  <c r="R1182" i="8"/>
  <c r="R1168" i="8"/>
  <c r="U1403" i="8"/>
  <c r="U1389" i="8"/>
  <c r="X865" i="8"/>
  <c r="O1403" i="8"/>
  <c r="Y68" i="8"/>
  <c r="L237" i="8"/>
  <c r="I751" i="8"/>
  <c r="L751" i="8"/>
  <c r="R751" i="8"/>
  <c r="I963" i="8"/>
  <c r="U963" i="8"/>
  <c r="X963" i="8"/>
  <c r="U1296" i="8"/>
  <c r="F917" i="8"/>
  <c r="F377" i="8"/>
  <c r="F624" i="8"/>
  <c r="Y607" i="8"/>
  <c r="F607" i="8"/>
  <c r="F420" i="8"/>
  <c r="Y406" i="8"/>
  <c r="X297" i="8"/>
  <c r="X311" i="8"/>
  <c r="U796" i="8"/>
  <c r="L796" i="8"/>
  <c r="R1026" i="8"/>
  <c r="R1040" i="8"/>
  <c r="R1093" i="8"/>
  <c r="L392" i="8"/>
  <c r="X392" i="8"/>
  <c r="I576" i="8"/>
  <c r="X576" i="8"/>
  <c r="I590" i="8"/>
  <c r="U1151" i="8"/>
  <c r="X1151" i="8"/>
  <c r="X1168" i="8"/>
  <c r="X97" i="8"/>
  <c r="I97" i="8"/>
  <c r="O279" i="8"/>
  <c r="L111" i="8"/>
  <c r="L451" i="8"/>
  <c r="L465" i="8"/>
  <c r="O851" i="8"/>
  <c r="R1214" i="8"/>
  <c r="R1200" i="8"/>
  <c r="X1361" i="8"/>
  <c r="L1361" i="8"/>
  <c r="I251" i="8"/>
  <c r="I265" i="8"/>
  <c r="L976" i="8"/>
  <c r="L993" i="8"/>
  <c r="I796" i="8"/>
  <c r="I782" i="8"/>
  <c r="I237" i="8"/>
  <c r="X751" i="8"/>
  <c r="L963" i="8"/>
  <c r="O963" i="8"/>
  <c r="R963" i="8"/>
  <c r="R377" i="8"/>
  <c r="Y1151" i="8"/>
  <c r="F1151" i="8"/>
  <c r="R297" i="8"/>
  <c r="R311" i="8"/>
  <c r="O1007" i="8"/>
  <c r="U751" i="8"/>
  <c r="F1168" i="8"/>
  <c r="I465" i="8"/>
  <c r="L765" i="8"/>
  <c r="R97" i="8"/>
  <c r="U546" i="8"/>
  <c r="Y590" i="8"/>
  <c r="F590" i="8"/>
  <c r="Y1311" i="8"/>
  <c r="F1325" i="8"/>
  <c r="O97" i="8"/>
  <c r="U420" i="8"/>
  <c r="R406" i="8"/>
  <c r="F406" i="8"/>
  <c r="I1182" i="8"/>
  <c r="I1200" i="8"/>
  <c r="O1182" i="8"/>
  <c r="O1200" i="8"/>
  <c r="I1361" i="8"/>
  <c r="F1007" i="8"/>
  <c r="L139" i="8"/>
  <c r="L311" i="8"/>
  <c r="O654" i="8"/>
  <c r="O865" i="8"/>
  <c r="F1040" i="8"/>
  <c r="F24" i="8"/>
  <c r="F546" i="8"/>
  <c r="R546" i="8"/>
  <c r="L546" i="8"/>
  <c r="O83" i="8"/>
  <c r="X993" i="8"/>
  <c r="L1151" i="8"/>
  <c r="U437" i="8"/>
  <c r="L607" i="8"/>
  <c r="X607" i="8"/>
  <c r="O796" i="8"/>
  <c r="U1168" i="8"/>
  <c r="I993" i="8"/>
  <c r="R993" i="8"/>
  <c r="L251" i="8"/>
  <c r="U406" i="8"/>
  <c r="R420" i="8"/>
  <c r="O406" i="8"/>
  <c r="L406" i="8"/>
  <c r="I406" i="8"/>
  <c r="X851" i="8"/>
  <c r="L865" i="8"/>
  <c r="L1389" i="8"/>
  <c r="R1389" i="8"/>
  <c r="U1007" i="8"/>
  <c r="I1403" i="8"/>
  <c r="Y721" i="8"/>
  <c r="X736" i="8"/>
  <c r="Y1266" i="8"/>
  <c r="F68" i="8"/>
  <c r="F963" i="8"/>
  <c r="F736" i="8"/>
  <c r="X39" i="8"/>
  <c r="R53" i="8"/>
  <c r="U68" i="8"/>
  <c r="I207" i="8"/>
  <c r="R207" i="8"/>
  <c r="I932" i="8"/>
  <c r="O932" i="8"/>
  <c r="U1281" i="8"/>
  <c r="L1108" i="8"/>
  <c r="I706" i="8"/>
  <c r="O706" i="8"/>
  <c r="O1093" i="8"/>
  <c r="O363" i="8"/>
  <c r="X363" i="8"/>
  <c r="R531" i="8"/>
  <c r="I1325" i="8"/>
  <c r="X590" i="8"/>
  <c r="X451" i="8"/>
  <c r="O626" i="8"/>
  <c r="U626" i="8"/>
  <c r="I626" i="8"/>
  <c r="L1200" i="8"/>
  <c r="O1375" i="8"/>
  <c r="F139" i="8"/>
  <c r="U976" i="8"/>
  <c r="L1325" i="8"/>
  <c r="X1325" i="8"/>
  <c r="L420" i="8"/>
  <c r="X420" i="8"/>
  <c r="I53" i="8"/>
  <c r="Y706" i="8"/>
  <c r="R279" i="8"/>
  <c r="R265" i="8"/>
  <c r="X1389" i="8"/>
  <c r="O111" i="8"/>
  <c r="U279" i="8"/>
  <c r="U640" i="8"/>
  <c r="O590" i="8"/>
  <c r="L1403" i="8"/>
  <c r="O782" i="8"/>
  <c r="U1182" i="8"/>
  <c r="U1325" i="8"/>
  <c r="X437" i="8"/>
  <c r="X626" i="8"/>
  <c r="O640" i="8"/>
  <c r="O479" i="8"/>
  <c r="F465" i="8"/>
  <c r="U377" i="8"/>
  <c r="I377" i="8"/>
  <c r="R590" i="8"/>
  <c r="X279" i="8"/>
  <c r="X265" i="8"/>
  <c r="L437" i="8"/>
  <c r="L1168" i="8"/>
  <c r="Y851" i="8"/>
  <c r="F851" i="8"/>
  <c r="Y1026" i="8"/>
  <c r="F1026" i="8"/>
  <c r="O139" i="8"/>
  <c r="X139" i="8"/>
  <c r="O751" i="8"/>
  <c r="I111" i="8"/>
  <c r="I865" i="8"/>
  <c r="I851" i="8"/>
  <c r="X406" i="8"/>
  <c r="X782" i="8"/>
  <c r="I125" i="8"/>
  <c r="I297" i="8"/>
  <c r="I1007" i="8"/>
  <c r="O607" i="8"/>
  <c r="X125" i="8"/>
  <c r="Y39" i="8"/>
  <c r="O237" i="8"/>
  <c r="I736" i="8"/>
  <c r="L1296" i="8"/>
  <c r="Y1108" i="8"/>
  <c r="R1123" i="8"/>
  <c r="F237" i="8"/>
  <c r="L736" i="8"/>
  <c r="I1296" i="8"/>
  <c r="L1123" i="8"/>
  <c r="X1123" i="8"/>
  <c r="F1296" i="8"/>
  <c r="F1311" i="8"/>
  <c r="F53" i="8"/>
  <c r="I39" i="8"/>
  <c r="L39" i="8"/>
  <c r="R39" i="8"/>
  <c r="U39" i="8"/>
  <c r="L68" i="8"/>
  <c r="O68" i="8"/>
  <c r="L207" i="8"/>
  <c r="O207" i="8"/>
  <c r="I222" i="8"/>
  <c r="R222" i="8"/>
  <c r="U222" i="8"/>
  <c r="X222" i="8"/>
  <c r="O721" i="8"/>
  <c r="R721" i="8"/>
  <c r="L1281" i="8"/>
  <c r="O1281" i="8"/>
  <c r="R1281" i="8"/>
  <c r="I1108" i="8"/>
  <c r="U1108" i="8"/>
  <c r="X1108" i="8"/>
  <c r="L192" i="8"/>
  <c r="X192" i="8"/>
  <c r="L706" i="8"/>
  <c r="L917" i="8"/>
  <c r="O917" i="8"/>
  <c r="R917" i="8"/>
  <c r="L1266" i="8"/>
  <c r="U1266" i="8"/>
  <c r="X1093" i="8"/>
  <c r="I1093" i="8"/>
  <c r="X546" i="8"/>
  <c r="F576" i="8"/>
  <c r="R576" i="8"/>
  <c r="U576" i="8"/>
  <c r="L576" i="8"/>
  <c r="U782" i="8"/>
  <c r="U765" i="8"/>
  <c r="U451" i="8"/>
  <c r="L640" i="8"/>
  <c r="L654" i="8"/>
  <c r="X640" i="8"/>
  <c r="X654" i="8"/>
  <c r="L851" i="8"/>
  <c r="L1375" i="8"/>
  <c r="L125" i="8"/>
  <c r="Y465" i="8"/>
  <c r="Y626" i="8"/>
  <c r="F640" i="8"/>
  <c r="U1026" i="8"/>
</calcChain>
</file>

<file path=xl/comments1.xml><?xml version="1.0" encoding="utf-8"?>
<comments xmlns="http://schemas.openxmlformats.org/spreadsheetml/2006/main">
  <authors>
    <author>george</author>
    <author>Guest</author>
  </authors>
  <commentList>
    <comment ref="D69" authorId="0">
      <text>
        <r>
          <rPr>
            <b/>
            <sz val="8"/>
            <color indexed="81"/>
            <rFont val="Tahoma"/>
            <family val="2"/>
          </rPr>
          <t>source:</t>
        </r>
        <r>
          <rPr>
            <sz val="8"/>
            <color indexed="81"/>
            <rFont val="Tahoma"/>
            <family val="2"/>
          </rPr>
          <t xml:space="preserve">
Consumer Price Index (Regional and provincial) 2001-2005</t>
        </r>
      </text>
    </comment>
    <comment ref="D224" authorId="0">
      <text>
        <r>
          <rPr>
            <b/>
            <sz val="8"/>
            <color indexed="81"/>
            <rFont val="Tahoma"/>
            <family val="2"/>
          </rPr>
          <t>source:
Consumer Price Index (Regional and provincial) 2001-2005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38" authorId="0">
      <text>
        <r>
          <rPr>
            <b/>
            <sz val="8"/>
            <color indexed="81"/>
            <rFont val="Tahoma"/>
            <family val="2"/>
          </rPr>
          <t>source: Consumer Price Index (Regional and provincial) 2001-2005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279" authorId="1">
      <text>
        <r>
          <rPr>
            <b/>
            <sz val="9"/>
            <color indexed="81"/>
            <rFont val="Tahoma"/>
            <family val="2"/>
          </rPr>
          <t>Guest:</t>
        </r>
        <r>
          <rPr>
            <sz val="9"/>
            <color indexed="81"/>
            <rFont val="Tahoma"/>
            <family val="2"/>
          </rPr>
          <t xml:space="preserve">
based on published</t>
        </r>
      </text>
    </comment>
    <comment ref="D563" authorId="0">
      <text>
        <r>
          <rPr>
            <b/>
            <sz val="8"/>
            <color indexed="81"/>
            <rFont val="Tahoma"/>
            <family val="2"/>
          </rPr>
          <t>source: Consumer Price Index (Regional and provincial) 2001-2005</t>
        </r>
      </text>
    </comment>
    <comment ref="D577" authorId="0">
      <text>
        <r>
          <rPr>
            <b/>
            <sz val="8"/>
            <color indexed="81"/>
            <rFont val="Tahoma"/>
            <family val="2"/>
          </rPr>
          <t>source: Consumer Price Index (Regional and provincial) 2001-2005</t>
        </r>
      </text>
    </comment>
    <comment ref="D738" authorId="0">
      <text>
        <r>
          <rPr>
            <b/>
            <sz val="8"/>
            <color indexed="81"/>
            <rFont val="Tahoma"/>
            <family val="2"/>
          </rPr>
          <t>source: Consumer Price Index (Regional and Provincial) 2001-2005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Y738" authorId="0">
      <text>
        <r>
          <rPr>
            <b/>
            <sz val="8"/>
            <color indexed="81"/>
            <rFont val="Tahoma"/>
            <family val="2"/>
          </rPr>
          <t>source: CPI 2005 - JUNE 2006 (no formula)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752" authorId="0">
      <text>
        <r>
          <rPr>
            <b/>
            <sz val="8"/>
            <color indexed="81"/>
            <rFont val="Tahoma"/>
            <family val="2"/>
          </rPr>
          <t>source: Consumer Price Index (Provincial and regional) 2001-2005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796" authorId="1">
      <text>
        <r>
          <rPr>
            <b/>
            <sz val="9"/>
            <color indexed="81"/>
            <rFont val="Tahoma"/>
            <family val="2"/>
          </rPr>
          <t>Guest:</t>
        </r>
        <r>
          <rPr>
            <sz val="9"/>
            <color indexed="81"/>
            <rFont val="Tahoma"/>
            <family val="2"/>
          </rPr>
          <t xml:space="preserve">
based on published</t>
        </r>
      </text>
    </comment>
    <comment ref="D950" authorId="0">
      <text>
        <r>
          <rPr>
            <b/>
            <sz val="8"/>
            <color indexed="81"/>
            <rFont val="Tahoma"/>
            <family val="2"/>
          </rPr>
          <t>source: Consumer Price Index (Regional and provincial) 2001-2005</t>
        </r>
      </text>
    </comment>
    <comment ref="Y950" authorId="0">
      <text>
        <r>
          <rPr>
            <b/>
            <sz val="8"/>
            <color indexed="81"/>
            <rFont val="Tahoma"/>
            <family val="2"/>
          </rPr>
          <t>source: CPI 2005- JUNE 2006 (no formula)</t>
        </r>
      </text>
    </comment>
    <comment ref="Y961" authorId="0">
      <text>
        <r>
          <rPr>
            <b/>
            <sz val="8"/>
            <color indexed="81"/>
            <rFont val="Tahoma"/>
            <family val="2"/>
          </rPr>
          <t>source: CPI 2005 - JUNE 2006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964" authorId="0">
      <text>
        <r>
          <rPr>
            <b/>
            <sz val="8"/>
            <color indexed="81"/>
            <rFont val="Tahoma"/>
            <family val="2"/>
          </rPr>
          <t>source: Consumer Price Index (Regional and provincial) 2001-2005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124" authorId="0">
      <text>
        <r>
          <rPr>
            <b/>
            <sz val="8"/>
            <color indexed="81"/>
            <rFont val="Tahoma"/>
            <family val="2"/>
          </rPr>
          <t>source: Consumer Price Index (Regional and provincial) 2001-2005</t>
        </r>
      </text>
    </comment>
    <comment ref="D1138" authorId="0">
      <text>
        <r>
          <rPr>
            <b/>
            <sz val="8"/>
            <color indexed="81"/>
            <rFont val="Tahoma"/>
            <family val="2"/>
          </rPr>
          <t>source: Consumer Price Index (Regional and provincial) 2001-2005</t>
        </r>
      </text>
    </comment>
    <comment ref="D1298" authorId="0">
      <text>
        <r>
          <rPr>
            <b/>
            <sz val="8"/>
            <color indexed="81"/>
            <rFont val="Tahoma"/>
            <family val="2"/>
          </rPr>
          <t>source: Consumer Price Index (Regional and provincial) 2001-2005</t>
        </r>
      </text>
    </comment>
    <comment ref="Y1298" authorId="0">
      <text>
        <r>
          <rPr>
            <b/>
            <sz val="8"/>
            <color indexed="81"/>
            <rFont val="Tahoma"/>
            <family val="2"/>
          </rPr>
          <t>source: CPI 2005 -JUNE 2006 (no formula)</t>
        </r>
      </text>
    </comment>
    <comment ref="Y1299" authorId="0">
      <text>
        <r>
          <rPr>
            <b/>
            <sz val="8"/>
            <color indexed="81"/>
            <rFont val="Tahoma"/>
            <family val="2"/>
          </rPr>
          <t>source: CPI 2005 -JUNE 2006 (no formula)</t>
        </r>
      </text>
    </comment>
    <comment ref="Y1300" authorId="0">
      <text>
        <r>
          <rPr>
            <b/>
            <sz val="8"/>
            <color indexed="81"/>
            <rFont val="Tahoma"/>
            <family val="2"/>
          </rPr>
          <t>source: CPI 2005 -JUNE 2006 (no formula)</t>
        </r>
      </text>
    </comment>
    <comment ref="Y1301" authorId="0">
      <text>
        <r>
          <rPr>
            <b/>
            <sz val="8"/>
            <color indexed="81"/>
            <rFont val="Tahoma"/>
            <family val="2"/>
          </rPr>
          <t>source: CPI 2005 -JUNE 2006 (no formula)</t>
        </r>
      </text>
    </comment>
    <comment ref="Y1302" authorId="0">
      <text>
        <r>
          <rPr>
            <b/>
            <sz val="8"/>
            <color indexed="81"/>
            <rFont val="Tahoma"/>
            <family val="2"/>
          </rPr>
          <t>source: CPI 2005 -JUNE 2006 (no formula)</t>
        </r>
      </text>
    </comment>
    <comment ref="Y1303" authorId="0">
      <text>
        <r>
          <rPr>
            <b/>
            <sz val="8"/>
            <color indexed="81"/>
            <rFont val="Tahoma"/>
            <family val="2"/>
          </rPr>
          <t>source: CPI 2005 -JUNE 2006 (no formula)</t>
        </r>
      </text>
    </comment>
    <comment ref="Y1304" authorId="0">
      <text>
        <r>
          <rPr>
            <b/>
            <sz val="8"/>
            <color indexed="81"/>
            <rFont val="Tahoma"/>
            <family val="2"/>
          </rPr>
          <t>source: CPI 2005 -JUNE 2006 (no formula)</t>
        </r>
      </text>
    </comment>
    <comment ref="Y1305" authorId="0">
      <text>
        <r>
          <rPr>
            <b/>
            <sz val="8"/>
            <color indexed="81"/>
            <rFont val="Tahoma"/>
            <family val="2"/>
          </rPr>
          <t>source: CPI 2005 -JUNE 2006 (no formula)</t>
        </r>
      </text>
    </comment>
    <comment ref="Y1306" authorId="0">
      <text>
        <r>
          <rPr>
            <b/>
            <sz val="8"/>
            <color indexed="81"/>
            <rFont val="Tahoma"/>
            <family val="2"/>
          </rPr>
          <t>source: CPI 2005 -JUNE 2006 (no formula)</t>
        </r>
      </text>
    </comment>
    <comment ref="Y1307" authorId="0">
      <text>
        <r>
          <rPr>
            <b/>
            <sz val="8"/>
            <color indexed="81"/>
            <rFont val="Tahoma"/>
            <family val="2"/>
          </rPr>
          <t>source: CPI 2005 -JUNE 2006 (no formula)</t>
        </r>
      </text>
    </comment>
    <comment ref="Y1308" authorId="0">
      <text>
        <r>
          <rPr>
            <b/>
            <sz val="8"/>
            <color indexed="81"/>
            <rFont val="Tahoma"/>
            <family val="2"/>
          </rPr>
          <t>source: CPI 2005 -JUNE 2006 (no formula)</t>
        </r>
      </text>
    </comment>
    <comment ref="Y1309" authorId="0">
      <text>
        <r>
          <rPr>
            <b/>
            <sz val="8"/>
            <color indexed="81"/>
            <rFont val="Tahoma"/>
            <family val="2"/>
          </rPr>
          <t>source: CPI 2005 -JUNE 2006 (no formula)</t>
        </r>
      </text>
    </comment>
    <comment ref="D1312" authorId="0">
      <text>
        <r>
          <rPr>
            <b/>
            <sz val="8"/>
            <color indexed="81"/>
            <rFont val="Tahoma"/>
            <family val="2"/>
          </rPr>
          <t>source: Consumer Price Index (Regional and provincial) 2001-2005</t>
        </r>
      </text>
    </comment>
  </commentList>
</comments>
</file>

<file path=xl/sharedStrings.xml><?xml version="1.0" encoding="utf-8"?>
<sst xmlns="http://schemas.openxmlformats.org/spreadsheetml/2006/main" count="2502" uniqueCount="76">
  <si>
    <t>All Items</t>
  </si>
  <si>
    <t>Food, Beverages</t>
  </si>
  <si>
    <t>Clothing</t>
  </si>
  <si>
    <t>Fuel, Light</t>
  </si>
  <si>
    <t>Services</t>
  </si>
  <si>
    <t>Miscellaneous</t>
  </si>
  <si>
    <t>Year/</t>
  </si>
  <si>
    <t>and Tobacco</t>
  </si>
  <si>
    <t>and Water</t>
  </si>
  <si>
    <t>Province</t>
  </si>
  <si>
    <t>Month</t>
  </si>
  <si>
    <t>Inflation</t>
  </si>
  <si>
    <t>CPI</t>
  </si>
  <si>
    <t>Rate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</si>
  <si>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</si>
  <si>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</si>
  <si>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</si>
  <si>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</si>
  <si>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</si>
  <si>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</si>
  <si>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</si>
  <si>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</si>
  <si>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</si>
  <si>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</si>
  <si>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</si>
  <si>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</si>
  <si>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CAR</t>
  </si>
  <si>
    <t>Benguet</t>
  </si>
  <si>
    <t>Ifugao</t>
  </si>
  <si>
    <t>Mt. Province</t>
  </si>
  <si>
    <t>Source: National Statistics Office</t>
  </si>
  <si>
    <t>Oct.</t>
  </si>
  <si>
    <t xml:space="preserve">Jan </t>
  </si>
  <si>
    <t xml:space="preserve">June </t>
  </si>
  <si>
    <t>Baguio City</t>
  </si>
  <si>
    <t>Abra</t>
  </si>
  <si>
    <t>Housing and Repairs</t>
  </si>
  <si>
    <t>Kalinga</t>
  </si>
  <si>
    <t>Apayao</t>
  </si>
  <si>
    <t>131.8 r</t>
  </si>
  <si>
    <t>r</t>
  </si>
  <si>
    <t>Purchasing Power of the Peso</t>
  </si>
  <si>
    <t>CONSUMER PRICE INDEX, INFLATION RATE AND PURCHASING POWER OF THE PESO</t>
  </si>
  <si>
    <t>FOR ALL INCOME HOUSEHOLDS BY PROVINCE: (2000=100)</t>
  </si>
  <si>
    <t>Republic  of  the  Philippines</t>
  </si>
  <si>
    <t>NATIONAL  STATISTICS  OFFICE</t>
  </si>
  <si>
    <t>Industry and Trade Statistics Department</t>
  </si>
  <si>
    <t>Manila</t>
  </si>
  <si>
    <t>CONSUMER PRICE INDEX FOR ALL INCOME HOUSEHOLDS: JANUARY-DECEMBER 2011</t>
  </si>
  <si>
    <t>(2000=100)</t>
  </si>
  <si>
    <t>COMMODITY  GROUP</t>
  </si>
  <si>
    <t>ALL ITEMS</t>
  </si>
  <si>
    <t xml:space="preserve">  I.  FOOD, BEVERAGES AND TOBACCO</t>
  </si>
  <si>
    <t xml:space="preserve"> II.  CLOTHING</t>
  </si>
  <si>
    <t>III.  HOUSING AND REPAIRS</t>
  </si>
  <si>
    <t xml:space="preserve"> IV.  FUEL, LIGHT &amp; WATER  </t>
  </si>
  <si>
    <t xml:space="preserve">  V.  SERVICES</t>
  </si>
  <si>
    <t xml:space="preserve"> VI.  MISCELLANEOUS</t>
  </si>
  <si>
    <t>Jun</t>
  </si>
  <si>
    <t>Jul</t>
  </si>
  <si>
    <t>Sep</t>
  </si>
  <si>
    <t>ABRA</t>
  </si>
  <si>
    <t>BENGUET</t>
  </si>
  <si>
    <t xml:space="preserve"> IFUGAO</t>
  </si>
  <si>
    <t>KALINGA</t>
  </si>
  <si>
    <t>MT. PROVINCE</t>
  </si>
  <si>
    <t>BAGUIO CITY</t>
  </si>
  <si>
    <t xml:space="preserve"> APAYAO</t>
  </si>
  <si>
    <t>CONSUMER PRICE INDEX FOR ALL INCOME HOUSEHOLDS: JANUARY-DECEMBER 2010</t>
  </si>
  <si>
    <t>CONSUMER PRICE INDEX FOR ALL INCOME HOUSEHOLDS: JANUARY-DECEMBER 2009</t>
  </si>
  <si>
    <t>2009-2011</t>
  </si>
  <si>
    <t>VALIDATION</t>
  </si>
  <si>
    <t>received 20 June 2012 from nsocar_statistical@rocketmail.com</t>
  </si>
  <si>
    <t>Table 2.28A</t>
  </si>
  <si>
    <t>Table 2.28A  Continued</t>
  </si>
  <si>
    <t>Source: Philippine Statistics Authority - National Statistics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</si>
</sst>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0.0"/>
    <numFmt numFmtId="165" formatCode="0.0_)"/>
    <numFmt numFmtId="166" formatCode="General_)"/>
    <numFmt numFmtId="167" formatCode="0.0_);\(0.0\)"/>
    <numFmt numFmtId="168" formatCode="0_);\(0\)"/>
    <numFmt numFmtId="169" formatCode="_(* #,##0.0_);_(* \(#,##0.0\);_(* &quot;-&quot;?_);_(@_)"/>
    <numFmt numFmtId="170" formatCode="#,##0.00\ \ \ \ \ \ \ \ "/>
    <numFmt numFmtId="171" formatCode="0.0\ \ \ \ "/>
    <numFmt numFmtId="172" formatCode="#,##0.0_);\(#,##0.0\)"/>
  </numFmts>
  <fonts count="23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b/>
      <sz val="8.5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Arial"/>
      <family val="2"/>
    </font>
    <font>
      <i/>
      <sz val="9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1"/>
      <name val="Arial"/>
      <family val="2"/>
    </font>
    <font>
      <sz val="8"/>
      <name val="Helv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5" fontId="2" fillId="0" borderId="0"/>
    <xf numFmtId="164" fontId="2" fillId="0" borderId="0"/>
    <xf numFmtId="0" fontId="22" fillId="0" borderId="0"/>
  </cellStyleXfs>
  <cellXfs count="363">
    <xf numFmtId="0" fontId="0" fillId="0" borderId="0" xfId="0"/>
    <xf numFmtId="164" fontId="5" fillId="0" borderId="1" xfId="3" applyFont="1" applyFill="1" applyBorder="1" applyAlignment="1">
      <alignment horizontal="centerContinuous"/>
    </xf>
    <xf numFmtId="164" fontId="5" fillId="0" borderId="2" xfId="3" applyFont="1" applyFill="1" applyBorder="1" applyAlignment="1">
      <alignment horizontal="centerContinuous"/>
    </xf>
    <xf numFmtId="164" fontId="5" fillId="0" borderId="3" xfId="3" applyFont="1" applyFill="1" applyBorder="1" applyAlignment="1">
      <alignment horizontal="centerContinuous"/>
    </xf>
    <xf numFmtId="164" fontId="5" fillId="0" borderId="4" xfId="3" applyFont="1" applyFill="1" applyBorder="1" applyAlignment="1">
      <alignment horizontal="centerContinuous"/>
    </xf>
    <xf numFmtId="164" fontId="5" fillId="0" borderId="5" xfId="3" applyFont="1" applyFill="1" applyBorder="1" applyAlignment="1">
      <alignment horizontal="centerContinuous"/>
    </xf>
    <xf numFmtId="164" fontId="5" fillId="0" borderId="6" xfId="3" applyFont="1" applyFill="1" applyBorder="1" applyAlignment="1">
      <alignment horizontal="centerContinuous"/>
    </xf>
    <xf numFmtId="164" fontId="5" fillId="0" borderId="0" xfId="3" applyFont="1" applyFill="1" applyBorder="1" applyAlignment="1">
      <alignment horizontal="centerContinuous"/>
    </xf>
    <xf numFmtId="164" fontId="6" fillId="0" borderId="0" xfId="3" applyFont="1" applyFill="1"/>
    <xf numFmtId="167" fontId="6" fillId="0" borderId="0" xfId="3" applyNumberFormat="1" applyFont="1" applyFill="1" applyAlignment="1" applyProtection="1">
      <alignment horizontal="right"/>
    </xf>
    <xf numFmtId="167" fontId="6" fillId="0" borderId="0" xfId="3" applyNumberFormat="1" applyFont="1" applyFill="1" applyProtection="1"/>
    <xf numFmtId="168" fontId="5" fillId="0" borderId="0" xfId="3" applyNumberFormat="1" applyFont="1" applyFill="1"/>
    <xf numFmtId="164" fontId="6" fillId="0" borderId="0" xfId="3" applyFont="1" applyFill="1" applyBorder="1"/>
    <xf numFmtId="167" fontId="6" fillId="0" borderId="0" xfId="3" applyNumberFormat="1" applyFont="1" applyFill="1" applyBorder="1" applyAlignment="1">
      <alignment horizontal="right"/>
    </xf>
    <xf numFmtId="166" fontId="5" fillId="0" borderId="0" xfId="3" applyNumberFormat="1" applyFont="1" applyFill="1" applyBorder="1" applyAlignment="1" applyProtection="1">
      <alignment horizontal="left" vertical="center"/>
    </xf>
    <xf numFmtId="164" fontId="5" fillId="0" borderId="0" xfId="3" applyFont="1" applyFill="1" applyBorder="1" applyAlignment="1">
      <alignment horizontal="left"/>
    </xf>
    <xf numFmtId="0" fontId="0" fillId="0" borderId="0" xfId="0" applyFill="1"/>
    <xf numFmtId="166" fontId="6" fillId="0" borderId="0" xfId="3" applyNumberFormat="1" applyFont="1" applyFill="1" applyAlignment="1" applyProtection="1">
      <alignment horizontal="left"/>
    </xf>
    <xf numFmtId="166" fontId="5" fillId="0" borderId="0" xfId="3" applyNumberFormat="1" applyFont="1" applyFill="1" applyAlignment="1" applyProtection="1">
      <alignment horizontal="left"/>
    </xf>
    <xf numFmtId="164" fontId="5" fillId="0" borderId="0" xfId="3" applyFont="1" applyFill="1" applyBorder="1"/>
    <xf numFmtId="166" fontId="5" fillId="0" borderId="0" xfId="3" applyNumberFormat="1" applyFont="1" applyFill="1" applyBorder="1" applyAlignment="1" applyProtection="1">
      <alignment horizontal="left"/>
    </xf>
    <xf numFmtId="167" fontId="7" fillId="0" borderId="0" xfId="3" applyNumberFormat="1" applyFont="1" applyFill="1"/>
    <xf numFmtId="1" fontId="5" fillId="0" borderId="0" xfId="3" applyNumberFormat="1" applyFont="1" applyFill="1" applyAlignment="1">
      <alignment horizontal="left"/>
    </xf>
    <xf numFmtId="167" fontId="7" fillId="0" borderId="0" xfId="3" applyNumberFormat="1" applyFont="1" applyFill="1" applyAlignment="1">
      <alignment horizontal="right"/>
    </xf>
    <xf numFmtId="166" fontId="6" fillId="0" borderId="0" xfId="3" applyNumberFormat="1" applyFont="1" applyFill="1" applyBorder="1" applyAlignment="1" applyProtection="1">
      <alignment horizontal="left"/>
    </xf>
    <xf numFmtId="166" fontId="6" fillId="0" borderId="7" xfId="3" applyNumberFormat="1" applyFont="1" applyFill="1" applyBorder="1" applyAlignment="1" applyProtection="1">
      <alignment horizontal="left"/>
    </xf>
    <xf numFmtId="167" fontId="0" fillId="0" borderId="0" xfId="0" applyNumberFormat="1" applyFill="1" applyAlignment="1">
      <alignment horizontal="right"/>
    </xf>
    <xf numFmtId="167" fontId="0" fillId="0" borderId="0" xfId="0" applyNumberFormat="1" applyFill="1"/>
    <xf numFmtId="164" fontId="5" fillId="0" borderId="0" xfId="3" applyFont="1" applyFill="1"/>
    <xf numFmtId="167" fontId="7" fillId="0" borderId="0" xfId="0" applyNumberFormat="1" applyFont="1" applyFill="1"/>
    <xf numFmtId="164" fontId="2" fillId="0" borderId="0" xfId="3" applyFill="1"/>
    <xf numFmtId="0" fontId="0" fillId="0" borderId="0" xfId="0" applyFill="1" applyBorder="1"/>
    <xf numFmtId="164" fontId="2" fillId="0" borderId="0" xfId="3" applyFill="1" applyBorder="1"/>
    <xf numFmtId="1" fontId="5" fillId="0" borderId="0" xfId="3" applyNumberFormat="1" applyFont="1" applyFill="1" applyBorder="1"/>
    <xf numFmtId="0" fontId="5" fillId="0" borderId="0" xfId="3" applyNumberFormat="1" applyFont="1" applyFill="1" applyBorder="1" applyAlignment="1">
      <alignment horizontal="left"/>
    </xf>
    <xf numFmtId="164" fontId="6" fillId="0" borderId="0" xfId="3" applyFont="1" applyFill="1" applyBorder="1" applyAlignment="1">
      <alignment horizontal="left"/>
    </xf>
    <xf numFmtId="0" fontId="5" fillId="0" borderId="0" xfId="3" applyNumberFormat="1" applyFont="1" applyFill="1" applyBorder="1"/>
    <xf numFmtId="0" fontId="0" fillId="0" borderId="7" xfId="0" applyFill="1" applyBorder="1"/>
    <xf numFmtId="164" fontId="7" fillId="0" borderId="0" xfId="0" applyNumberFormat="1" applyFont="1" applyFill="1"/>
    <xf numFmtId="164" fontId="7" fillId="0" borderId="0" xfId="0" applyNumberFormat="1" applyFont="1" applyFill="1" applyAlignment="1">
      <alignment horizontal="right"/>
    </xf>
    <xf numFmtId="164" fontId="6" fillId="0" borderId="0" xfId="3" applyNumberFormat="1" applyFont="1" applyFill="1" applyAlignment="1" applyProtection="1">
      <alignment horizontal="right"/>
    </xf>
    <xf numFmtId="1" fontId="5" fillId="0" borderId="0" xfId="3" applyNumberFormat="1" applyFont="1" applyFill="1" applyBorder="1" applyAlignment="1">
      <alignment horizontal="left"/>
    </xf>
    <xf numFmtId="164" fontId="7" fillId="0" borderId="0" xfId="3" applyNumberFormat="1" applyFont="1" applyFill="1" applyAlignment="1">
      <alignment horizontal="right"/>
    </xf>
    <xf numFmtId="167" fontId="3" fillId="0" borderId="0" xfId="3" applyNumberFormat="1" applyFont="1" applyFill="1" applyBorder="1" applyAlignment="1" applyProtection="1">
      <alignment horizontal="left"/>
    </xf>
    <xf numFmtId="164" fontId="4" fillId="0" borderId="0" xfId="3" applyFont="1" applyFill="1" applyAlignment="1" applyProtection="1">
      <alignment horizontal="left"/>
    </xf>
    <xf numFmtId="164" fontId="0" fillId="0" borderId="7" xfId="0" applyNumberFormat="1" applyFill="1" applyBorder="1"/>
    <xf numFmtId="164" fontId="0" fillId="0" borderId="0" xfId="0" applyNumberFormat="1" applyFill="1"/>
    <xf numFmtId="167" fontId="3" fillId="0" borderId="0" xfId="3" applyNumberFormat="1" applyFont="1" applyFill="1" applyAlignment="1">
      <alignment horizontal="right"/>
    </xf>
    <xf numFmtId="167" fontId="3" fillId="0" borderId="0" xfId="3" applyNumberFormat="1" applyFont="1" applyFill="1"/>
    <xf numFmtId="164" fontId="7" fillId="0" borderId="7" xfId="0" applyNumberFormat="1" applyFont="1" applyFill="1" applyBorder="1"/>
    <xf numFmtId="164" fontId="7" fillId="0" borderId="0" xfId="0" applyNumberFormat="1" applyFont="1" applyFill="1" applyBorder="1"/>
    <xf numFmtId="164" fontId="6" fillId="0" borderId="0" xfId="3" applyNumberFormat="1" applyFont="1" applyFill="1" applyBorder="1" applyAlignment="1" applyProtection="1">
      <alignment horizontal="right"/>
    </xf>
    <xf numFmtId="164" fontId="6" fillId="0" borderId="0" xfId="3" applyNumberFormat="1" applyFont="1" applyFill="1" applyProtection="1"/>
    <xf numFmtId="164" fontId="0" fillId="0" borderId="0" xfId="0" applyNumberFormat="1" applyFill="1" applyBorder="1"/>
    <xf numFmtId="164" fontId="0" fillId="0" borderId="0" xfId="0" applyNumberFormat="1" applyFill="1" applyAlignment="1">
      <alignment horizontal="right"/>
    </xf>
    <xf numFmtId="164" fontId="3" fillId="0" borderId="0" xfId="3" applyNumberFormat="1" applyFont="1" applyFill="1" applyAlignment="1">
      <alignment horizontal="right"/>
    </xf>
    <xf numFmtId="164" fontId="3" fillId="0" borderId="0" xfId="3" applyNumberFormat="1" applyFont="1" applyFill="1"/>
    <xf numFmtId="164" fontId="5" fillId="0" borderId="0" xfId="3" applyNumberFormat="1" applyFont="1" applyFill="1" applyBorder="1" applyAlignment="1" applyProtection="1">
      <alignment horizontal="right"/>
    </xf>
    <xf numFmtId="164" fontId="5" fillId="0" borderId="0" xfId="3" applyNumberFormat="1" applyFont="1" applyFill="1" applyBorder="1" applyAlignment="1" applyProtection="1">
      <alignment horizontal="centerContinuous"/>
    </xf>
    <xf numFmtId="164" fontId="6" fillId="0" borderId="0" xfId="3" applyNumberFormat="1" applyFont="1" applyFill="1" applyBorder="1" applyProtection="1"/>
    <xf numFmtId="164" fontId="6" fillId="0" borderId="0" xfId="3" applyNumberFormat="1" applyFont="1" applyFill="1"/>
    <xf numFmtId="164" fontId="6" fillId="0" borderId="7" xfId="3" applyNumberFormat="1" applyFont="1" applyFill="1" applyBorder="1" applyAlignment="1" applyProtection="1">
      <alignment horizontal="right"/>
    </xf>
    <xf numFmtId="164" fontId="6" fillId="0" borderId="7" xfId="3" applyNumberFormat="1" applyFont="1" applyFill="1" applyBorder="1" applyProtection="1"/>
    <xf numFmtId="164" fontId="7" fillId="0" borderId="0" xfId="0" applyNumberFormat="1" applyFont="1" applyFill="1" applyBorder="1" applyAlignment="1">
      <alignment horizontal="right"/>
    </xf>
    <xf numFmtId="164" fontId="6" fillId="0" borderId="0" xfId="3" applyNumberFormat="1" applyFont="1" applyFill="1" applyAlignment="1">
      <alignment horizontal="right"/>
    </xf>
    <xf numFmtId="164" fontId="6" fillId="0" borderId="7" xfId="3" applyNumberFormat="1" applyFont="1" applyFill="1" applyBorder="1"/>
    <xf numFmtId="164" fontId="7" fillId="0" borderId="0" xfId="3" applyNumberFormat="1" applyFont="1" applyFill="1"/>
    <xf numFmtId="164" fontId="6" fillId="0" borderId="0" xfId="3" applyNumberFormat="1" applyFont="1" applyFill="1" applyBorder="1" applyAlignment="1">
      <alignment horizontal="right"/>
    </xf>
    <xf numFmtId="164" fontId="7" fillId="0" borderId="0" xfId="3" applyNumberFormat="1" applyFont="1" applyFill="1" applyBorder="1"/>
    <xf numFmtId="164" fontId="6" fillId="0" borderId="0" xfId="3" applyNumberFormat="1" applyFont="1" applyFill="1" applyBorder="1"/>
    <xf numFmtId="164" fontId="6" fillId="0" borderId="7" xfId="3" applyNumberFormat="1" applyFont="1" applyFill="1" applyBorder="1" applyAlignment="1">
      <alignment horizontal="right"/>
    </xf>
    <xf numFmtId="164" fontId="6" fillId="0" borderId="0" xfId="3" applyNumberFormat="1" applyFont="1" applyFill="1" applyBorder="1" applyAlignment="1"/>
    <xf numFmtId="164" fontId="7" fillId="0" borderId="0" xfId="3" applyNumberFormat="1" applyFont="1" applyFill="1" applyBorder="1" applyAlignment="1">
      <alignment horizontal="right"/>
    </xf>
    <xf numFmtId="0" fontId="7" fillId="0" borderId="0" xfId="0" applyFont="1" applyFill="1"/>
    <xf numFmtId="167" fontId="5" fillId="0" borderId="8" xfId="3" applyNumberFormat="1" applyFont="1" applyFill="1" applyBorder="1" applyAlignment="1" applyProtection="1">
      <alignment horizontal="centerContinuous"/>
    </xf>
    <xf numFmtId="167" fontId="5" fillId="0" borderId="7" xfId="3" applyNumberFormat="1" applyFont="1" applyFill="1" applyBorder="1" applyAlignment="1">
      <alignment horizontal="centerContinuous"/>
    </xf>
    <xf numFmtId="164" fontId="3" fillId="0" borderId="0" xfId="3" applyFont="1" applyFill="1" applyAlignment="1" applyProtection="1">
      <alignment horizontal="left"/>
    </xf>
    <xf numFmtId="164" fontId="4" fillId="0" borderId="0" xfId="3" applyFont="1" applyFill="1"/>
    <xf numFmtId="164" fontId="3" fillId="0" borderId="0" xfId="3" applyFont="1" applyFill="1"/>
    <xf numFmtId="164" fontId="4" fillId="0" borderId="0" xfId="3" applyFont="1" applyFill="1" applyAlignment="1" applyProtection="1"/>
    <xf numFmtId="169" fontId="7" fillId="0" borderId="0" xfId="0" applyNumberFormat="1" applyFont="1" applyFill="1"/>
    <xf numFmtId="164" fontId="3" fillId="0" borderId="0" xfId="3" applyFont="1" applyFill="1" applyBorder="1"/>
    <xf numFmtId="164" fontId="3" fillId="0" borderId="0" xfId="3" applyNumberFormat="1" applyFont="1" applyFill="1" applyBorder="1" applyAlignment="1" applyProtection="1">
      <alignment horizontal="left"/>
    </xf>
    <xf numFmtId="0" fontId="10" fillId="0" borderId="0" xfId="0" applyFont="1" applyFill="1" applyAlignment="1">
      <alignment horizontal="left"/>
    </xf>
    <xf numFmtId="167" fontId="6" fillId="0" borderId="0" xfId="3" applyNumberFormat="1" applyFont="1" applyFill="1"/>
    <xf numFmtId="167" fontId="6" fillId="0" borderId="0" xfId="3" applyNumberFormat="1" applyFont="1" applyFill="1" applyBorder="1" applyProtection="1"/>
    <xf numFmtId="0" fontId="7" fillId="0" borderId="0" xfId="0" applyFont="1" applyFill="1" applyBorder="1"/>
    <xf numFmtId="166" fontId="11" fillId="0" borderId="0" xfId="3" applyNumberFormat="1" applyFont="1" applyFill="1" applyBorder="1" applyAlignment="1" applyProtection="1">
      <alignment horizontal="left" vertical="center"/>
    </xf>
    <xf numFmtId="166" fontId="11" fillId="0" borderId="0" xfId="3" applyNumberFormat="1" applyFont="1" applyFill="1" applyBorder="1" applyAlignment="1" applyProtection="1">
      <alignment horizontal="left"/>
    </xf>
    <xf numFmtId="164" fontId="11" fillId="0" borderId="0" xfId="3" applyFont="1" applyFill="1" applyBorder="1"/>
    <xf numFmtId="164" fontId="11" fillId="0" borderId="0" xfId="3" applyFont="1" applyFill="1" applyAlignment="1">
      <alignment horizontal="center"/>
    </xf>
    <xf numFmtId="166" fontId="11" fillId="0" borderId="0" xfId="3" applyNumberFormat="1" applyFont="1" applyFill="1" applyAlignment="1" applyProtection="1">
      <alignment horizontal="left"/>
    </xf>
    <xf numFmtId="170" fontId="6" fillId="0" borderId="0" xfId="3" applyNumberFormat="1" applyFont="1" applyFill="1" applyAlignment="1" applyProtection="1">
      <alignment horizontal="center"/>
    </xf>
    <xf numFmtId="170" fontId="7" fillId="0" borderId="0" xfId="3" applyNumberFormat="1" applyFont="1" applyFill="1" applyAlignment="1">
      <alignment horizontal="center"/>
    </xf>
    <xf numFmtId="170" fontId="7" fillId="0" borderId="0" xfId="0" applyNumberFormat="1" applyFont="1" applyFill="1" applyAlignment="1">
      <alignment horizontal="center"/>
    </xf>
    <xf numFmtId="170" fontId="7" fillId="0" borderId="0" xfId="3" applyNumberFormat="1" applyFont="1" applyFill="1" applyBorder="1" applyAlignment="1">
      <alignment horizontal="center"/>
    </xf>
    <xf numFmtId="2" fontId="6" fillId="0" borderId="0" xfId="3" applyNumberFormat="1" applyFont="1" applyFill="1" applyAlignment="1" applyProtection="1">
      <alignment horizontal="center"/>
    </xf>
    <xf numFmtId="2" fontId="7" fillId="0" borderId="0" xfId="3" applyNumberFormat="1" applyFont="1" applyFill="1" applyAlignment="1">
      <alignment horizontal="center"/>
    </xf>
    <xf numFmtId="2" fontId="7" fillId="0" borderId="0" xfId="3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70" fontId="6" fillId="0" borderId="0" xfId="3" applyNumberFormat="1" applyFont="1" applyFill="1" applyBorder="1" applyAlignment="1" applyProtection="1">
      <alignment horizontal="center"/>
    </xf>
    <xf numFmtId="170" fontId="0" fillId="0" borderId="0" xfId="0" applyNumberFormat="1" applyFill="1" applyBorder="1" applyAlignment="1">
      <alignment horizontal="center"/>
    </xf>
    <xf numFmtId="170" fontId="0" fillId="0" borderId="0" xfId="0" applyNumberFormat="1" applyFill="1" applyAlignment="1">
      <alignment horizontal="center"/>
    </xf>
    <xf numFmtId="170" fontId="6" fillId="0" borderId="0" xfId="3" applyNumberFormat="1" applyFont="1" applyFill="1" applyBorder="1" applyAlignment="1">
      <alignment horizontal="center"/>
    </xf>
    <xf numFmtId="170" fontId="6" fillId="0" borderId="0" xfId="3" applyNumberFormat="1" applyFont="1" applyFill="1" applyAlignment="1">
      <alignment horizontal="center"/>
    </xf>
    <xf numFmtId="170" fontId="7" fillId="0" borderId="7" xfId="3" applyNumberFormat="1" applyFont="1" applyFill="1" applyBorder="1" applyAlignment="1">
      <alignment horizontal="center"/>
    </xf>
    <xf numFmtId="164" fontId="7" fillId="0" borderId="0" xfId="3" applyNumberFormat="1" applyFont="1" applyFill="1" applyAlignment="1">
      <alignment horizontal="center"/>
    </xf>
    <xf numFmtId="43" fontId="0" fillId="0" borderId="0" xfId="0" applyNumberFormat="1" applyFill="1" applyAlignment="1">
      <alignment horizontal="center"/>
    </xf>
    <xf numFmtId="43" fontId="7" fillId="0" borderId="0" xfId="3" applyNumberFormat="1" applyFont="1" applyFill="1" applyAlignment="1">
      <alignment horizontal="center"/>
    </xf>
    <xf numFmtId="171" fontId="3" fillId="0" borderId="0" xfId="3" applyNumberFormat="1" applyFont="1" applyFill="1"/>
    <xf numFmtId="171" fontId="0" fillId="0" borderId="0" xfId="0" applyNumberFormat="1" applyFill="1"/>
    <xf numFmtId="171" fontId="7" fillId="0" borderId="0" xfId="0" applyNumberFormat="1" applyFont="1" applyFill="1"/>
    <xf numFmtId="171" fontId="6" fillId="0" borderId="0" xfId="3" applyNumberFormat="1" applyFont="1" applyFill="1" applyBorder="1" applyAlignment="1" applyProtection="1">
      <alignment horizontal="right"/>
    </xf>
    <xf numFmtId="171" fontId="6" fillId="0" borderId="0" xfId="3" applyNumberFormat="1" applyFont="1" applyFill="1" applyAlignment="1" applyProtection="1">
      <alignment horizontal="right"/>
    </xf>
    <xf numFmtId="171" fontId="6" fillId="0" borderId="0" xfId="3" applyNumberFormat="1" applyFont="1" applyFill="1" applyProtection="1"/>
    <xf numFmtId="171" fontId="7" fillId="0" borderId="0" xfId="0" applyNumberFormat="1" applyFont="1" applyFill="1" applyBorder="1"/>
    <xf numFmtId="171" fontId="0" fillId="0" borderId="0" xfId="0" applyNumberFormat="1" applyFill="1" applyBorder="1"/>
    <xf numFmtId="171" fontId="5" fillId="0" borderId="9" xfId="3" applyNumberFormat="1" applyFont="1" applyFill="1" applyBorder="1" applyAlignment="1" applyProtection="1">
      <alignment horizontal="centerContinuous"/>
    </xf>
    <xf numFmtId="171" fontId="5" fillId="0" borderId="5" xfId="3" applyNumberFormat="1" applyFont="1" applyFill="1" applyBorder="1" applyAlignment="1" applyProtection="1">
      <alignment horizontal="centerContinuous"/>
    </xf>
    <xf numFmtId="171" fontId="5" fillId="0" borderId="0" xfId="3" applyNumberFormat="1" applyFont="1" applyFill="1" applyBorder="1" applyAlignment="1" applyProtection="1">
      <alignment horizontal="centerContinuous"/>
    </xf>
    <xf numFmtId="171" fontId="7" fillId="0" borderId="0" xfId="0" applyNumberFormat="1" applyFont="1" applyFill="1" applyAlignment="1">
      <alignment horizontal="right"/>
    </xf>
    <xf numFmtId="171" fontId="7" fillId="0" borderId="0" xfId="3" applyNumberFormat="1" applyFont="1" applyFill="1"/>
    <xf numFmtId="171" fontId="6" fillId="0" borderId="0" xfId="3" applyNumberFormat="1" applyFont="1" applyFill="1" applyBorder="1" applyAlignment="1">
      <alignment horizontal="right"/>
    </xf>
    <xf numFmtId="171" fontId="6" fillId="0" borderId="0" xfId="3" applyNumberFormat="1" applyFont="1" applyFill="1" applyBorder="1"/>
    <xf numFmtId="171" fontId="6" fillId="0" borderId="0" xfId="3" applyNumberFormat="1" applyFont="1" applyFill="1" applyAlignment="1">
      <alignment horizontal="right"/>
    </xf>
    <xf numFmtId="171" fontId="7" fillId="0" borderId="7" xfId="0" applyNumberFormat="1" applyFont="1" applyFill="1" applyBorder="1"/>
    <xf numFmtId="171" fontId="6" fillId="0" borderId="0" xfId="3" applyNumberFormat="1" applyFont="1" applyFill="1"/>
    <xf numFmtId="171" fontId="7" fillId="0" borderId="0" xfId="3" applyNumberFormat="1" applyFont="1" applyFill="1" applyAlignment="1">
      <alignment horizontal="right"/>
    </xf>
    <xf numFmtId="171" fontId="7" fillId="0" borderId="0" xfId="3" applyNumberFormat="1" applyFont="1" applyFill="1" applyBorder="1"/>
    <xf numFmtId="171" fontId="5" fillId="0" borderId="1" xfId="3" applyNumberFormat="1" applyFont="1" applyFill="1" applyBorder="1" applyAlignment="1" applyProtection="1">
      <alignment horizontal="centerContinuous"/>
    </xf>
    <xf numFmtId="171" fontId="5" fillId="0" borderId="10" xfId="3" applyNumberFormat="1" applyFont="1" applyFill="1" applyBorder="1" applyAlignment="1" applyProtection="1">
      <alignment horizontal="centerContinuous"/>
    </xf>
    <xf numFmtId="171" fontId="0" fillId="0" borderId="0" xfId="0" applyNumberFormat="1" applyFill="1" applyAlignment="1">
      <alignment horizontal="right"/>
    </xf>
    <xf numFmtId="171" fontId="7" fillId="0" borderId="0" xfId="0" applyNumberFormat="1" applyFont="1" applyFill="1" applyBorder="1" applyAlignment="1">
      <alignment horizontal="right"/>
    </xf>
    <xf numFmtId="171" fontId="0" fillId="0" borderId="0" xfId="0" applyNumberFormat="1" applyFill="1" applyBorder="1" applyAlignment="1">
      <alignment horizontal="right"/>
    </xf>
    <xf numFmtId="171" fontId="3" fillId="0" borderId="0" xfId="3" applyNumberFormat="1" applyFont="1" applyFill="1" applyBorder="1" applyAlignment="1">
      <alignment horizontal="right"/>
    </xf>
    <xf numFmtId="171" fontId="5" fillId="0" borderId="9" xfId="3" applyNumberFormat="1" applyFont="1" applyFill="1" applyBorder="1" applyAlignment="1" applyProtection="1">
      <alignment horizontal="center"/>
    </xf>
    <xf numFmtId="171" fontId="5" fillId="0" borderId="10" xfId="3" applyNumberFormat="1" applyFont="1" applyFill="1" applyBorder="1" applyAlignment="1" applyProtection="1">
      <alignment horizontal="center"/>
    </xf>
    <xf numFmtId="171" fontId="5" fillId="0" borderId="0" xfId="3" applyNumberFormat="1" applyFont="1" applyFill="1" applyBorder="1" applyAlignment="1" applyProtection="1">
      <alignment horizontal="right"/>
    </xf>
    <xf numFmtId="171" fontId="7" fillId="0" borderId="7" xfId="0" applyNumberFormat="1" applyFont="1" applyFill="1" applyBorder="1" applyAlignment="1">
      <alignment horizontal="right"/>
    </xf>
    <xf numFmtId="171" fontId="7" fillId="0" borderId="0" xfId="3" applyNumberFormat="1" applyFont="1" applyFill="1" applyBorder="1" applyAlignment="1">
      <alignment horizontal="right"/>
    </xf>
    <xf numFmtId="171" fontId="6" fillId="0" borderId="0" xfId="3" applyNumberFormat="1" applyFont="1" applyFill="1" applyBorder="1" applyProtection="1"/>
    <xf numFmtId="171" fontId="5" fillId="0" borderId="2" xfId="3" applyNumberFormat="1" applyFont="1" applyFill="1" applyBorder="1" applyAlignment="1">
      <alignment horizontal="centerContinuous"/>
    </xf>
    <xf numFmtId="171" fontId="5" fillId="0" borderId="6" xfId="3" applyNumberFormat="1" applyFont="1" applyFill="1" applyBorder="1" applyAlignment="1">
      <alignment horizontal="centerContinuous"/>
    </xf>
    <xf numFmtId="169" fontId="7" fillId="0" borderId="0" xfId="0" applyNumberFormat="1" applyFont="1" applyFill="1" applyBorder="1"/>
    <xf numFmtId="0" fontId="7" fillId="0" borderId="7" xfId="0" applyFont="1" applyFill="1" applyBorder="1"/>
    <xf numFmtId="171" fontId="6" fillId="0" borderId="7" xfId="3" applyNumberFormat="1" applyFont="1" applyFill="1" applyBorder="1" applyAlignment="1" applyProtection="1">
      <alignment horizontal="right"/>
    </xf>
    <xf numFmtId="2" fontId="7" fillId="0" borderId="7" xfId="3" applyNumberFormat="1" applyFont="1" applyFill="1" applyBorder="1" applyAlignment="1">
      <alignment horizontal="center"/>
    </xf>
    <xf numFmtId="171" fontId="0" fillId="0" borderId="7" xfId="0" applyNumberFormat="1" applyFill="1" applyBorder="1"/>
    <xf numFmtId="171" fontId="0" fillId="0" borderId="7" xfId="0" applyNumberFormat="1" applyFill="1" applyBorder="1" applyAlignment="1">
      <alignment horizontal="right"/>
    </xf>
    <xf numFmtId="164" fontId="7" fillId="0" borderId="7" xfId="3" applyNumberFormat="1" applyFont="1" applyFill="1" applyBorder="1" applyAlignment="1">
      <alignment horizontal="right"/>
    </xf>
    <xf numFmtId="164" fontId="7" fillId="0" borderId="7" xfId="3" applyNumberFormat="1" applyFont="1" applyFill="1" applyBorder="1"/>
    <xf numFmtId="169" fontId="7" fillId="0" borderId="7" xfId="0" applyNumberFormat="1" applyFont="1" applyFill="1" applyBorder="1"/>
    <xf numFmtId="0" fontId="0" fillId="0" borderId="7" xfId="0" applyFill="1" applyBorder="1" applyAlignment="1">
      <alignment horizontal="center"/>
    </xf>
    <xf numFmtId="0" fontId="13" fillId="0" borderId="0" xfId="0" applyFont="1" applyFill="1" applyBorder="1"/>
    <xf numFmtId="164" fontId="13" fillId="0" borderId="0" xfId="0" applyNumberFormat="1" applyFont="1" applyFill="1" applyBorder="1"/>
    <xf numFmtId="170" fontId="7" fillId="0" borderId="0" xfId="3" applyNumberFormat="1" applyFont="1" applyFill="1" applyBorder="1" applyAlignment="1">
      <alignment horizontal="center" vertical="justify"/>
    </xf>
    <xf numFmtId="164" fontId="6" fillId="0" borderId="0" xfId="3" applyNumberFormat="1" applyFont="1" applyFill="1" applyBorder="1" applyAlignment="1" applyProtection="1">
      <alignment horizontal="left"/>
    </xf>
    <xf numFmtId="164" fontId="6" fillId="0" borderId="0" xfId="3" applyNumberFormat="1" applyFont="1" applyFill="1" applyAlignment="1" applyProtection="1">
      <alignment horizontal="left"/>
    </xf>
    <xf numFmtId="164" fontId="6" fillId="0" borderId="0" xfId="3" applyNumberFormat="1" applyFont="1" applyFill="1" applyAlignment="1">
      <alignment horizontal="left"/>
    </xf>
    <xf numFmtId="164" fontId="7" fillId="0" borderId="0" xfId="3" applyNumberFormat="1" applyFont="1" applyFill="1" applyAlignment="1">
      <alignment horizontal="left"/>
    </xf>
    <xf numFmtId="164" fontId="7" fillId="0" borderId="0" xfId="3" applyNumberFormat="1" applyFont="1" applyFill="1" applyBorder="1" applyAlignment="1">
      <alignment horizontal="left"/>
    </xf>
    <xf numFmtId="169" fontId="7" fillId="0" borderId="0" xfId="0" applyNumberFormat="1" applyFont="1" applyFill="1" applyAlignment="1">
      <alignment horizontal="right"/>
    </xf>
    <xf numFmtId="164" fontId="5" fillId="0" borderId="0" xfId="3" applyFont="1" applyFill="1" applyAlignment="1">
      <alignment horizontal="left"/>
    </xf>
    <xf numFmtId="169" fontId="7" fillId="0" borderId="0" xfId="0" applyNumberFormat="1" applyFont="1" applyFill="1" applyBorder="1" applyAlignment="1">
      <alignment horizontal="left"/>
    </xf>
    <xf numFmtId="164" fontId="7" fillId="0" borderId="0" xfId="0" applyNumberFormat="1" applyFont="1" applyFill="1" applyBorder="1" applyProtection="1">
      <protection locked="0"/>
    </xf>
    <xf numFmtId="164" fontId="4" fillId="0" borderId="0" xfId="3" applyFont="1" applyFill="1" applyProtection="1"/>
    <xf numFmtId="164" fontId="3" fillId="0" borderId="0" xfId="3" applyFont="1" applyFill="1" applyProtection="1"/>
    <xf numFmtId="167" fontId="3" fillId="0" borderId="0" xfId="3" applyNumberFormat="1" applyFont="1" applyFill="1" applyAlignment="1" applyProtection="1">
      <alignment horizontal="right"/>
    </xf>
    <xf numFmtId="171" fontId="3" fillId="0" borderId="0" xfId="3" applyNumberFormat="1" applyFont="1" applyFill="1" applyProtection="1"/>
    <xf numFmtId="0" fontId="0" fillId="0" borderId="0" xfId="0" applyFill="1" applyProtection="1"/>
    <xf numFmtId="171" fontId="0" fillId="0" borderId="0" xfId="0" applyNumberFormat="1" applyFill="1" applyProtection="1"/>
    <xf numFmtId="171" fontId="0" fillId="0" borderId="0" xfId="0" applyNumberFormat="1" applyFill="1" applyAlignment="1" applyProtection="1">
      <alignment horizontal="right"/>
    </xf>
    <xf numFmtId="0" fontId="0" fillId="0" borderId="0" xfId="0" applyFill="1" applyAlignment="1" applyProtection="1">
      <alignment horizontal="center"/>
    </xf>
    <xf numFmtId="164" fontId="5" fillId="0" borderId="1" xfId="3" applyFont="1" applyFill="1" applyBorder="1" applyAlignment="1" applyProtection="1">
      <alignment horizontal="centerContinuous"/>
    </xf>
    <xf numFmtId="164" fontId="5" fillId="0" borderId="2" xfId="3" applyFont="1" applyFill="1" applyBorder="1" applyAlignment="1" applyProtection="1">
      <alignment horizontal="centerContinuous"/>
    </xf>
    <xf numFmtId="171" fontId="5" fillId="0" borderId="2" xfId="3" applyNumberFormat="1" applyFont="1" applyFill="1" applyBorder="1" applyAlignment="1" applyProtection="1">
      <alignment horizontal="centerContinuous"/>
    </xf>
    <xf numFmtId="164" fontId="5" fillId="0" borderId="3" xfId="3" applyFont="1" applyFill="1" applyBorder="1" applyAlignment="1" applyProtection="1">
      <alignment horizontal="centerContinuous"/>
    </xf>
    <xf numFmtId="164" fontId="5" fillId="0" borderId="4" xfId="3" applyFont="1" applyFill="1" applyBorder="1" applyAlignment="1" applyProtection="1">
      <alignment horizontal="centerContinuous"/>
    </xf>
    <xf numFmtId="167" fontId="5" fillId="0" borderId="7" xfId="3" applyNumberFormat="1" applyFont="1" applyFill="1" applyBorder="1" applyAlignment="1" applyProtection="1">
      <alignment horizontal="centerContinuous"/>
    </xf>
    <xf numFmtId="171" fontId="5" fillId="0" borderId="6" xfId="3" applyNumberFormat="1" applyFont="1" applyFill="1" applyBorder="1" applyAlignment="1" applyProtection="1">
      <alignment horizontal="centerContinuous"/>
    </xf>
    <xf numFmtId="164" fontId="5" fillId="0" borderId="5" xfId="3" applyFont="1" applyFill="1" applyBorder="1" applyAlignment="1" applyProtection="1">
      <alignment horizontal="centerContinuous"/>
    </xf>
    <xf numFmtId="164" fontId="5" fillId="0" borderId="6" xfId="3" applyFont="1" applyFill="1" applyBorder="1" applyAlignment="1" applyProtection="1">
      <alignment horizontal="centerContinuous"/>
    </xf>
    <xf numFmtId="164" fontId="5" fillId="0" borderId="0" xfId="3" applyFont="1" applyFill="1" applyBorder="1" applyAlignment="1" applyProtection="1">
      <alignment horizontal="left"/>
    </xf>
    <xf numFmtId="164" fontId="5" fillId="0" borderId="0" xfId="3" applyFont="1" applyFill="1" applyBorder="1" applyAlignment="1" applyProtection="1">
      <alignment horizontal="centerContinuous"/>
    </xf>
    <xf numFmtId="1" fontId="5" fillId="0" borderId="0" xfId="3" applyNumberFormat="1" applyFont="1" applyFill="1" applyBorder="1" applyAlignment="1" applyProtection="1">
      <alignment horizontal="left"/>
    </xf>
    <xf numFmtId="164" fontId="7" fillId="0" borderId="0" xfId="0" applyNumberFormat="1" applyFont="1" applyFill="1" applyProtection="1"/>
    <xf numFmtId="171" fontId="7" fillId="0" borderId="0" xfId="0" applyNumberFormat="1" applyFont="1" applyFill="1" applyProtection="1"/>
    <xf numFmtId="171" fontId="7" fillId="0" borderId="0" xfId="0" applyNumberFormat="1" applyFont="1" applyFill="1" applyAlignment="1" applyProtection="1">
      <alignment horizontal="right"/>
    </xf>
    <xf numFmtId="164" fontId="7" fillId="0" borderId="0" xfId="0" applyNumberFormat="1" applyFont="1" applyFill="1" applyAlignment="1" applyProtection="1">
      <alignment horizontal="center"/>
    </xf>
    <xf numFmtId="164" fontId="5" fillId="0" borderId="0" xfId="3" applyFont="1" applyFill="1" applyBorder="1" applyProtection="1"/>
    <xf numFmtId="164" fontId="6" fillId="0" borderId="0" xfId="3" applyFont="1" applyFill="1" applyBorder="1" applyProtection="1"/>
    <xf numFmtId="170" fontId="7" fillId="0" borderId="0" xfId="3" applyNumberFormat="1" applyFont="1" applyFill="1" applyAlignment="1" applyProtection="1">
      <alignment horizontal="center"/>
    </xf>
    <xf numFmtId="164" fontId="6" fillId="0" borderId="0" xfId="3" applyFont="1" applyFill="1" applyProtection="1"/>
    <xf numFmtId="164" fontId="5" fillId="0" borderId="0" xfId="3" applyFont="1" applyFill="1" applyProtection="1"/>
    <xf numFmtId="164" fontId="2" fillId="0" borderId="0" xfId="3" applyFill="1" applyProtection="1"/>
    <xf numFmtId="164" fontId="7" fillId="0" borderId="0" xfId="0" applyNumberFormat="1" applyFont="1" applyFill="1" applyAlignment="1" applyProtection="1">
      <alignment horizontal="left" indent="2"/>
    </xf>
    <xf numFmtId="2" fontId="7" fillId="0" borderId="0" xfId="3" applyNumberFormat="1" applyFont="1" applyFill="1" applyAlignment="1" applyProtection="1">
      <alignment horizontal="center"/>
    </xf>
    <xf numFmtId="2" fontId="7" fillId="0" borderId="0" xfId="0" applyNumberFormat="1" applyFont="1" applyFill="1" applyAlignment="1" applyProtection="1">
      <alignment horizontal="center"/>
    </xf>
    <xf numFmtId="164" fontId="7" fillId="0" borderId="0" xfId="0" applyNumberFormat="1" applyFont="1" applyFill="1" applyAlignment="1" applyProtection="1">
      <alignment horizontal="right"/>
    </xf>
    <xf numFmtId="0" fontId="7" fillId="0" borderId="0" xfId="0" applyFont="1" applyFill="1" applyProtection="1"/>
    <xf numFmtId="0" fontId="14" fillId="0" borderId="0" xfId="0" applyFont="1" applyFill="1" applyProtection="1"/>
    <xf numFmtId="164" fontId="7" fillId="0" borderId="0" xfId="0" applyNumberFormat="1" applyFont="1" applyFill="1" applyAlignment="1" applyProtection="1">
      <alignment horizontal="left"/>
    </xf>
    <xf numFmtId="0" fontId="0" fillId="0" borderId="0" xfId="0" applyFill="1" applyBorder="1" applyProtection="1"/>
    <xf numFmtId="0" fontId="7" fillId="0" borderId="0" xfId="0" applyFont="1" applyFill="1" applyBorder="1" applyProtection="1"/>
    <xf numFmtId="164" fontId="7" fillId="0" borderId="0" xfId="0" applyNumberFormat="1" applyFont="1" applyFill="1" applyBorder="1" applyProtection="1"/>
    <xf numFmtId="2" fontId="7" fillId="0" borderId="0" xfId="3" applyNumberFormat="1" applyFont="1" applyFill="1" applyBorder="1" applyAlignment="1" applyProtection="1">
      <alignment horizontal="center"/>
    </xf>
    <xf numFmtId="171" fontId="7" fillId="0" borderId="0" xfId="0" applyNumberFormat="1" applyFont="1" applyFill="1" applyBorder="1" applyProtection="1"/>
    <xf numFmtId="171" fontId="7" fillId="0" borderId="0" xfId="0" applyNumberFormat="1" applyFont="1" applyFill="1" applyBorder="1" applyAlignment="1" applyProtection="1">
      <alignment horizontal="right"/>
    </xf>
    <xf numFmtId="170" fontId="7" fillId="0" borderId="0" xfId="0" applyNumberFormat="1" applyFont="1" applyFill="1" applyBorder="1" applyAlignment="1" applyProtection="1">
      <alignment horizontal="center"/>
    </xf>
    <xf numFmtId="164" fontId="0" fillId="0" borderId="0" xfId="0" applyNumberFormat="1" applyFill="1" applyProtection="1"/>
    <xf numFmtId="167" fontId="5" fillId="0" borderId="1" xfId="3" applyNumberFormat="1" applyFont="1" applyFill="1" applyBorder="1" applyAlignment="1" applyProtection="1">
      <alignment horizontal="centerContinuous"/>
    </xf>
    <xf numFmtId="167" fontId="5" fillId="0" borderId="5" xfId="3" applyNumberFormat="1" applyFont="1" applyFill="1" applyBorder="1" applyAlignment="1" applyProtection="1">
      <alignment horizontal="centerContinuous"/>
    </xf>
    <xf numFmtId="164" fontId="7" fillId="0" borderId="0" xfId="1" applyNumberFormat="1" applyFont="1" applyFill="1" applyAlignment="1" applyProtection="1">
      <alignment horizontal="left" indent="2"/>
    </xf>
    <xf numFmtId="164" fontId="6" fillId="0" borderId="0" xfId="3" applyNumberFormat="1" applyFont="1" applyFill="1" applyAlignment="1" applyProtection="1"/>
    <xf numFmtId="164" fontId="7" fillId="0" borderId="0" xfId="0" applyNumberFormat="1" applyFont="1" applyFill="1" applyAlignment="1" applyProtection="1"/>
    <xf numFmtId="164" fontId="7" fillId="0" borderId="0" xfId="0" applyNumberFormat="1" applyFont="1" applyFill="1" applyBorder="1" applyAlignment="1" applyProtection="1">
      <alignment horizontal="right"/>
    </xf>
    <xf numFmtId="167" fontId="5" fillId="0" borderId="5" xfId="3" applyNumberFormat="1" applyFont="1" applyFill="1" applyBorder="1" applyAlignment="1">
      <alignment horizontal="centerContinuous"/>
    </xf>
    <xf numFmtId="171" fontId="7" fillId="0" borderId="0" xfId="0" applyNumberFormat="1" applyFont="1" applyFill="1" applyBorder="1" applyAlignment="1">
      <alignment vertical="justify"/>
    </xf>
    <xf numFmtId="164" fontId="6" fillId="0" borderId="7" xfId="3" applyNumberFormat="1" applyFont="1" applyFill="1" applyBorder="1" applyAlignment="1" applyProtection="1">
      <alignment horizontal="right"/>
      <protection locked="0"/>
    </xf>
    <xf numFmtId="164" fontId="7" fillId="2" borderId="0" xfId="0" applyNumberFormat="1" applyFont="1" applyFill="1" applyBorder="1" applyAlignment="1" applyProtection="1">
      <alignment wrapText="1"/>
    </xf>
    <xf numFmtId="171" fontId="6" fillId="2" borderId="0" xfId="3" applyNumberFormat="1" applyFont="1" applyFill="1" applyBorder="1" applyAlignment="1" applyProtection="1">
      <alignment wrapText="1"/>
    </xf>
    <xf numFmtId="2" fontId="7" fillId="2" borderId="0" xfId="3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left"/>
    </xf>
    <xf numFmtId="171" fontId="7" fillId="0" borderId="0" xfId="0" applyNumberFormat="1" applyFont="1" applyFill="1" applyBorder="1" applyAlignment="1">
      <alignment horizontal="right" wrapText="1"/>
    </xf>
    <xf numFmtId="164" fontId="6" fillId="0" borderId="0" xfId="3" applyNumberFormat="1" applyFont="1" applyFill="1" applyBorder="1" applyAlignment="1" applyProtection="1">
      <alignment horizontal="right" vertical="center" wrapText="1"/>
    </xf>
    <xf numFmtId="0" fontId="10" fillId="2" borderId="0" xfId="0" applyFont="1" applyFill="1" applyAlignment="1">
      <alignment horizontal="left"/>
    </xf>
    <xf numFmtId="0" fontId="17" fillId="0" borderId="0" xfId="0" applyFont="1" applyFill="1" applyBorder="1"/>
    <xf numFmtId="164" fontId="18" fillId="0" borderId="0" xfId="0" applyNumberFormat="1" applyFont="1" applyFill="1" applyBorder="1" applyProtection="1">
      <protection locked="0"/>
    </xf>
    <xf numFmtId="164" fontId="7" fillId="2" borderId="0" xfId="0" applyNumberFormat="1" applyFont="1" applyFill="1" applyBorder="1" applyProtection="1"/>
    <xf numFmtId="164" fontId="7" fillId="2" borderId="0" xfId="0" applyNumberFormat="1" applyFont="1" applyFill="1" applyBorder="1"/>
    <xf numFmtId="170" fontId="7" fillId="0" borderId="7" xfId="0" applyNumberFormat="1" applyFont="1" applyFill="1" applyBorder="1" applyAlignment="1">
      <alignment horizontal="center"/>
    </xf>
    <xf numFmtId="164" fontId="6" fillId="2" borderId="0" xfId="3" applyNumberFormat="1" applyFont="1" applyFill="1" applyBorder="1" applyAlignment="1" applyProtection="1">
      <alignment horizontal="right"/>
    </xf>
    <xf numFmtId="164" fontId="6" fillId="2" borderId="0" xfId="3" applyNumberFormat="1" applyFont="1" applyFill="1" applyBorder="1" applyAlignment="1" applyProtection="1">
      <alignment horizontal="right" wrapText="1"/>
    </xf>
    <xf numFmtId="171" fontId="7" fillId="2" borderId="0" xfId="0" applyNumberFormat="1" applyFont="1" applyFill="1" applyBorder="1" applyAlignment="1">
      <alignment horizontal="right" wrapText="1"/>
    </xf>
    <xf numFmtId="164" fontId="7" fillId="2" borderId="0" xfId="3" applyNumberFormat="1" applyFont="1" applyFill="1" applyBorder="1"/>
    <xf numFmtId="165" fontId="19" fillId="0" borderId="0" xfId="2" applyNumberFormat="1" applyFont="1" applyAlignment="1" applyProtection="1">
      <alignment horizontal="left"/>
    </xf>
    <xf numFmtId="165" fontId="19" fillId="0" borderId="0" xfId="2" applyFont="1" applyAlignment="1">
      <alignment horizontal="left"/>
    </xf>
    <xf numFmtId="165" fontId="2" fillId="0" borderId="0" xfId="2"/>
    <xf numFmtId="165" fontId="20" fillId="0" borderId="0" xfId="2" applyNumberFormat="1" applyFont="1" applyAlignment="1" applyProtection="1">
      <alignment horizontal="left"/>
    </xf>
    <xf numFmtId="165" fontId="14" fillId="0" borderId="0" xfId="2" applyNumberFormat="1" applyFont="1" applyAlignment="1" applyProtection="1">
      <alignment horizontal="left" vertical="center"/>
    </xf>
    <xf numFmtId="165" fontId="21" fillId="0" borderId="0" xfId="2" applyNumberFormat="1" applyFont="1" applyAlignment="1" applyProtection="1">
      <alignment horizontal="left" vertical="center"/>
    </xf>
    <xf numFmtId="165" fontId="19" fillId="0" borderId="11" xfId="2" applyNumberFormat="1" applyFont="1" applyBorder="1" applyAlignment="1" applyProtection="1">
      <alignment horizontal="center"/>
    </xf>
    <xf numFmtId="165" fontId="19" fillId="0" borderId="0" xfId="2" applyNumberFormat="1" applyFont="1" applyAlignment="1" applyProtection="1">
      <alignment horizontal="center"/>
    </xf>
    <xf numFmtId="165" fontId="19" fillId="0" borderId="0" xfId="2" applyNumberFormat="1" applyFont="1" applyBorder="1" applyAlignment="1" applyProtection="1">
      <alignment horizontal="center"/>
    </xf>
    <xf numFmtId="165" fontId="13" fillId="0" borderId="0" xfId="2" applyFont="1" applyAlignment="1"/>
    <xf numFmtId="165" fontId="13" fillId="0" borderId="0" xfId="2" applyNumberFormat="1" applyFont="1" applyAlignment="1" applyProtection="1"/>
    <xf numFmtId="2" fontId="5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5" fontId="13" fillId="0" borderId="0" xfId="0" applyNumberFormat="1" applyFont="1" applyAlignment="1" applyProtection="1"/>
    <xf numFmtId="165" fontId="19" fillId="3" borderId="0" xfId="2" applyNumberFormat="1" applyFont="1" applyFill="1" applyAlignment="1" applyProtection="1">
      <alignment horizontal="left"/>
    </xf>
    <xf numFmtId="165" fontId="20" fillId="3" borderId="0" xfId="2" applyNumberFormat="1" applyFont="1" applyFill="1" applyAlignment="1" applyProtection="1">
      <alignment horizontal="left"/>
    </xf>
    <xf numFmtId="165" fontId="21" fillId="3" borderId="0" xfId="2" applyNumberFormat="1" applyFont="1" applyFill="1" applyAlignment="1" applyProtection="1">
      <alignment horizontal="left" vertical="center"/>
    </xf>
    <xf numFmtId="165" fontId="2" fillId="3" borderId="0" xfId="2" applyFill="1"/>
    <xf numFmtId="0" fontId="19" fillId="0" borderId="0" xfId="0" applyFont="1" applyAlignment="1"/>
    <xf numFmtId="165" fontId="20" fillId="0" borderId="0" xfId="0" applyNumberFormat="1" applyFont="1" applyAlignment="1" applyProtection="1">
      <alignment horizontal="center"/>
    </xf>
    <xf numFmtId="165" fontId="19" fillId="0" borderId="0" xfId="0" applyNumberFormat="1" applyFont="1" applyAlignment="1" applyProtection="1">
      <alignment horizontal="left"/>
    </xf>
    <xf numFmtId="165" fontId="19" fillId="0" borderId="0" xfId="0" applyNumberFormat="1" applyFont="1" applyBorder="1" applyAlignment="1" applyProtection="1">
      <alignment horizontal="center"/>
    </xf>
    <xf numFmtId="0" fontId="13" fillId="0" borderId="0" xfId="0" applyFont="1" applyAlignment="1"/>
    <xf numFmtId="165" fontId="19" fillId="2" borderId="0" xfId="2" applyNumberFormat="1" applyFont="1" applyFill="1" applyAlignment="1" applyProtection="1">
      <alignment horizontal="left"/>
    </xf>
    <xf numFmtId="165" fontId="20" fillId="2" borderId="0" xfId="2" applyNumberFormat="1" applyFont="1" applyFill="1" applyAlignment="1" applyProtection="1">
      <alignment horizontal="left"/>
    </xf>
    <xf numFmtId="165" fontId="21" fillId="2" borderId="0" xfId="2" applyNumberFormat="1" applyFont="1" applyFill="1" applyAlignment="1" applyProtection="1">
      <alignment horizontal="left" vertical="center"/>
    </xf>
    <xf numFmtId="165" fontId="2" fillId="2" borderId="0" xfId="2" applyFill="1"/>
    <xf numFmtId="165" fontId="2" fillId="2" borderId="0" xfId="2" applyFill="1" applyBorder="1"/>
    <xf numFmtId="2" fontId="13" fillId="0" borderId="0" xfId="0" applyNumberFormat="1" applyFont="1" applyAlignment="1"/>
    <xf numFmtId="164" fontId="13" fillId="0" borderId="0" xfId="0" applyNumberFormat="1" applyFont="1" applyAlignment="1"/>
    <xf numFmtId="165" fontId="19" fillId="0" borderId="0" xfId="0" applyNumberFormat="1" applyFont="1" applyAlignment="1" applyProtection="1">
      <alignment horizontal="center"/>
    </xf>
    <xf numFmtId="1" fontId="0" fillId="0" borderId="0" xfId="0" applyNumberFormat="1" applyAlignment="1"/>
    <xf numFmtId="0" fontId="19" fillId="0" borderId="0" xfId="0" quotePrefix="1" applyFont="1" applyAlignment="1"/>
    <xf numFmtId="165" fontId="19" fillId="0" borderId="0" xfId="2" applyNumberFormat="1" applyFont="1" applyBorder="1" applyAlignment="1" applyProtection="1">
      <alignment horizontal="left"/>
    </xf>
    <xf numFmtId="165" fontId="20" fillId="0" borderId="0" xfId="2" applyNumberFormat="1" applyFont="1" applyBorder="1" applyAlignment="1" applyProtection="1">
      <alignment horizontal="left"/>
    </xf>
    <xf numFmtId="165" fontId="14" fillId="0" borderId="0" xfId="2" applyNumberFormat="1" applyFont="1" applyBorder="1" applyAlignment="1" applyProtection="1">
      <alignment horizontal="left" vertical="center"/>
    </xf>
    <xf numFmtId="0" fontId="19" fillId="0" borderId="0" xfId="0" applyFont="1" applyBorder="1" applyAlignment="1"/>
    <xf numFmtId="165" fontId="2" fillId="0" borderId="0" xfId="2" applyBorder="1"/>
    <xf numFmtId="165" fontId="21" fillId="0" borderId="0" xfId="2" applyNumberFormat="1" applyFont="1" applyBorder="1" applyAlignment="1" applyProtection="1">
      <alignment horizontal="left" vertical="center"/>
    </xf>
    <xf numFmtId="165" fontId="2" fillId="4" borderId="0" xfId="2" applyFill="1"/>
    <xf numFmtId="0" fontId="0" fillId="4" borderId="0" xfId="0" applyFill="1"/>
    <xf numFmtId="0" fontId="19" fillId="4" borderId="0" xfId="0" applyFont="1" applyFill="1" applyAlignment="1"/>
    <xf numFmtId="165" fontId="2" fillId="4" borderId="0" xfId="2" applyFill="1" applyBorder="1"/>
    <xf numFmtId="165" fontId="19" fillId="4" borderId="11" xfId="2" applyNumberFormat="1" applyFont="1" applyFill="1" applyBorder="1" applyAlignment="1" applyProtection="1">
      <alignment horizontal="center"/>
    </xf>
    <xf numFmtId="165" fontId="19" fillId="4" borderId="0" xfId="2" applyNumberFormat="1" applyFont="1" applyFill="1" applyAlignment="1" applyProtection="1">
      <alignment horizontal="center"/>
    </xf>
    <xf numFmtId="165" fontId="19" fillId="4" borderId="0" xfId="2" applyNumberFormat="1" applyFont="1" applyFill="1" applyAlignment="1" applyProtection="1">
      <alignment horizontal="left"/>
    </xf>
    <xf numFmtId="165" fontId="19" fillId="4" borderId="0" xfId="0" applyNumberFormat="1" applyFont="1" applyFill="1" applyBorder="1" applyAlignment="1" applyProtection="1">
      <alignment horizontal="center"/>
    </xf>
    <xf numFmtId="165" fontId="19" fillId="4" borderId="0" xfId="0" applyNumberFormat="1" applyFont="1" applyFill="1" applyAlignment="1" applyProtection="1">
      <alignment horizontal="center"/>
    </xf>
    <xf numFmtId="165" fontId="19" fillId="4" borderId="0" xfId="0" applyNumberFormat="1" applyFont="1" applyFill="1" applyAlignment="1" applyProtection="1">
      <alignment horizontal="left"/>
    </xf>
    <xf numFmtId="165" fontId="13" fillId="4" borderId="0" xfId="2" applyNumberFormat="1" applyFont="1" applyFill="1" applyBorder="1" applyAlignment="1" applyProtection="1">
      <alignment horizontal="center"/>
    </xf>
    <xf numFmtId="165" fontId="13" fillId="4" borderId="0" xfId="2" applyNumberFormat="1" applyFont="1" applyFill="1" applyAlignment="1" applyProtection="1"/>
    <xf numFmtId="165" fontId="13" fillId="4" borderId="0" xfId="0" applyNumberFormat="1" applyFont="1" applyFill="1" applyBorder="1" applyAlignment="1" applyProtection="1">
      <alignment horizontal="center"/>
    </xf>
    <xf numFmtId="165" fontId="13" fillId="4" borderId="0" xfId="0" applyNumberFormat="1" applyFont="1" applyFill="1" applyAlignment="1" applyProtection="1"/>
    <xf numFmtId="0" fontId="19" fillId="4" borderId="0" xfId="0" quotePrefix="1" applyFont="1" applyFill="1" applyAlignment="1"/>
    <xf numFmtId="0" fontId="0" fillId="2" borderId="0" xfId="0" applyFill="1"/>
    <xf numFmtId="0" fontId="19" fillId="2" borderId="0" xfId="0" applyFont="1" applyFill="1" applyAlignment="1"/>
    <xf numFmtId="165" fontId="19" fillId="2" borderId="11" xfId="2" applyNumberFormat="1" applyFont="1" applyFill="1" applyBorder="1" applyAlignment="1" applyProtection="1">
      <alignment horizontal="center"/>
    </xf>
    <xf numFmtId="165" fontId="19" fillId="2" borderId="0" xfId="2" applyNumberFormat="1" applyFont="1" applyFill="1" applyAlignment="1" applyProtection="1">
      <alignment horizontal="center"/>
    </xf>
    <xf numFmtId="165" fontId="19" fillId="2" borderId="0" xfId="0" applyNumberFormat="1" applyFont="1" applyFill="1" applyBorder="1" applyAlignment="1" applyProtection="1">
      <alignment horizontal="center"/>
    </xf>
    <xf numFmtId="165" fontId="19" fillId="2" borderId="0" xfId="0" applyNumberFormat="1" applyFont="1" applyFill="1" applyAlignment="1" applyProtection="1">
      <alignment horizontal="center"/>
    </xf>
    <xf numFmtId="165" fontId="19" fillId="2" borderId="0" xfId="0" applyNumberFormat="1" applyFont="1" applyFill="1" applyAlignment="1" applyProtection="1">
      <alignment horizontal="left"/>
    </xf>
    <xf numFmtId="165" fontId="13" fillId="2" borderId="0" xfId="2" applyNumberFormat="1" applyFont="1" applyFill="1" applyBorder="1" applyAlignment="1" applyProtection="1">
      <alignment horizontal="center"/>
    </xf>
    <xf numFmtId="165" fontId="13" fillId="2" borderId="0" xfId="2" applyNumberFormat="1" applyFont="1" applyFill="1" applyAlignment="1" applyProtection="1"/>
    <xf numFmtId="165" fontId="13" fillId="2" borderId="0" xfId="0" applyNumberFormat="1" applyFont="1" applyFill="1" applyBorder="1" applyAlignment="1" applyProtection="1">
      <alignment horizontal="center"/>
    </xf>
    <xf numFmtId="165" fontId="13" fillId="2" borderId="0" xfId="0" applyNumberFormat="1" applyFont="1" applyFill="1" applyAlignment="1" applyProtection="1"/>
    <xf numFmtId="0" fontId="19" fillId="2" borderId="0" xfId="0" quotePrefix="1" applyFont="1" applyFill="1" applyAlignment="1"/>
    <xf numFmtId="165" fontId="19" fillId="2" borderId="0" xfId="0" applyNumberFormat="1" applyFont="1" applyFill="1" applyBorder="1" applyAlignment="1" applyProtection="1">
      <alignment horizontal="left"/>
    </xf>
    <xf numFmtId="165" fontId="13" fillId="2" borderId="0" xfId="0" applyNumberFormat="1" applyFont="1" applyFill="1" applyAlignment="1" applyProtection="1">
      <alignment horizontal="left"/>
    </xf>
    <xf numFmtId="0" fontId="7" fillId="2" borderId="0" xfId="0" applyFont="1" applyFill="1"/>
    <xf numFmtId="165" fontId="20" fillId="2" borderId="0" xfId="2" applyNumberFormat="1" applyFont="1" applyFill="1" applyBorder="1" applyAlignment="1" applyProtection="1">
      <alignment horizontal="left"/>
    </xf>
    <xf numFmtId="164" fontId="7" fillId="2" borderId="0" xfId="0" applyNumberFormat="1" applyFont="1" applyFill="1"/>
    <xf numFmtId="165" fontId="20" fillId="2" borderId="0" xfId="0" applyNumberFormat="1" applyFont="1" applyFill="1" applyAlignment="1" applyProtection="1">
      <alignment horizontal="center"/>
    </xf>
    <xf numFmtId="0" fontId="0" fillId="2" borderId="0" xfId="0" applyFill="1" applyBorder="1"/>
    <xf numFmtId="0" fontId="0" fillId="2" borderId="7" xfId="0" applyFill="1" applyBorder="1"/>
    <xf numFmtId="165" fontId="19" fillId="2" borderId="0" xfId="2" applyNumberFormat="1" applyFont="1" applyFill="1" applyBorder="1" applyAlignment="1" applyProtection="1">
      <alignment horizontal="center"/>
    </xf>
    <xf numFmtId="165" fontId="13" fillId="2" borderId="0" xfId="2" applyFont="1" applyFill="1" applyAlignment="1"/>
    <xf numFmtId="164" fontId="7" fillId="2" borderId="7" xfId="0" applyNumberFormat="1" applyFont="1" applyFill="1" applyBorder="1"/>
    <xf numFmtId="0" fontId="10" fillId="5" borderId="0" xfId="0" applyFont="1" applyFill="1"/>
    <xf numFmtId="0" fontId="7" fillId="5" borderId="0" xfId="0" applyFont="1" applyFill="1"/>
    <xf numFmtId="166" fontId="6" fillId="2" borderId="0" xfId="3" applyNumberFormat="1" applyFont="1" applyFill="1" applyBorder="1" applyAlignment="1" applyProtection="1">
      <alignment horizontal="left"/>
    </xf>
    <xf numFmtId="164" fontId="7" fillId="2" borderId="0" xfId="0" applyNumberFormat="1" applyFont="1" applyFill="1" applyBorder="1" applyProtection="1">
      <protection locked="0"/>
    </xf>
    <xf numFmtId="165" fontId="0" fillId="2" borderId="0" xfId="0" applyNumberFormat="1" applyFill="1" applyBorder="1"/>
    <xf numFmtId="0" fontId="0" fillId="5" borderId="0" xfId="0" applyFill="1"/>
    <xf numFmtId="165" fontId="7" fillId="2" borderId="0" xfId="0" applyNumberFormat="1" applyFont="1" applyFill="1" applyAlignment="1" applyProtection="1">
      <alignment horizontal="left"/>
    </xf>
    <xf numFmtId="167" fontId="6" fillId="0" borderId="0" xfId="3" applyNumberFormat="1" applyFont="1" applyFill="1" applyBorder="1" applyAlignment="1" applyProtection="1">
      <alignment horizontal="right"/>
    </xf>
    <xf numFmtId="167" fontId="6" fillId="2" borderId="0" xfId="3" applyNumberFormat="1" applyFont="1" applyFill="1" applyBorder="1" applyAlignment="1" applyProtection="1">
      <alignment horizontal="right"/>
    </xf>
    <xf numFmtId="167" fontId="7" fillId="0" borderId="0" xfId="0" applyNumberFormat="1" applyFont="1" applyFill="1" applyBorder="1"/>
    <xf numFmtId="167" fontId="7" fillId="0" borderId="0" xfId="0" applyNumberFormat="1" applyFont="1" applyFill="1" applyBorder="1" applyAlignment="1">
      <alignment horizontal="right"/>
    </xf>
    <xf numFmtId="172" fontId="6" fillId="2" borderId="0" xfId="3" applyNumberFormat="1" applyFont="1" applyFill="1" applyBorder="1" applyAlignment="1" applyProtection="1">
      <alignment horizontal="right"/>
    </xf>
    <xf numFmtId="172" fontId="6" fillId="0" borderId="0" xfId="3" applyNumberFormat="1" applyFont="1" applyFill="1" applyBorder="1" applyAlignment="1" applyProtection="1">
      <alignment horizontal="right"/>
    </xf>
    <xf numFmtId="172" fontId="7" fillId="2" borderId="0" xfId="0" applyNumberFormat="1" applyFont="1" applyFill="1" applyBorder="1"/>
    <xf numFmtId="167" fontId="0" fillId="0" borderId="0" xfId="0" applyNumberFormat="1" applyFill="1" applyBorder="1"/>
    <xf numFmtId="37" fontId="7" fillId="0" borderId="0" xfId="4" applyNumberFormat="1" applyFont="1" applyAlignment="1" applyProtection="1">
      <alignment horizontal="left" vertical="center"/>
    </xf>
    <xf numFmtId="2" fontId="5" fillId="0" borderId="9" xfId="0" applyNumberFormat="1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167" fontId="5" fillId="0" borderId="1" xfId="3" applyNumberFormat="1" applyFont="1" applyFill="1" applyBorder="1" applyAlignment="1" applyProtection="1">
      <alignment horizontal="center" vertical="center"/>
    </xf>
    <xf numFmtId="167" fontId="5" fillId="0" borderId="2" xfId="3" applyNumberFormat="1" applyFont="1" applyFill="1" applyBorder="1" applyAlignment="1" applyProtection="1">
      <alignment horizontal="center" vertical="center"/>
    </xf>
    <xf numFmtId="167" fontId="5" fillId="0" borderId="5" xfId="3" applyNumberFormat="1" applyFont="1" applyFill="1" applyBorder="1" applyAlignment="1" applyProtection="1">
      <alignment horizontal="center" vertical="center"/>
    </xf>
    <xf numFmtId="167" fontId="5" fillId="0" borderId="6" xfId="3" applyNumberFormat="1" applyFont="1" applyFill="1" applyBorder="1" applyAlignment="1" applyProtection="1">
      <alignment horizontal="center" vertical="center"/>
    </xf>
    <xf numFmtId="2" fontId="5" fillId="0" borderId="9" xfId="0" applyNumberFormat="1" applyFont="1" applyFill="1" applyBorder="1" applyAlignment="1" applyProtection="1">
      <alignment horizontal="center" vertical="center" wrapText="1"/>
    </xf>
    <xf numFmtId="0" fontId="0" fillId="0" borderId="12" xfId="0" applyFill="1" applyBorder="1" applyAlignment="1" applyProtection="1">
      <alignment horizontal="center" vertical="center" wrapText="1"/>
    </xf>
    <xf numFmtId="0" fontId="0" fillId="0" borderId="10" xfId="0" applyFill="1" applyBorder="1" applyAlignment="1" applyProtection="1">
      <alignment horizontal="center" vertical="center" wrapText="1"/>
    </xf>
    <xf numFmtId="167" fontId="5" fillId="0" borderId="8" xfId="3" applyNumberFormat="1" applyFont="1" applyFill="1" applyBorder="1" applyAlignment="1" applyProtection="1">
      <alignment horizontal="center" vertical="center"/>
    </xf>
    <xf numFmtId="167" fontId="5" fillId="0" borderId="7" xfId="3" applyNumberFormat="1" applyFont="1" applyFill="1" applyBorder="1" applyAlignment="1" applyProtection="1">
      <alignment horizontal="center" vertical="center"/>
    </xf>
    <xf numFmtId="167" fontId="5" fillId="0" borderId="5" xfId="3" applyNumberFormat="1" applyFont="1" applyFill="1" applyBorder="1" applyAlignment="1" applyProtection="1">
      <alignment horizontal="center"/>
    </xf>
    <xf numFmtId="167" fontId="5" fillId="0" borderId="7" xfId="3" applyNumberFormat="1" applyFont="1" applyFill="1" applyBorder="1" applyAlignment="1" applyProtection="1">
      <alignment horizontal="center"/>
    </xf>
    <xf numFmtId="167" fontId="5" fillId="0" borderId="6" xfId="3" applyNumberFormat="1" applyFont="1" applyFill="1" applyBorder="1" applyAlignment="1" applyProtection="1">
      <alignment horizontal="center"/>
    </xf>
    <xf numFmtId="167" fontId="12" fillId="0" borderId="1" xfId="3" applyNumberFormat="1" applyFont="1" applyFill="1" applyBorder="1" applyAlignment="1" applyProtection="1">
      <alignment horizontal="center" vertical="center" wrapText="1"/>
    </xf>
    <xf numFmtId="167" fontId="12" fillId="0" borderId="8" xfId="3" applyNumberFormat="1" applyFont="1" applyFill="1" applyBorder="1" applyAlignment="1" applyProtection="1">
      <alignment horizontal="center" vertical="center" wrapText="1"/>
    </xf>
    <xf numFmtId="167" fontId="12" fillId="0" borderId="2" xfId="3" applyNumberFormat="1" applyFont="1" applyFill="1" applyBorder="1" applyAlignment="1" applyProtection="1">
      <alignment horizontal="center" vertical="center" wrapText="1"/>
    </xf>
    <xf numFmtId="167" fontId="12" fillId="0" borderId="5" xfId="3" applyNumberFormat="1" applyFont="1" applyFill="1" applyBorder="1" applyAlignment="1" applyProtection="1">
      <alignment horizontal="center" vertical="center" wrapText="1"/>
    </xf>
    <xf numFmtId="167" fontId="12" fillId="0" borderId="7" xfId="3" applyNumberFormat="1" applyFont="1" applyFill="1" applyBorder="1" applyAlignment="1" applyProtection="1">
      <alignment horizontal="center" vertical="center" wrapText="1"/>
    </xf>
    <xf numFmtId="167" fontId="12" fillId="0" borderId="6" xfId="3" applyNumberFormat="1" applyFont="1" applyFill="1" applyBorder="1" applyAlignment="1" applyProtection="1">
      <alignment horizontal="center" vertical="center" wrapText="1"/>
    </xf>
    <xf numFmtId="166" fontId="5" fillId="0" borderId="9" xfId="3" applyNumberFormat="1" applyFont="1" applyFill="1" applyBorder="1" applyAlignment="1" applyProtection="1">
      <alignment horizontal="center" vertical="center"/>
    </xf>
    <xf numFmtId="166" fontId="5" fillId="0" borderId="12" xfId="3" applyNumberFormat="1" applyFont="1" applyFill="1" applyBorder="1" applyAlignment="1" applyProtection="1">
      <alignment horizontal="center" vertical="center"/>
    </xf>
    <xf numFmtId="166" fontId="5" fillId="0" borderId="10" xfId="3" applyNumberFormat="1" applyFont="1" applyFill="1" applyBorder="1" applyAlignment="1" applyProtection="1">
      <alignment horizontal="center" vertical="center"/>
    </xf>
    <xf numFmtId="167" fontId="5" fillId="0" borderId="1" xfId="3" applyNumberFormat="1" applyFont="1" applyFill="1" applyBorder="1" applyAlignment="1" applyProtection="1">
      <alignment horizontal="center"/>
    </xf>
    <xf numFmtId="167" fontId="5" fillId="0" borderId="8" xfId="3" applyNumberFormat="1" applyFont="1" applyFill="1" applyBorder="1" applyAlignment="1" applyProtection="1">
      <alignment horizontal="center"/>
    </xf>
    <xf numFmtId="167" fontId="5" fillId="0" borderId="2" xfId="3" applyNumberFormat="1" applyFont="1" applyFill="1" applyBorder="1" applyAlignment="1" applyProtection="1">
      <alignment horizontal="center"/>
    </xf>
    <xf numFmtId="167" fontId="5" fillId="0" borderId="1" xfId="3" applyNumberFormat="1" applyFont="1" applyFill="1" applyBorder="1" applyAlignment="1" applyProtection="1">
      <alignment horizontal="center" vertical="center" wrapText="1"/>
    </xf>
    <xf numFmtId="167" fontId="5" fillId="0" borderId="8" xfId="3" applyNumberFormat="1" applyFont="1" applyFill="1" applyBorder="1" applyAlignment="1" applyProtection="1">
      <alignment horizontal="center" vertical="center" wrapText="1"/>
    </xf>
    <xf numFmtId="167" fontId="5" fillId="0" borderId="2" xfId="3" applyNumberFormat="1" applyFont="1" applyFill="1" applyBorder="1" applyAlignment="1" applyProtection="1">
      <alignment horizontal="center" vertical="center" wrapText="1"/>
    </xf>
    <xf numFmtId="167" fontId="5" fillId="0" borderId="5" xfId="3" applyNumberFormat="1" applyFont="1" applyFill="1" applyBorder="1" applyAlignment="1" applyProtection="1">
      <alignment horizontal="center" vertical="center" wrapText="1"/>
    </xf>
    <xf numFmtId="167" fontId="5" fillId="0" borderId="7" xfId="3" applyNumberFormat="1" applyFont="1" applyFill="1" applyBorder="1" applyAlignment="1" applyProtection="1">
      <alignment horizontal="center" vertical="center" wrapText="1"/>
    </xf>
    <xf numFmtId="167" fontId="5" fillId="0" borderId="6" xfId="3" applyNumberFormat="1" applyFont="1" applyFill="1" applyBorder="1" applyAlignment="1" applyProtection="1">
      <alignment horizontal="center" vertical="center" wrapText="1"/>
    </xf>
  </cellXfs>
  <cellStyles count="5">
    <cellStyle name="Comma" xfId="1" builtinId="3"/>
    <cellStyle name="Normal" xfId="0" builtinId="0"/>
    <cellStyle name="Normal 2" xfId="2"/>
    <cellStyle name="Normal_Sheet1" xfId="3"/>
    <cellStyle name="Normal_T2_3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SCB3/Downloads/SUBGRP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IL-00"/>
      <sheetName val="NCR-00"/>
      <sheetName val="aomm-00"/>
      <sheetName val="R13"/>
      <sheetName val="R1"/>
      <sheetName val="R2"/>
      <sheetName val="R3"/>
      <sheetName val="R4A"/>
      <sheetName val="R4B"/>
      <sheetName val="R5"/>
      <sheetName val="R6"/>
      <sheetName val="R7"/>
      <sheetName val="R8"/>
      <sheetName val="R9"/>
      <sheetName val="R10"/>
      <sheetName val="R11"/>
      <sheetName val="R12"/>
      <sheetName val="R15"/>
      <sheetName val="R14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552"/>
  <sheetViews>
    <sheetView tabSelected="1" view="pageBreakPreview" topLeftCell="A898" zoomScaleNormal="70" zoomScaleSheetLayoutView="100" zoomScalePageLayoutView="55" workbookViewId="0">
      <selection activeCell="A167" sqref="A167"/>
    </sheetView>
  </sheetViews>
  <sheetFormatPr defaultRowHeight="12.75" x14ac:dyDescent="0.2"/>
  <cols>
    <col min="1" max="1" width="12" style="16" customWidth="1"/>
    <col min="2" max="2" width="8" style="16" customWidth="1"/>
    <col min="3" max="3" width="7.140625" style="16" customWidth="1"/>
    <col min="4" max="4" width="7.7109375" style="16" customWidth="1"/>
    <col min="5" max="5" width="3.5703125" style="16" customWidth="1"/>
    <col min="6" max="6" width="9.28515625" style="110" customWidth="1"/>
    <col min="7" max="7" width="7.85546875" style="16" customWidth="1"/>
    <col min="8" max="8" width="3.7109375" style="16" customWidth="1"/>
    <col min="9" max="9" width="8.85546875" style="110" customWidth="1"/>
    <col min="10" max="10" width="7.85546875" style="16" customWidth="1"/>
    <col min="11" max="11" width="3.140625" style="16" customWidth="1"/>
    <col min="12" max="12" width="8.85546875" style="110" customWidth="1"/>
    <col min="13" max="13" width="9.42578125" style="16" customWidth="1"/>
    <col min="14" max="14" width="1.7109375" style="16" customWidth="1"/>
    <col min="15" max="15" width="8" style="131" customWidth="1"/>
    <col min="16" max="16" width="9.42578125" style="16" customWidth="1"/>
    <col min="17" max="17" width="1.7109375" style="16" customWidth="1"/>
    <col min="18" max="18" width="8" style="110" customWidth="1"/>
    <col min="19" max="19" width="9.28515625" style="46" customWidth="1"/>
    <col min="20" max="20" width="1.7109375" style="16" customWidth="1"/>
    <col min="21" max="21" width="8" style="110" customWidth="1"/>
    <col min="22" max="22" width="9.28515625" style="16" customWidth="1"/>
    <col min="23" max="23" width="1.7109375" style="16" customWidth="1"/>
    <col min="24" max="24" width="8" style="110" customWidth="1"/>
    <col min="25" max="25" width="11.140625" style="99" customWidth="1"/>
    <col min="26" max="26" width="11.5703125" style="99" customWidth="1"/>
    <col min="27" max="41" width="9.140625" style="291"/>
    <col min="42" max="16384" width="9.140625" style="16"/>
  </cols>
  <sheetData>
    <row r="1" spans="1:42" x14ac:dyDescent="0.2">
      <c r="A1" s="76" t="s">
        <v>73</v>
      </c>
      <c r="B1" s="165"/>
      <c r="C1" s="166"/>
      <c r="D1" s="167"/>
      <c r="E1" s="167"/>
      <c r="F1" s="168"/>
      <c r="G1" s="167"/>
      <c r="H1" s="167"/>
      <c r="I1" s="168"/>
      <c r="J1" s="169"/>
      <c r="K1" s="169"/>
      <c r="L1" s="170"/>
      <c r="M1" s="169"/>
      <c r="N1" s="43"/>
      <c r="O1" s="171"/>
      <c r="P1" s="169"/>
      <c r="Q1" s="169"/>
      <c r="R1" s="170"/>
      <c r="S1" s="209"/>
      <c r="T1" s="169"/>
      <c r="U1" s="170"/>
      <c r="V1" s="169"/>
      <c r="W1" s="169"/>
      <c r="X1" s="170"/>
      <c r="Y1" s="172"/>
      <c r="Z1" s="172"/>
    </row>
    <row r="2" spans="1:42" x14ac:dyDescent="0.2">
      <c r="A2" s="44" t="s">
        <v>42</v>
      </c>
      <c r="B2" s="165"/>
      <c r="C2" s="166"/>
      <c r="D2" s="167"/>
      <c r="E2" s="167"/>
      <c r="F2" s="168"/>
      <c r="G2" s="167"/>
      <c r="H2" s="167"/>
      <c r="I2" s="168"/>
      <c r="J2" s="169"/>
      <c r="K2" s="169"/>
      <c r="L2" s="170"/>
      <c r="M2" s="169"/>
      <c r="N2" s="169"/>
      <c r="O2" s="171"/>
      <c r="P2" s="169"/>
      <c r="Q2" s="169"/>
      <c r="R2" s="170"/>
      <c r="S2" s="209"/>
      <c r="T2" s="169"/>
      <c r="U2" s="170"/>
      <c r="V2" s="169"/>
      <c r="W2" s="169"/>
      <c r="X2" s="170"/>
      <c r="Y2" s="172"/>
      <c r="Z2" s="172"/>
    </row>
    <row r="3" spans="1:42" x14ac:dyDescent="0.2">
      <c r="A3" s="79" t="s">
        <v>43</v>
      </c>
      <c r="B3" s="165"/>
      <c r="C3" s="166"/>
      <c r="D3" s="167"/>
      <c r="E3" s="167"/>
      <c r="F3" s="168"/>
      <c r="G3" s="167"/>
      <c r="H3" s="167"/>
      <c r="I3" s="168"/>
      <c r="J3" s="169"/>
      <c r="K3" s="169"/>
      <c r="L3" s="170"/>
      <c r="M3" s="169"/>
      <c r="N3" s="169"/>
      <c r="O3" s="171"/>
      <c r="P3" s="169"/>
      <c r="Q3" s="169"/>
      <c r="R3" s="170"/>
      <c r="S3" s="209"/>
      <c r="T3" s="169"/>
      <c r="U3" s="170"/>
      <c r="V3" s="169"/>
      <c r="W3" s="169"/>
      <c r="X3" s="170"/>
      <c r="Y3" s="172"/>
      <c r="Z3" s="172"/>
    </row>
    <row r="4" spans="1:42" x14ac:dyDescent="0.2">
      <c r="A4" s="44" t="s">
        <v>70</v>
      </c>
      <c r="B4" s="165"/>
      <c r="C4" s="166"/>
      <c r="D4" s="167"/>
      <c r="E4" s="167"/>
      <c r="F4" s="168"/>
      <c r="G4" s="167"/>
      <c r="H4" s="167"/>
      <c r="I4" s="168"/>
      <c r="J4" s="169"/>
      <c r="K4" s="169"/>
      <c r="L4" s="170"/>
      <c r="M4" s="169"/>
      <c r="N4" s="169"/>
      <c r="O4" s="171"/>
      <c r="P4" s="169"/>
      <c r="Q4" s="169"/>
      <c r="R4" s="170"/>
      <c r="S4" s="209"/>
      <c r="T4" s="169"/>
      <c r="U4" s="170"/>
      <c r="V4" s="169"/>
      <c r="W4" s="169"/>
      <c r="X4" s="170"/>
      <c r="Y4" s="172"/>
      <c r="Z4" s="172"/>
    </row>
    <row r="5" spans="1:42" x14ac:dyDescent="0.2">
      <c r="A5" s="169"/>
      <c r="B5" s="169"/>
      <c r="C5" s="169"/>
      <c r="D5" s="169"/>
      <c r="E5" s="169"/>
      <c r="F5" s="170"/>
      <c r="G5" s="169"/>
      <c r="H5" s="169"/>
      <c r="I5" s="170"/>
      <c r="J5" s="169"/>
      <c r="K5" s="169"/>
      <c r="L5" s="170"/>
      <c r="M5" s="169"/>
      <c r="N5" s="169"/>
      <c r="O5" s="171"/>
      <c r="P5" s="169"/>
      <c r="Q5" s="169"/>
      <c r="R5" s="170"/>
      <c r="S5" s="209"/>
      <c r="T5" s="169"/>
      <c r="U5" s="170"/>
      <c r="V5" s="169"/>
      <c r="W5" s="169"/>
      <c r="X5" s="170"/>
      <c r="Y5" s="172"/>
      <c r="Z5" s="172"/>
    </row>
    <row r="6" spans="1:42" s="73" customFormat="1" ht="12" x14ac:dyDescent="0.2">
      <c r="A6" s="351" t="s">
        <v>9</v>
      </c>
      <c r="B6" s="173"/>
      <c r="C6" s="174"/>
      <c r="D6" s="333" t="s">
        <v>0</v>
      </c>
      <c r="E6" s="340"/>
      <c r="F6" s="334"/>
      <c r="G6" s="354" t="s">
        <v>1</v>
      </c>
      <c r="H6" s="355"/>
      <c r="I6" s="356"/>
      <c r="J6" s="333" t="s">
        <v>2</v>
      </c>
      <c r="K6" s="340"/>
      <c r="L6" s="334"/>
      <c r="M6" s="357" t="s">
        <v>36</v>
      </c>
      <c r="N6" s="358"/>
      <c r="O6" s="359"/>
      <c r="P6" s="210" t="s">
        <v>3</v>
      </c>
      <c r="Q6" s="74"/>
      <c r="R6" s="175"/>
      <c r="S6" s="333" t="s">
        <v>4</v>
      </c>
      <c r="T6" s="340"/>
      <c r="U6" s="334"/>
      <c r="V6" s="333" t="s">
        <v>5</v>
      </c>
      <c r="W6" s="340"/>
      <c r="X6" s="334"/>
      <c r="Y6" s="337" t="s">
        <v>41</v>
      </c>
      <c r="Z6" s="246"/>
      <c r="AA6" s="305"/>
      <c r="AB6" s="305"/>
      <c r="AC6" s="305"/>
      <c r="AD6" s="305"/>
      <c r="AE6" s="305"/>
      <c r="AF6" s="305"/>
      <c r="AG6" s="305"/>
      <c r="AH6" s="305"/>
      <c r="AI6" s="305"/>
      <c r="AJ6" s="305"/>
      <c r="AK6" s="305"/>
      <c r="AL6" s="305"/>
      <c r="AM6" s="305"/>
      <c r="AN6" s="305"/>
      <c r="AO6" s="305"/>
    </row>
    <row r="7" spans="1:42" s="73" customFormat="1" ht="12" x14ac:dyDescent="0.2">
      <c r="A7" s="352"/>
      <c r="B7" s="176" t="s">
        <v>6</v>
      </c>
      <c r="C7" s="177"/>
      <c r="D7" s="335"/>
      <c r="E7" s="341"/>
      <c r="F7" s="336"/>
      <c r="G7" s="342" t="s">
        <v>7</v>
      </c>
      <c r="H7" s="343"/>
      <c r="I7" s="344"/>
      <c r="J7" s="335"/>
      <c r="K7" s="341"/>
      <c r="L7" s="336"/>
      <c r="M7" s="360"/>
      <c r="N7" s="361"/>
      <c r="O7" s="362"/>
      <c r="P7" s="211" t="s">
        <v>8</v>
      </c>
      <c r="Q7" s="178"/>
      <c r="R7" s="179"/>
      <c r="S7" s="335"/>
      <c r="T7" s="341"/>
      <c r="U7" s="336"/>
      <c r="V7" s="335"/>
      <c r="W7" s="341"/>
      <c r="X7" s="336"/>
      <c r="Y7" s="338"/>
      <c r="Z7" s="315"/>
      <c r="AA7" s="314" t="s">
        <v>71</v>
      </c>
      <c r="AB7" s="315"/>
      <c r="AC7" s="315"/>
      <c r="AD7" s="315"/>
      <c r="AE7" s="315"/>
      <c r="AF7" s="315"/>
      <c r="AG7" s="315"/>
      <c r="AH7" s="315"/>
      <c r="AI7" s="315"/>
      <c r="AJ7" s="315"/>
      <c r="AK7" s="315"/>
      <c r="AL7" s="315"/>
      <c r="AM7" s="315"/>
      <c r="AN7" s="315"/>
      <c r="AO7" s="315"/>
      <c r="AP7" s="315"/>
    </row>
    <row r="8" spans="1:42" s="73" customFormat="1" x14ac:dyDescent="0.2">
      <c r="A8" s="352"/>
      <c r="B8" s="176" t="s">
        <v>10</v>
      </c>
      <c r="C8" s="177"/>
      <c r="D8" s="333" t="s">
        <v>12</v>
      </c>
      <c r="E8" s="340"/>
      <c r="F8" s="117" t="s">
        <v>11</v>
      </c>
      <c r="G8" s="333" t="s">
        <v>12</v>
      </c>
      <c r="H8" s="334"/>
      <c r="I8" s="129" t="s">
        <v>11</v>
      </c>
      <c r="J8" s="333" t="s">
        <v>12</v>
      </c>
      <c r="K8" s="334"/>
      <c r="L8" s="117" t="s">
        <v>11</v>
      </c>
      <c r="M8" s="333" t="s">
        <v>12</v>
      </c>
      <c r="N8" s="334"/>
      <c r="O8" s="135" t="s">
        <v>11</v>
      </c>
      <c r="P8" s="333" t="s">
        <v>12</v>
      </c>
      <c r="Q8" s="334"/>
      <c r="R8" s="117" t="s">
        <v>11</v>
      </c>
      <c r="S8" s="333" t="s">
        <v>12</v>
      </c>
      <c r="T8" s="334"/>
      <c r="U8" s="129" t="s">
        <v>11</v>
      </c>
      <c r="V8" s="333" t="s">
        <v>12</v>
      </c>
      <c r="W8" s="334"/>
      <c r="X8" s="129" t="s">
        <v>11</v>
      </c>
      <c r="Y8" s="338"/>
      <c r="Z8" s="247"/>
      <c r="AA8" s="305"/>
      <c r="AB8" s="305"/>
      <c r="AC8" s="305"/>
      <c r="AD8" s="305"/>
      <c r="AE8" s="305"/>
      <c r="AF8" s="305"/>
      <c r="AG8" s="305"/>
      <c r="AH8" s="305"/>
      <c r="AI8" s="305"/>
      <c r="AJ8" s="305"/>
      <c r="AK8" s="305"/>
      <c r="AL8" s="305"/>
      <c r="AM8" s="305"/>
      <c r="AN8" s="305"/>
      <c r="AO8" s="305"/>
    </row>
    <row r="9" spans="1:42" s="73" customFormat="1" ht="11.25" customHeight="1" x14ac:dyDescent="0.2">
      <c r="A9" s="353"/>
      <c r="B9" s="180"/>
      <c r="C9" s="181"/>
      <c r="D9" s="335"/>
      <c r="E9" s="341"/>
      <c r="F9" s="118" t="s">
        <v>13</v>
      </c>
      <c r="G9" s="335"/>
      <c r="H9" s="336"/>
      <c r="I9" s="118" t="s">
        <v>13</v>
      </c>
      <c r="J9" s="335"/>
      <c r="K9" s="336"/>
      <c r="L9" s="130" t="s">
        <v>13</v>
      </c>
      <c r="M9" s="335"/>
      <c r="N9" s="336"/>
      <c r="O9" s="136" t="s">
        <v>13</v>
      </c>
      <c r="P9" s="335"/>
      <c r="Q9" s="336"/>
      <c r="R9" s="130" t="s">
        <v>13</v>
      </c>
      <c r="S9" s="335"/>
      <c r="T9" s="336"/>
      <c r="U9" s="118" t="s">
        <v>13</v>
      </c>
      <c r="V9" s="335"/>
      <c r="W9" s="336"/>
      <c r="X9" s="118" t="s">
        <v>13</v>
      </c>
      <c r="Y9" s="339"/>
      <c r="Z9" s="247"/>
      <c r="AA9" s="306" t="s">
        <v>26</v>
      </c>
      <c r="AB9" s="305"/>
      <c r="AC9" s="305"/>
      <c r="AD9" s="305"/>
      <c r="AE9" s="305"/>
      <c r="AF9" s="305"/>
      <c r="AG9" s="305"/>
      <c r="AH9" s="305"/>
      <c r="AI9" s="305"/>
      <c r="AJ9" s="305"/>
      <c r="AK9" s="305"/>
      <c r="AL9" s="305"/>
      <c r="AM9" s="305"/>
      <c r="AN9" s="305"/>
      <c r="AO9" s="305"/>
    </row>
    <row r="10" spans="1:42" hidden="1" x14ac:dyDescent="0.2">
      <c r="A10" s="182" t="s">
        <v>26</v>
      </c>
      <c r="B10" s="183"/>
      <c r="C10" s="183"/>
      <c r="D10" s="169"/>
      <c r="E10" s="169"/>
      <c r="F10" s="170"/>
      <c r="G10" s="169"/>
      <c r="H10" s="169"/>
      <c r="I10" s="170"/>
      <c r="J10" s="169"/>
      <c r="K10" s="169"/>
      <c r="L10" s="170"/>
      <c r="M10" s="169"/>
      <c r="N10" s="169"/>
      <c r="O10" s="171"/>
      <c r="P10" s="169"/>
      <c r="Q10" s="169"/>
      <c r="R10" s="170"/>
      <c r="S10" s="209"/>
      <c r="T10" s="169"/>
      <c r="U10" s="170"/>
      <c r="V10" s="169"/>
      <c r="W10" s="169"/>
      <c r="X10" s="170"/>
      <c r="Y10" s="172"/>
      <c r="Z10" s="172"/>
    </row>
    <row r="11" spans="1:42" hidden="1" x14ac:dyDescent="0.2">
      <c r="A11" s="182"/>
      <c r="B11" s="184">
        <v>2001</v>
      </c>
      <c r="C11" s="183"/>
      <c r="D11" s="185">
        <f>AVERAGE(D12:D23)</f>
        <v>105.7</v>
      </c>
      <c r="E11" s="185" t="e">
        <f>AVERAGE(E12:E23)</f>
        <v>#DIV/0!</v>
      </c>
      <c r="F11" s="186"/>
      <c r="G11" s="185">
        <f>AVERAGE(G12:G23)</f>
        <v>103.92500000000001</v>
      </c>
      <c r="H11" s="185"/>
      <c r="I11" s="186"/>
      <c r="J11" s="185">
        <f>AVERAGE(J12:J23)</f>
        <v>102.37499999999999</v>
      </c>
      <c r="K11" s="185"/>
      <c r="L11" s="186"/>
      <c r="M11" s="185">
        <f>AVERAGE(M12:M23)</f>
        <v>106.83333333333336</v>
      </c>
      <c r="N11" s="185"/>
      <c r="O11" s="187"/>
      <c r="P11" s="185">
        <f>AVERAGE(P12:P23)</f>
        <v>107.18333333333334</v>
      </c>
      <c r="Q11" s="185"/>
      <c r="R11" s="186"/>
      <c r="S11" s="185">
        <f>AVERAGE(S12:S23)</f>
        <v>110.175</v>
      </c>
      <c r="T11" s="185"/>
      <c r="U11" s="186"/>
      <c r="V11" s="185">
        <f>AVERAGE(V12:V23)</f>
        <v>106.03333333333335</v>
      </c>
      <c r="W11" s="185"/>
      <c r="X11" s="186"/>
      <c r="Y11" s="172"/>
      <c r="Z11" s="172"/>
    </row>
    <row r="12" spans="1:42" s="38" customFormat="1" ht="12" hidden="1" x14ac:dyDescent="0.2">
      <c r="A12" s="182"/>
      <c r="B12" s="183"/>
      <c r="C12" s="17" t="s">
        <v>14</v>
      </c>
      <c r="D12" s="185">
        <v>104.4</v>
      </c>
      <c r="E12" s="185"/>
      <c r="F12" s="186"/>
      <c r="G12" s="185">
        <v>103.9</v>
      </c>
      <c r="H12" s="185"/>
      <c r="I12" s="186"/>
      <c r="J12" s="185">
        <v>101.7</v>
      </c>
      <c r="K12" s="185"/>
      <c r="L12" s="186"/>
      <c r="M12" s="185">
        <v>104.3</v>
      </c>
      <c r="N12" s="185"/>
      <c r="O12" s="187"/>
      <c r="P12" s="185">
        <v>104.4</v>
      </c>
      <c r="Q12" s="185"/>
      <c r="R12" s="186"/>
      <c r="S12" s="185">
        <v>106.9</v>
      </c>
      <c r="T12" s="185"/>
      <c r="U12" s="186"/>
      <c r="V12" s="185">
        <v>104.5</v>
      </c>
      <c r="W12" s="185"/>
      <c r="X12" s="186"/>
      <c r="Y12" s="188"/>
      <c r="Z12" s="188"/>
      <c r="AA12" s="307"/>
      <c r="AB12" s="307"/>
      <c r="AC12" s="307"/>
      <c r="AD12" s="307"/>
      <c r="AE12" s="307"/>
      <c r="AF12" s="307"/>
      <c r="AG12" s="307"/>
      <c r="AH12" s="307"/>
      <c r="AI12" s="307"/>
      <c r="AJ12" s="307"/>
      <c r="AK12" s="307"/>
      <c r="AL12" s="307"/>
      <c r="AM12" s="307"/>
      <c r="AN12" s="307"/>
      <c r="AO12" s="307"/>
    </row>
    <row r="13" spans="1:42" s="38" customFormat="1" ht="12" hidden="1" x14ac:dyDescent="0.2">
      <c r="A13" s="182"/>
      <c r="B13" s="183"/>
      <c r="C13" s="17" t="s">
        <v>15</v>
      </c>
      <c r="D13" s="185">
        <v>104.3</v>
      </c>
      <c r="E13" s="185"/>
      <c r="F13" s="186"/>
      <c r="G13" s="185">
        <v>103</v>
      </c>
      <c r="H13" s="185"/>
      <c r="I13" s="186"/>
      <c r="J13" s="185">
        <v>101.9</v>
      </c>
      <c r="K13" s="185"/>
      <c r="L13" s="186"/>
      <c r="M13" s="185">
        <v>105.8</v>
      </c>
      <c r="N13" s="185"/>
      <c r="O13" s="187"/>
      <c r="P13" s="185">
        <v>104.8</v>
      </c>
      <c r="Q13" s="185"/>
      <c r="R13" s="186"/>
      <c r="S13" s="185">
        <v>106.9</v>
      </c>
      <c r="T13" s="185"/>
      <c r="U13" s="186"/>
      <c r="V13" s="185">
        <v>105</v>
      </c>
      <c r="W13" s="185"/>
      <c r="X13" s="186"/>
      <c r="Y13" s="188"/>
      <c r="Z13" s="188"/>
      <c r="AA13" s="307"/>
      <c r="AB13" s="307"/>
      <c r="AC13" s="307"/>
      <c r="AD13" s="307"/>
      <c r="AE13" s="307"/>
      <c r="AF13" s="307"/>
      <c r="AG13" s="307"/>
      <c r="AH13" s="307"/>
      <c r="AI13" s="307"/>
      <c r="AJ13" s="307"/>
      <c r="AK13" s="307"/>
      <c r="AL13" s="307"/>
      <c r="AM13" s="307"/>
      <c r="AN13" s="307"/>
      <c r="AO13" s="307"/>
    </row>
    <row r="14" spans="1:42" s="38" customFormat="1" ht="12" hidden="1" x14ac:dyDescent="0.2">
      <c r="A14" s="182"/>
      <c r="B14" s="183"/>
      <c r="C14" s="17" t="s">
        <v>16</v>
      </c>
      <c r="D14" s="185">
        <v>104.4</v>
      </c>
      <c r="E14" s="185"/>
      <c r="F14" s="186"/>
      <c r="G14" s="185">
        <v>102.9</v>
      </c>
      <c r="H14" s="185"/>
      <c r="I14" s="186"/>
      <c r="J14" s="185">
        <v>102</v>
      </c>
      <c r="K14" s="185"/>
      <c r="L14" s="186"/>
      <c r="M14" s="185">
        <v>105.8</v>
      </c>
      <c r="N14" s="185"/>
      <c r="O14" s="187"/>
      <c r="P14" s="185">
        <v>106.9</v>
      </c>
      <c r="Q14" s="185"/>
      <c r="R14" s="186"/>
      <c r="S14" s="185">
        <v>107.1</v>
      </c>
      <c r="T14" s="185"/>
      <c r="U14" s="186"/>
      <c r="V14" s="185">
        <v>105.2</v>
      </c>
      <c r="W14" s="185"/>
      <c r="X14" s="186"/>
      <c r="Y14" s="188"/>
      <c r="Z14" s="188"/>
      <c r="AA14" s="307"/>
      <c r="AB14" s="307"/>
      <c r="AC14" s="307"/>
      <c r="AD14" s="307"/>
      <c r="AE14" s="307"/>
      <c r="AF14" s="307"/>
      <c r="AG14" s="307"/>
      <c r="AH14" s="307"/>
      <c r="AI14" s="307"/>
      <c r="AJ14" s="307"/>
      <c r="AK14" s="307"/>
      <c r="AL14" s="307"/>
      <c r="AM14" s="307"/>
      <c r="AN14" s="307"/>
      <c r="AO14" s="307"/>
    </row>
    <row r="15" spans="1:42" s="38" customFormat="1" ht="12" hidden="1" x14ac:dyDescent="0.2">
      <c r="A15" s="182"/>
      <c r="B15" s="183"/>
      <c r="C15" s="17" t="s">
        <v>17</v>
      </c>
      <c r="D15" s="185">
        <v>104.4</v>
      </c>
      <c r="E15" s="185"/>
      <c r="F15" s="186"/>
      <c r="G15" s="185">
        <v>102.7</v>
      </c>
      <c r="H15" s="185"/>
      <c r="I15" s="186"/>
      <c r="J15" s="185">
        <v>101.9</v>
      </c>
      <c r="K15" s="185"/>
      <c r="L15" s="186"/>
      <c r="M15" s="185">
        <v>105.8</v>
      </c>
      <c r="N15" s="185"/>
      <c r="O15" s="187"/>
      <c r="P15" s="185">
        <v>107.2</v>
      </c>
      <c r="Q15" s="185"/>
      <c r="R15" s="186"/>
      <c r="S15" s="185">
        <v>107.1</v>
      </c>
      <c r="T15" s="185"/>
      <c r="U15" s="186"/>
      <c r="V15" s="185">
        <v>105.7</v>
      </c>
      <c r="W15" s="185"/>
      <c r="X15" s="186"/>
      <c r="Y15" s="188"/>
      <c r="Z15" s="188"/>
      <c r="AA15" s="307"/>
      <c r="AB15" s="307"/>
      <c r="AC15" s="307"/>
      <c r="AD15" s="307"/>
      <c r="AE15" s="307"/>
      <c r="AF15" s="307"/>
      <c r="AG15" s="307"/>
      <c r="AH15" s="307"/>
      <c r="AI15" s="307"/>
      <c r="AJ15" s="307"/>
      <c r="AK15" s="307"/>
      <c r="AL15" s="307"/>
      <c r="AM15" s="307"/>
      <c r="AN15" s="307"/>
      <c r="AO15" s="307"/>
    </row>
    <row r="16" spans="1:42" s="38" customFormat="1" ht="12" hidden="1" x14ac:dyDescent="0.2">
      <c r="A16" s="182"/>
      <c r="B16" s="183"/>
      <c r="C16" s="17" t="s">
        <v>18</v>
      </c>
      <c r="D16" s="185">
        <v>105.2</v>
      </c>
      <c r="E16" s="185"/>
      <c r="F16" s="186"/>
      <c r="G16" s="185">
        <v>103.4</v>
      </c>
      <c r="H16" s="185"/>
      <c r="I16" s="186"/>
      <c r="J16" s="185">
        <v>102</v>
      </c>
      <c r="K16" s="185"/>
      <c r="L16" s="186"/>
      <c r="M16" s="185">
        <v>105.9</v>
      </c>
      <c r="N16" s="185"/>
      <c r="O16" s="187"/>
      <c r="P16" s="185">
        <v>106.9</v>
      </c>
      <c r="Q16" s="185"/>
      <c r="R16" s="186"/>
      <c r="S16" s="185">
        <v>110</v>
      </c>
      <c r="T16" s="185"/>
      <c r="U16" s="186"/>
      <c r="V16" s="185">
        <v>105.8</v>
      </c>
      <c r="W16" s="185"/>
      <c r="X16" s="186"/>
      <c r="Y16" s="188"/>
      <c r="Z16" s="188"/>
      <c r="AA16" s="307"/>
      <c r="AB16" s="307"/>
      <c r="AC16" s="307"/>
      <c r="AD16" s="307"/>
      <c r="AE16" s="307"/>
      <c r="AF16" s="307"/>
      <c r="AG16" s="307"/>
      <c r="AH16" s="307"/>
      <c r="AI16" s="307"/>
      <c r="AJ16" s="307"/>
      <c r="AK16" s="307"/>
      <c r="AL16" s="307"/>
      <c r="AM16" s="307"/>
      <c r="AN16" s="307"/>
      <c r="AO16" s="307"/>
    </row>
    <row r="17" spans="1:41" s="38" customFormat="1" ht="12" hidden="1" x14ac:dyDescent="0.2">
      <c r="A17" s="182"/>
      <c r="B17" s="183"/>
      <c r="C17" s="17" t="s">
        <v>19</v>
      </c>
      <c r="D17" s="185">
        <v>105.5</v>
      </c>
      <c r="E17" s="185"/>
      <c r="F17" s="186"/>
      <c r="G17" s="185">
        <v>103.6</v>
      </c>
      <c r="H17" s="185"/>
      <c r="I17" s="186"/>
      <c r="J17" s="185">
        <v>102.3</v>
      </c>
      <c r="K17" s="185"/>
      <c r="L17" s="186"/>
      <c r="M17" s="185">
        <v>106</v>
      </c>
      <c r="N17" s="185"/>
      <c r="O17" s="187"/>
      <c r="P17" s="185">
        <v>108.3</v>
      </c>
      <c r="Q17" s="185"/>
      <c r="R17" s="186"/>
      <c r="S17" s="185">
        <v>110.1</v>
      </c>
      <c r="T17" s="185"/>
      <c r="U17" s="186"/>
      <c r="V17" s="185">
        <v>106</v>
      </c>
      <c r="W17" s="185"/>
      <c r="X17" s="186"/>
      <c r="Y17" s="188"/>
      <c r="Z17" s="188"/>
      <c r="AA17" s="307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</row>
    <row r="18" spans="1:41" s="38" customFormat="1" ht="12" hidden="1" x14ac:dyDescent="0.2">
      <c r="A18" s="182"/>
      <c r="B18" s="183"/>
      <c r="C18" s="17" t="s">
        <v>20</v>
      </c>
      <c r="D18" s="185">
        <v>106.2</v>
      </c>
      <c r="E18" s="185"/>
      <c r="F18" s="186"/>
      <c r="G18" s="185">
        <v>104.5</v>
      </c>
      <c r="H18" s="185"/>
      <c r="I18" s="186"/>
      <c r="J18" s="185">
        <v>102.4</v>
      </c>
      <c r="K18" s="185"/>
      <c r="L18" s="186"/>
      <c r="M18" s="185">
        <v>106</v>
      </c>
      <c r="N18" s="185"/>
      <c r="O18" s="187"/>
      <c r="P18" s="185">
        <v>108</v>
      </c>
      <c r="Q18" s="185"/>
      <c r="R18" s="186"/>
      <c r="S18" s="185">
        <v>112.1</v>
      </c>
      <c r="T18" s="185"/>
      <c r="U18" s="186"/>
      <c r="V18" s="185">
        <v>106.2</v>
      </c>
      <c r="W18" s="185"/>
      <c r="X18" s="186"/>
      <c r="Y18" s="188"/>
      <c r="Z18" s="188"/>
      <c r="AA18" s="307"/>
      <c r="AB18" s="307"/>
      <c r="AC18" s="307"/>
      <c r="AD18" s="307"/>
      <c r="AE18" s="307"/>
      <c r="AF18" s="307"/>
      <c r="AG18" s="307"/>
      <c r="AH18" s="307"/>
      <c r="AI18" s="307"/>
      <c r="AJ18" s="307"/>
      <c r="AK18" s="307"/>
      <c r="AL18" s="307"/>
      <c r="AM18" s="307"/>
      <c r="AN18" s="307"/>
      <c r="AO18" s="307"/>
    </row>
    <row r="19" spans="1:41" s="38" customFormat="1" ht="12" hidden="1" x14ac:dyDescent="0.2">
      <c r="A19" s="182"/>
      <c r="B19" s="183"/>
      <c r="C19" s="17" t="s">
        <v>21</v>
      </c>
      <c r="D19" s="185">
        <v>106.9</v>
      </c>
      <c r="E19" s="185"/>
      <c r="F19" s="186"/>
      <c r="G19" s="185">
        <v>105</v>
      </c>
      <c r="H19" s="185"/>
      <c r="I19" s="186"/>
      <c r="J19" s="185">
        <v>102.8</v>
      </c>
      <c r="K19" s="185"/>
      <c r="L19" s="186"/>
      <c r="M19" s="185">
        <v>107.9</v>
      </c>
      <c r="N19" s="185"/>
      <c r="O19" s="187"/>
      <c r="P19" s="185">
        <v>108.3</v>
      </c>
      <c r="Q19" s="185"/>
      <c r="R19" s="186"/>
      <c r="S19" s="185">
        <v>112.3</v>
      </c>
      <c r="T19" s="185"/>
      <c r="U19" s="186"/>
      <c r="V19" s="185">
        <v>106.1</v>
      </c>
      <c r="W19" s="185"/>
      <c r="X19" s="186"/>
      <c r="Y19" s="188"/>
      <c r="Z19" s="188"/>
      <c r="AA19" s="307"/>
      <c r="AB19" s="307"/>
      <c r="AC19" s="307"/>
      <c r="AD19" s="307"/>
      <c r="AE19" s="307"/>
      <c r="AF19" s="307"/>
      <c r="AG19" s="307"/>
      <c r="AH19" s="307"/>
      <c r="AI19" s="307"/>
      <c r="AJ19" s="307"/>
      <c r="AK19" s="307"/>
      <c r="AL19" s="307"/>
      <c r="AM19" s="307"/>
      <c r="AN19" s="307"/>
      <c r="AO19" s="307"/>
    </row>
    <row r="20" spans="1:41" s="38" customFormat="1" ht="12" hidden="1" x14ac:dyDescent="0.2">
      <c r="A20" s="182"/>
      <c r="B20" s="183"/>
      <c r="C20" s="17" t="s">
        <v>22</v>
      </c>
      <c r="D20" s="185">
        <v>106.7</v>
      </c>
      <c r="E20" s="185"/>
      <c r="F20" s="186"/>
      <c r="G20" s="185">
        <v>104.7</v>
      </c>
      <c r="H20" s="185"/>
      <c r="I20" s="186"/>
      <c r="J20" s="185">
        <v>102.7</v>
      </c>
      <c r="K20" s="185"/>
      <c r="L20" s="186"/>
      <c r="M20" s="185">
        <v>107.9</v>
      </c>
      <c r="N20" s="185"/>
      <c r="O20" s="187"/>
      <c r="P20" s="185">
        <v>108.2</v>
      </c>
      <c r="Q20" s="185"/>
      <c r="R20" s="186"/>
      <c r="S20" s="185">
        <v>112.3</v>
      </c>
      <c r="T20" s="185"/>
      <c r="U20" s="186"/>
      <c r="V20" s="185">
        <v>106.4</v>
      </c>
      <c r="W20" s="185"/>
      <c r="X20" s="186"/>
      <c r="Y20" s="188"/>
      <c r="Z20" s="188"/>
      <c r="AA20" s="307"/>
      <c r="AB20" s="307"/>
      <c r="AC20" s="307"/>
      <c r="AD20" s="307"/>
      <c r="AE20" s="307"/>
      <c r="AF20" s="307"/>
      <c r="AG20" s="307"/>
      <c r="AH20" s="307"/>
      <c r="AI20" s="307"/>
      <c r="AJ20" s="307"/>
      <c r="AK20" s="307"/>
      <c r="AL20" s="307"/>
      <c r="AM20" s="307"/>
      <c r="AN20" s="307"/>
      <c r="AO20" s="307"/>
    </row>
    <row r="21" spans="1:41" s="38" customFormat="1" ht="12" hidden="1" x14ac:dyDescent="0.2">
      <c r="A21" s="182"/>
      <c r="B21" s="183"/>
      <c r="C21" s="17" t="s">
        <v>23</v>
      </c>
      <c r="D21" s="185">
        <v>106.9</v>
      </c>
      <c r="E21" s="185"/>
      <c r="F21" s="186"/>
      <c r="G21" s="185">
        <v>104.5</v>
      </c>
      <c r="H21" s="185"/>
      <c r="I21" s="186"/>
      <c r="J21" s="185">
        <v>103</v>
      </c>
      <c r="K21" s="185"/>
      <c r="L21" s="186"/>
      <c r="M21" s="185">
        <v>109</v>
      </c>
      <c r="N21" s="185"/>
      <c r="O21" s="187"/>
      <c r="P21" s="185">
        <v>108.3</v>
      </c>
      <c r="Q21" s="185"/>
      <c r="R21" s="186"/>
      <c r="S21" s="185">
        <v>112.6</v>
      </c>
      <c r="T21" s="185"/>
      <c r="U21" s="186"/>
      <c r="V21" s="185">
        <v>107.1</v>
      </c>
      <c r="W21" s="185"/>
      <c r="X21" s="186"/>
      <c r="Y21" s="188"/>
      <c r="Z21" s="188"/>
      <c r="AA21" s="307"/>
      <c r="AB21" s="307"/>
      <c r="AC21" s="307"/>
      <c r="AD21" s="307"/>
      <c r="AE21" s="307"/>
      <c r="AF21" s="307"/>
      <c r="AG21" s="307"/>
      <c r="AH21" s="307"/>
      <c r="AI21" s="307"/>
      <c r="AJ21" s="307"/>
      <c r="AK21" s="307"/>
      <c r="AL21" s="307"/>
      <c r="AM21" s="307"/>
      <c r="AN21" s="307"/>
      <c r="AO21" s="307"/>
    </row>
    <row r="22" spans="1:41" s="38" customFormat="1" ht="12" hidden="1" x14ac:dyDescent="0.2">
      <c r="A22" s="182"/>
      <c r="B22" s="183"/>
      <c r="C22" s="17" t="s">
        <v>24</v>
      </c>
      <c r="D22" s="185">
        <v>106.7</v>
      </c>
      <c r="E22" s="185"/>
      <c r="F22" s="186"/>
      <c r="G22" s="185">
        <v>104.5</v>
      </c>
      <c r="H22" s="185"/>
      <c r="I22" s="186"/>
      <c r="J22" s="185">
        <v>103</v>
      </c>
      <c r="K22" s="185"/>
      <c r="L22" s="186"/>
      <c r="M22" s="185">
        <v>108.4</v>
      </c>
      <c r="N22" s="185"/>
      <c r="O22" s="187"/>
      <c r="P22" s="185">
        <v>107.5</v>
      </c>
      <c r="Q22" s="185"/>
      <c r="R22" s="186"/>
      <c r="S22" s="185">
        <v>112.4</v>
      </c>
      <c r="T22" s="185"/>
      <c r="U22" s="186"/>
      <c r="V22" s="185">
        <v>107.2</v>
      </c>
      <c r="W22" s="185"/>
      <c r="X22" s="186"/>
      <c r="Y22" s="188"/>
      <c r="Z22" s="188"/>
      <c r="AA22" s="307"/>
      <c r="AB22" s="307"/>
      <c r="AC22" s="307"/>
      <c r="AD22" s="307"/>
      <c r="AE22" s="307"/>
      <c r="AF22" s="307"/>
      <c r="AG22" s="307"/>
      <c r="AH22" s="307"/>
      <c r="AI22" s="307"/>
      <c r="AJ22" s="307"/>
      <c r="AK22" s="307"/>
      <c r="AL22" s="307"/>
      <c r="AM22" s="307"/>
      <c r="AN22" s="307"/>
      <c r="AO22" s="307"/>
    </row>
    <row r="23" spans="1:41" s="38" customFormat="1" ht="12" hidden="1" x14ac:dyDescent="0.2">
      <c r="A23" s="182"/>
      <c r="B23" s="183"/>
      <c r="C23" s="24" t="s">
        <v>25</v>
      </c>
      <c r="D23" s="185">
        <v>106.8</v>
      </c>
      <c r="E23" s="185"/>
      <c r="F23" s="186"/>
      <c r="G23" s="185">
        <v>104.4</v>
      </c>
      <c r="H23" s="185"/>
      <c r="I23" s="186"/>
      <c r="J23" s="185">
        <v>102.8</v>
      </c>
      <c r="K23" s="185"/>
      <c r="L23" s="186"/>
      <c r="M23" s="185">
        <v>109.2</v>
      </c>
      <c r="N23" s="185"/>
      <c r="O23" s="187"/>
      <c r="P23" s="185">
        <v>107.4</v>
      </c>
      <c r="Q23" s="185"/>
      <c r="R23" s="186"/>
      <c r="S23" s="185">
        <v>112.3</v>
      </c>
      <c r="T23" s="185"/>
      <c r="U23" s="186"/>
      <c r="V23" s="185">
        <v>107.2</v>
      </c>
      <c r="W23" s="185"/>
      <c r="X23" s="186"/>
      <c r="Y23" s="188"/>
      <c r="Z23" s="188"/>
      <c r="AA23" s="307"/>
      <c r="AB23" s="307"/>
      <c r="AC23" s="307"/>
      <c r="AD23" s="307"/>
      <c r="AE23" s="307"/>
      <c r="AF23" s="307"/>
      <c r="AG23" s="307"/>
      <c r="AH23" s="307"/>
      <c r="AI23" s="307"/>
      <c r="AJ23" s="307"/>
      <c r="AK23" s="307"/>
      <c r="AL23" s="307"/>
      <c r="AM23" s="307"/>
      <c r="AN23" s="307"/>
      <c r="AO23" s="307"/>
    </row>
    <row r="24" spans="1:41" hidden="1" x14ac:dyDescent="0.2">
      <c r="A24" s="189"/>
      <c r="B24" s="18">
        <v>2002</v>
      </c>
      <c r="C24" s="24"/>
      <c r="D24" s="51">
        <f>SUM(D26:D37)/12</f>
        <v>107.25833333333334</v>
      </c>
      <c r="E24" s="185"/>
      <c r="F24" s="112">
        <f>(D24/D11-1)*100</f>
        <v>1.4742983286029743</v>
      </c>
      <c r="G24" s="51">
        <f>SUM(G26:G37)/12</f>
        <v>104.15000000000002</v>
      </c>
      <c r="H24" s="51"/>
      <c r="I24" s="112">
        <f>(G24/G11-1)*100</f>
        <v>0.21650228530190052</v>
      </c>
      <c r="J24" s="51">
        <f>SUM(J26:J37)/12</f>
        <v>104.90000000000002</v>
      </c>
      <c r="K24" s="51"/>
      <c r="L24" s="112">
        <f>(J24/J11-1)*100</f>
        <v>2.4664224664225021</v>
      </c>
      <c r="M24" s="51">
        <f>SUM(M26:M37)/12</f>
        <v>110.125</v>
      </c>
      <c r="N24" s="51"/>
      <c r="O24" s="112">
        <f>(M24/M11-1)*100</f>
        <v>3.0811232449297732</v>
      </c>
      <c r="P24" s="51">
        <f>SUM(P26:P37)/12</f>
        <v>106.98333333333335</v>
      </c>
      <c r="Q24" s="51"/>
      <c r="R24" s="112">
        <f>(P24/P11-1)*100</f>
        <v>-0.1865961747784084</v>
      </c>
      <c r="S24" s="51">
        <f>SUM(S26:S37)/12</f>
        <v>114.52500000000002</v>
      </c>
      <c r="T24" s="51"/>
      <c r="U24" s="112">
        <f>(S24/S11-1)*100</f>
        <v>3.9482641252553075</v>
      </c>
      <c r="V24" s="51">
        <f>SUM(V26:V37)/12</f>
        <v>108.27499999999998</v>
      </c>
      <c r="W24" s="51"/>
      <c r="X24" s="112">
        <f>(V24/V11-1)*100</f>
        <v>2.1141150581577728</v>
      </c>
      <c r="Y24" s="100">
        <f>1/D24*100</f>
        <v>0.93232849040478583</v>
      </c>
      <c r="Z24" s="100"/>
    </row>
    <row r="25" spans="1:41" hidden="1" x14ac:dyDescent="0.2">
      <c r="A25" s="190"/>
      <c r="B25" s="189"/>
      <c r="C25" s="24"/>
      <c r="D25" s="51"/>
      <c r="E25" s="185"/>
      <c r="F25" s="112"/>
      <c r="G25" s="51"/>
      <c r="H25" s="51"/>
      <c r="I25" s="112"/>
      <c r="J25" s="51"/>
      <c r="K25" s="51"/>
      <c r="L25" s="112"/>
      <c r="M25" s="51"/>
      <c r="N25" s="51"/>
      <c r="O25" s="112"/>
      <c r="P25" s="51"/>
      <c r="Q25" s="51"/>
      <c r="R25" s="112"/>
      <c r="S25" s="51"/>
      <c r="T25" s="51"/>
      <c r="U25" s="112"/>
      <c r="V25" s="51"/>
      <c r="W25" s="51"/>
      <c r="X25" s="186"/>
      <c r="Y25" s="191"/>
      <c r="Z25" s="191"/>
    </row>
    <row r="26" spans="1:41" hidden="1" x14ac:dyDescent="0.2">
      <c r="A26" s="190"/>
      <c r="B26" s="189"/>
      <c r="C26" s="17" t="s">
        <v>14</v>
      </c>
      <c r="D26" s="51">
        <v>106.1</v>
      </c>
      <c r="E26" s="185"/>
      <c r="F26" s="112">
        <f t="shared" ref="F26:F37" si="0">(D26/D12-1)*100</f>
        <v>1.6283524904214364</v>
      </c>
      <c r="G26" s="51">
        <v>103.1</v>
      </c>
      <c r="H26" s="51"/>
      <c r="I26" s="112">
        <f t="shared" ref="I26:I37" si="1">(G26/G12-1)*100</f>
        <v>-0.76997112608278018</v>
      </c>
      <c r="J26" s="51">
        <v>103.3</v>
      </c>
      <c r="K26" s="51"/>
      <c r="L26" s="112">
        <f t="shared" ref="L26:L37" si="2">(J26/J12-1)*100</f>
        <v>1.5732546705997885</v>
      </c>
      <c r="M26" s="51">
        <v>109.4</v>
      </c>
      <c r="N26" s="51"/>
      <c r="O26" s="112">
        <f t="shared" ref="O26:O37" si="3">(M26/M12-1)*100</f>
        <v>4.8897411313518768</v>
      </c>
      <c r="P26" s="51">
        <v>107</v>
      </c>
      <c r="Q26" s="51"/>
      <c r="R26" s="112">
        <f t="shared" ref="R26:R37" si="4">(P26/P12-1)*100</f>
        <v>2.4904214559386961</v>
      </c>
      <c r="S26" s="51">
        <v>112.1</v>
      </c>
      <c r="T26" s="51"/>
      <c r="U26" s="112">
        <f t="shared" ref="U26:U37" si="5">(S26/S12-1)*100</f>
        <v>4.864359214218883</v>
      </c>
      <c r="V26" s="51">
        <v>107.4</v>
      </c>
      <c r="W26" s="51"/>
      <c r="X26" s="112">
        <f t="shared" ref="X26:X37" si="6">(V26/V12-1)*100</f>
        <v>2.7751196172248749</v>
      </c>
      <c r="Y26" s="191">
        <f t="shared" ref="Y26:Y37" si="7">(1/D26)*100</f>
        <v>0.94250706880301616</v>
      </c>
      <c r="Z26" s="191"/>
    </row>
    <row r="27" spans="1:41" hidden="1" x14ac:dyDescent="0.2">
      <c r="A27" s="190"/>
      <c r="B27" s="189"/>
      <c r="C27" s="17" t="s">
        <v>15</v>
      </c>
      <c r="D27" s="51">
        <v>105.9</v>
      </c>
      <c r="E27" s="185"/>
      <c r="F27" s="112">
        <f t="shared" si="0"/>
        <v>1.5340364333652934</v>
      </c>
      <c r="G27" s="51">
        <v>102.7</v>
      </c>
      <c r="H27" s="51"/>
      <c r="I27" s="112">
        <f t="shared" si="1"/>
        <v>-0.29126213592233219</v>
      </c>
      <c r="J27" s="51">
        <v>103.6</v>
      </c>
      <c r="K27" s="51"/>
      <c r="L27" s="112">
        <f t="shared" si="2"/>
        <v>1.6683022571148065</v>
      </c>
      <c r="M27" s="51">
        <v>109.5</v>
      </c>
      <c r="N27" s="51"/>
      <c r="O27" s="112">
        <f t="shared" si="3"/>
        <v>3.4971644612476371</v>
      </c>
      <c r="P27" s="51">
        <v>105.9</v>
      </c>
      <c r="Q27" s="51"/>
      <c r="R27" s="112">
        <f t="shared" si="4"/>
        <v>1.0496183206107013</v>
      </c>
      <c r="S27" s="51">
        <v>112.1</v>
      </c>
      <c r="T27" s="51"/>
      <c r="U27" s="112">
        <f t="shared" si="5"/>
        <v>4.864359214218883</v>
      </c>
      <c r="V27" s="51">
        <v>107.6</v>
      </c>
      <c r="W27" s="51"/>
      <c r="X27" s="112">
        <f t="shared" si="6"/>
        <v>2.4761904761904763</v>
      </c>
      <c r="Y27" s="191">
        <f t="shared" si="7"/>
        <v>0.94428706326723322</v>
      </c>
      <c r="Z27" s="191"/>
    </row>
    <row r="28" spans="1:41" hidden="1" x14ac:dyDescent="0.2">
      <c r="A28" s="190"/>
      <c r="B28" s="189"/>
      <c r="C28" s="17" t="s">
        <v>16</v>
      </c>
      <c r="D28" s="51">
        <v>105.8</v>
      </c>
      <c r="E28" s="185"/>
      <c r="F28" s="112">
        <f t="shared" si="0"/>
        <v>1.3409961685823646</v>
      </c>
      <c r="G28" s="51">
        <v>102.5</v>
      </c>
      <c r="H28" s="51"/>
      <c r="I28" s="112">
        <f t="shared" si="1"/>
        <v>-0.38872691933916625</v>
      </c>
      <c r="J28" s="51">
        <v>104.3</v>
      </c>
      <c r="K28" s="51"/>
      <c r="L28" s="112">
        <f t="shared" si="2"/>
        <v>2.2549019607843057</v>
      </c>
      <c r="M28" s="51">
        <v>109.5</v>
      </c>
      <c r="N28" s="51"/>
      <c r="O28" s="112">
        <f t="shared" si="3"/>
        <v>3.4971644612476371</v>
      </c>
      <c r="P28" s="51">
        <v>106.1</v>
      </c>
      <c r="Q28" s="51"/>
      <c r="R28" s="112">
        <f t="shared" si="4"/>
        <v>-0.74836295603368796</v>
      </c>
      <c r="S28" s="51">
        <v>112.2</v>
      </c>
      <c r="T28" s="51"/>
      <c r="U28" s="112">
        <f t="shared" si="5"/>
        <v>4.7619047619047672</v>
      </c>
      <c r="V28" s="51">
        <v>107.7</v>
      </c>
      <c r="W28" s="51"/>
      <c r="X28" s="112">
        <f t="shared" si="6"/>
        <v>2.3764258555132978</v>
      </c>
      <c r="Y28" s="191">
        <f t="shared" si="7"/>
        <v>0.94517958412098302</v>
      </c>
      <c r="Z28" s="191"/>
    </row>
    <row r="29" spans="1:41" hidden="1" x14ac:dyDescent="0.2">
      <c r="A29" s="190"/>
      <c r="B29" s="189"/>
      <c r="C29" s="17" t="s">
        <v>17</v>
      </c>
      <c r="D29" s="51">
        <v>106.1</v>
      </c>
      <c r="E29" s="185"/>
      <c r="F29" s="112">
        <f t="shared" si="0"/>
        <v>1.6283524904214364</v>
      </c>
      <c r="G29" s="51">
        <v>102.8</v>
      </c>
      <c r="H29" s="51"/>
      <c r="I29" s="112">
        <f t="shared" si="1"/>
        <v>9.7370983446931625E-2</v>
      </c>
      <c r="J29" s="51">
        <v>104.4</v>
      </c>
      <c r="K29" s="51"/>
      <c r="L29" s="112">
        <f t="shared" si="2"/>
        <v>2.4533856722276814</v>
      </c>
      <c r="M29" s="51">
        <v>109.5</v>
      </c>
      <c r="N29" s="51"/>
      <c r="O29" s="112">
        <f t="shared" si="3"/>
        <v>3.4971644612476371</v>
      </c>
      <c r="P29" s="51">
        <v>106</v>
      </c>
      <c r="Q29" s="51"/>
      <c r="R29" s="112">
        <f t="shared" si="4"/>
        <v>-1.1194029850746245</v>
      </c>
      <c r="S29" s="51">
        <v>113.1</v>
      </c>
      <c r="T29" s="51"/>
      <c r="U29" s="112">
        <f t="shared" si="5"/>
        <v>5.6022408963585457</v>
      </c>
      <c r="V29" s="51">
        <v>107.8</v>
      </c>
      <c r="W29" s="51"/>
      <c r="X29" s="112">
        <f t="shared" si="6"/>
        <v>1.9867549668874052</v>
      </c>
      <c r="Y29" s="191">
        <f t="shared" si="7"/>
        <v>0.94250706880301616</v>
      </c>
      <c r="Z29" s="191"/>
    </row>
    <row r="30" spans="1:41" hidden="1" x14ac:dyDescent="0.2">
      <c r="A30" s="190"/>
      <c r="B30" s="189"/>
      <c r="C30" s="17" t="s">
        <v>18</v>
      </c>
      <c r="D30" s="51">
        <v>106.2</v>
      </c>
      <c r="E30" s="185"/>
      <c r="F30" s="112">
        <f t="shared" si="0"/>
        <v>0.95057034220531467</v>
      </c>
      <c r="G30" s="51">
        <v>102.9</v>
      </c>
      <c r="H30" s="51"/>
      <c r="I30" s="112">
        <f t="shared" si="1"/>
        <v>-0.48355899419729731</v>
      </c>
      <c r="J30" s="51">
        <v>105</v>
      </c>
      <c r="K30" s="51"/>
      <c r="L30" s="112">
        <f t="shared" si="2"/>
        <v>2.9411764705882248</v>
      </c>
      <c r="M30" s="51">
        <v>109.5</v>
      </c>
      <c r="N30" s="51"/>
      <c r="O30" s="112">
        <f t="shared" si="3"/>
        <v>3.3994334277620331</v>
      </c>
      <c r="P30" s="51">
        <v>106</v>
      </c>
      <c r="Q30" s="51"/>
      <c r="R30" s="112">
        <f t="shared" si="4"/>
        <v>-0.84190832553788786</v>
      </c>
      <c r="S30" s="51">
        <v>113.3</v>
      </c>
      <c r="T30" s="51"/>
      <c r="U30" s="112">
        <f t="shared" si="5"/>
        <v>3.0000000000000027</v>
      </c>
      <c r="V30" s="51">
        <v>107.9</v>
      </c>
      <c r="W30" s="51"/>
      <c r="X30" s="112">
        <f t="shared" si="6"/>
        <v>1.9848771266540721</v>
      </c>
      <c r="Y30" s="191">
        <f t="shared" si="7"/>
        <v>0.94161958568738224</v>
      </c>
      <c r="Z30" s="191"/>
    </row>
    <row r="31" spans="1:41" hidden="1" x14ac:dyDescent="0.2">
      <c r="A31" s="190"/>
      <c r="B31" s="189"/>
      <c r="C31" s="17" t="s">
        <v>19</v>
      </c>
      <c r="D31" s="51">
        <v>107.1</v>
      </c>
      <c r="E31" s="185"/>
      <c r="F31" s="112">
        <f t="shared" si="0"/>
        <v>1.5165876777251119</v>
      </c>
      <c r="G31" s="51">
        <v>103.9</v>
      </c>
      <c r="H31" s="51"/>
      <c r="I31" s="112">
        <f t="shared" si="1"/>
        <v>0.28957528957529455</v>
      </c>
      <c r="J31" s="51">
        <v>105.4</v>
      </c>
      <c r="K31" s="51"/>
      <c r="L31" s="112">
        <f t="shared" si="2"/>
        <v>3.0303030303030498</v>
      </c>
      <c r="M31" s="51">
        <v>109.5</v>
      </c>
      <c r="N31" s="51"/>
      <c r="O31" s="112">
        <f t="shared" si="3"/>
        <v>3.3018867924528239</v>
      </c>
      <c r="P31" s="51">
        <v>105.7</v>
      </c>
      <c r="Q31" s="51"/>
      <c r="R31" s="112">
        <f t="shared" si="4"/>
        <v>-2.4007386888273308</v>
      </c>
      <c r="S31" s="51">
        <v>115.1</v>
      </c>
      <c r="T31" s="51"/>
      <c r="U31" s="112">
        <f t="shared" si="5"/>
        <v>4.5413260672116262</v>
      </c>
      <c r="V31" s="51">
        <v>108.3</v>
      </c>
      <c r="W31" s="51"/>
      <c r="X31" s="112">
        <f t="shared" si="6"/>
        <v>2.1698113207547109</v>
      </c>
      <c r="Y31" s="191">
        <f t="shared" si="7"/>
        <v>0.93370681605975725</v>
      </c>
      <c r="Z31" s="191"/>
    </row>
    <row r="32" spans="1:41" hidden="1" x14ac:dyDescent="0.2">
      <c r="A32" s="190"/>
      <c r="B32" s="189"/>
      <c r="C32" s="17" t="s">
        <v>20</v>
      </c>
      <c r="D32" s="51">
        <v>107.7</v>
      </c>
      <c r="E32" s="185"/>
      <c r="F32" s="112">
        <f t="shared" si="0"/>
        <v>1.4124293785310771</v>
      </c>
      <c r="G32" s="51">
        <v>104.8</v>
      </c>
      <c r="H32" s="51"/>
      <c r="I32" s="112">
        <f t="shared" si="1"/>
        <v>0.2870813397129135</v>
      </c>
      <c r="J32" s="51">
        <v>105.3</v>
      </c>
      <c r="K32" s="51"/>
      <c r="L32" s="112">
        <f t="shared" si="2"/>
        <v>2.83203125</v>
      </c>
      <c r="M32" s="51">
        <v>109.5</v>
      </c>
      <c r="N32" s="51"/>
      <c r="O32" s="112">
        <f t="shared" si="3"/>
        <v>3.3018867924528239</v>
      </c>
      <c r="P32" s="51">
        <v>105.5</v>
      </c>
      <c r="Q32" s="51"/>
      <c r="R32" s="112">
        <f t="shared" si="4"/>
        <v>-2.314814814814814</v>
      </c>
      <c r="S32" s="51">
        <v>116.1</v>
      </c>
      <c r="T32" s="51"/>
      <c r="U32" s="112">
        <f t="shared" si="5"/>
        <v>3.5682426404995526</v>
      </c>
      <c r="V32" s="51">
        <v>108.3</v>
      </c>
      <c r="W32" s="51"/>
      <c r="X32" s="112">
        <f t="shared" si="6"/>
        <v>1.9774011299434902</v>
      </c>
      <c r="Y32" s="191">
        <f t="shared" si="7"/>
        <v>0.92850510677808717</v>
      </c>
      <c r="Z32" s="191"/>
    </row>
    <row r="33" spans="1:26" hidden="1" x14ac:dyDescent="0.2">
      <c r="A33" s="190"/>
      <c r="B33" s="189"/>
      <c r="C33" s="17" t="s">
        <v>21</v>
      </c>
      <c r="D33" s="51">
        <v>108.9</v>
      </c>
      <c r="E33" s="185"/>
      <c r="F33" s="112">
        <f t="shared" si="0"/>
        <v>1.8709073900841977</v>
      </c>
      <c r="G33" s="51">
        <v>107.2</v>
      </c>
      <c r="H33" s="51"/>
      <c r="I33" s="112">
        <f t="shared" si="1"/>
        <v>2.0952380952381056</v>
      </c>
      <c r="J33" s="59">
        <v>105.4</v>
      </c>
      <c r="K33" s="59"/>
      <c r="L33" s="112">
        <f t="shared" si="2"/>
        <v>2.5291828793774451</v>
      </c>
      <c r="M33" s="59">
        <v>109.8</v>
      </c>
      <c r="N33" s="59"/>
      <c r="O33" s="112">
        <f t="shared" si="3"/>
        <v>1.7608897126969225</v>
      </c>
      <c r="P33" s="59">
        <v>105.4</v>
      </c>
      <c r="Q33" s="59"/>
      <c r="R33" s="112">
        <f t="shared" si="4"/>
        <v>-2.6777469990766356</v>
      </c>
      <c r="S33" s="59">
        <v>115.6</v>
      </c>
      <c r="T33" s="59"/>
      <c r="U33" s="112">
        <f t="shared" si="5"/>
        <v>2.9385574354407806</v>
      </c>
      <c r="V33" s="59">
        <v>108.5</v>
      </c>
      <c r="W33" s="59"/>
      <c r="X33" s="112">
        <f t="shared" si="6"/>
        <v>2.2620169651272448</v>
      </c>
      <c r="Y33" s="191">
        <f t="shared" si="7"/>
        <v>0.91827364554637281</v>
      </c>
      <c r="Z33" s="191"/>
    </row>
    <row r="34" spans="1:26" hidden="1" x14ac:dyDescent="0.2">
      <c r="A34" s="190"/>
      <c r="B34" s="189"/>
      <c r="C34" s="17" t="s">
        <v>22</v>
      </c>
      <c r="D34" s="51">
        <v>108.1</v>
      </c>
      <c r="E34" s="185"/>
      <c r="F34" s="112">
        <f t="shared" si="0"/>
        <v>1.3120899718837675</v>
      </c>
      <c r="G34" s="51">
        <v>105.5</v>
      </c>
      <c r="H34" s="51"/>
      <c r="I34" s="112">
        <f t="shared" si="1"/>
        <v>0.76408787010506796</v>
      </c>
      <c r="J34" s="59">
        <v>105.4</v>
      </c>
      <c r="K34" s="59"/>
      <c r="L34" s="112">
        <f t="shared" si="2"/>
        <v>2.6290165530671983</v>
      </c>
      <c r="M34" s="59">
        <v>110.3</v>
      </c>
      <c r="N34" s="59"/>
      <c r="O34" s="112">
        <f t="shared" si="3"/>
        <v>2.2242817423540284</v>
      </c>
      <c r="P34" s="59">
        <v>105.2</v>
      </c>
      <c r="Q34" s="59"/>
      <c r="R34" s="112">
        <f t="shared" si="4"/>
        <v>-2.7726432532347522</v>
      </c>
      <c r="S34" s="59">
        <v>115.8</v>
      </c>
      <c r="T34" s="59"/>
      <c r="U34" s="112">
        <f t="shared" si="5"/>
        <v>3.116651825467498</v>
      </c>
      <c r="V34" s="59">
        <v>108.6</v>
      </c>
      <c r="W34" s="59"/>
      <c r="X34" s="112">
        <f t="shared" si="6"/>
        <v>2.0676691729323293</v>
      </c>
      <c r="Y34" s="191">
        <f t="shared" si="7"/>
        <v>0.92506938020351526</v>
      </c>
      <c r="Z34" s="191"/>
    </row>
    <row r="35" spans="1:26" hidden="1" x14ac:dyDescent="0.2">
      <c r="A35" s="190"/>
      <c r="B35" s="189"/>
      <c r="C35" s="17" t="s">
        <v>23</v>
      </c>
      <c r="D35" s="51">
        <v>108.1</v>
      </c>
      <c r="E35" s="185"/>
      <c r="F35" s="112">
        <f t="shared" si="0"/>
        <v>1.1225444340505097</v>
      </c>
      <c r="G35" s="51">
        <v>105.3</v>
      </c>
      <c r="H35" s="51"/>
      <c r="I35" s="112">
        <f t="shared" si="1"/>
        <v>0.76555023923443599</v>
      </c>
      <c r="J35" s="59">
        <v>105.9</v>
      </c>
      <c r="K35" s="59"/>
      <c r="L35" s="112">
        <f t="shared" si="2"/>
        <v>2.8155339805825408</v>
      </c>
      <c r="M35" s="59">
        <v>110.2</v>
      </c>
      <c r="N35" s="59"/>
      <c r="O35" s="112">
        <f t="shared" si="3"/>
        <v>1.1009174311926717</v>
      </c>
      <c r="P35" s="59">
        <v>105.6</v>
      </c>
      <c r="Q35" s="59"/>
      <c r="R35" s="112">
        <f t="shared" si="4"/>
        <v>-2.4930747922437657</v>
      </c>
      <c r="S35" s="59">
        <v>116.2</v>
      </c>
      <c r="T35" s="59"/>
      <c r="U35" s="112">
        <f t="shared" si="5"/>
        <v>3.1971580817051537</v>
      </c>
      <c r="V35" s="59">
        <v>109.1</v>
      </c>
      <c r="W35" s="59"/>
      <c r="X35" s="112">
        <f t="shared" si="6"/>
        <v>1.8674136321195078</v>
      </c>
      <c r="Y35" s="191">
        <f t="shared" si="7"/>
        <v>0.92506938020351526</v>
      </c>
      <c r="Z35" s="191"/>
    </row>
    <row r="36" spans="1:26" hidden="1" x14ac:dyDescent="0.2">
      <c r="A36" s="190"/>
      <c r="B36" s="189"/>
      <c r="C36" s="17" t="s">
        <v>24</v>
      </c>
      <c r="D36" s="51">
        <v>108.7</v>
      </c>
      <c r="E36" s="185"/>
      <c r="F36" s="112">
        <f t="shared" si="0"/>
        <v>1.8744142455482615</v>
      </c>
      <c r="G36" s="51">
        <v>104.7</v>
      </c>
      <c r="H36" s="51"/>
      <c r="I36" s="112">
        <f t="shared" si="1"/>
        <v>0.191387559808609</v>
      </c>
      <c r="J36" s="59">
        <v>105.9</v>
      </c>
      <c r="K36" s="59"/>
      <c r="L36" s="112">
        <f t="shared" si="2"/>
        <v>2.8155339805825408</v>
      </c>
      <c r="M36" s="59">
        <v>112.4</v>
      </c>
      <c r="N36" s="59"/>
      <c r="O36" s="112">
        <f t="shared" si="3"/>
        <v>3.6900369003689981</v>
      </c>
      <c r="P36" s="59">
        <v>113.4</v>
      </c>
      <c r="Q36" s="59"/>
      <c r="R36" s="112">
        <f t="shared" si="4"/>
        <v>5.4883720930232638</v>
      </c>
      <c r="S36" s="59">
        <v>116.5</v>
      </c>
      <c r="T36" s="59"/>
      <c r="U36" s="112">
        <f t="shared" si="5"/>
        <v>3.6476868327402157</v>
      </c>
      <c r="V36" s="59">
        <v>109</v>
      </c>
      <c r="W36" s="59"/>
      <c r="X36" s="112">
        <f t="shared" si="6"/>
        <v>1.6791044776119479</v>
      </c>
      <c r="Y36" s="191">
        <f t="shared" si="7"/>
        <v>0.91996320147194111</v>
      </c>
      <c r="Z36" s="191"/>
    </row>
    <row r="37" spans="1:26" hidden="1" x14ac:dyDescent="0.2">
      <c r="A37" s="190"/>
      <c r="B37" s="189"/>
      <c r="C37" s="24" t="s">
        <v>25</v>
      </c>
      <c r="D37" s="51">
        <v>108.4</v>
      </c>
      <c r="E37" s="185"/>
      <c r="F37" s="112">
        <f t="shared" si="0"/>
        <v>1.4981273408239737</v>
      </c>
      <c r="G37" s="51">
        <v>104.4</v>
      </c>
      <c r="H37" s="51"/>
      <c r="I37" s="112">
        <f t="shared" si="1"/>
        <v>0</v>
      </c>
      <c r="J37" s="59">
        <v>104.9</v>
      </c>
      <c r="K37" s="59"/>
      <c r="L37" s="112">
        <f t="shared" si="2"/>
        <v>2.0428015564202484</v>
      </c>
      <c r="M37" s="59">
        <v>112.4</v>
      </c>
      <c r="N37" s="59"/>
      <c r="O37" s="112">
        <f t="shared" si="3"/>
        <v>2.9304029304029422</v>
      </c>
      <c r="P37" s="59">
        <v>112</v>
      </c>
      <c r="Q37" s="59"/>
      <c r="R37" s="112">
        <f t="shared" si="4"/>
        <v>4.2830540037243958</v>
      </c>
      <c r="S37" s="59">
        <v>116.2</v>
      </c>
      <c r="T37" s="59"/>
      <c r="U37" s="112">
        <f t="shared" si="5"/>
        <v>3.4728406055209327</v>
      </c>
      <c r="V37" s="59">
        <v>109.1</v>
      </c>
      <c r="W37" s="59"/>
      <c r="X37" s="112">
        <f t="shared" si="6"/>
        <v>1.7723880597014796</v>
      </c>
      <c r="Y37" s="191">
        <f t="shared" si="7"/>
        <v>0.92250922509225086</v>
      </c>
      <c r="Z37" s="191"/>
    </row>
    <row r="38" spans="1:26" hidden="1" x14ac:dyDescent="0.2">
      <c r="A38" s="190"/>
      <c r="B38" s="189"/>
      <c r="C38" s="24"/>
      <c r="D38" s="185"/>
      <c r="E38" s="185"/>
      <c r="F38" s="186"/>
      <c r="G38" s="185"/>
      <c r="H38" s="185"/>
      <c r="I38" s="186"/>
      <c r="J38" s="185"/>
      <c r="K38" s="185"/>
      <c r="L38" s="186"/>
      <c r="M38" s="185"/>
      <c r="N38" s="185"/>
      <c r="O38" s="187"/>
      <c r="P38" s="51"/>
      <c r="Q38" s="51"/>
      <c r="R38" s="112"/>
      <c r="S38" s="51"/>
      <c r="T38" s="51"/>
      <c r="U38" s="112"/>
      <c r="V38" s="51"/>
      <c r="W38" s="51"/>
      <c r="X38" s="112"/>
      <c r="Y38" s="191"/>
      <c r="Z38" s="191"/>
    </row>
    <row r="39" spans="1:26" hidden="1" x14ac:dyDescent="0.2">
      <c r="A39" s="190"/>
      <c r="B39" s="18">
        <v>2003</v>
      </c>
      <c r="C39" s="24"/>
      <c r="D39" s="40">
        <f>SUM(D40:D51)/12</f>
        <v>115.18333333333332</v>
      </c>
      <c r="E39" s="185"/>
      <c r="F39" s="113">
        <f t="shared" ref="F39:Y39" si="8">SUM(F40:F51)/12</f>
        <v>7.3769436523710432</v>
      </c>
      <c r="G39" s="40">
        <f t="shared" si="8"/>
        <v>106.80000000000003</v>
      </c>
      <c r="H39" s="40"/>
      <c r="I39" s="113">
        <f t="shared" si="8"/>
        <v>2.5451054101805224</v>
      </c>
      <c r="J39" s="40">
        <f t="shared" si="8"/>
        <v>106.425</v>
      </c>
      <c r="K39" s="40"/>
      <c r="L39" s="113">
        <f t="shared" si="8"/>
        <v>1.4556574881187689</v>
      </c>
      <c r="M39" s="40">
        <f t="shared" si="8"/>
        <v>136.4</v>
      </c>
      <c r="N39" s="40"/>
      <c r="O39" s="113">
        <f t="shared" si="8"/>
        <v>23.833263733837025</v>
      </c>
      <c r="P39" s="40">
        <f t="shared" si="8"/>
        <v>120.30833333333334</v>
      </c>
      <c r="Q39" s="40"/>
      <c r="R39" s="113">
        <f t="shared" si="8"/>
        <v>12.48044960332855</v>
      </c>
      <c r="S39" s="40">
        <v>120.41666666666664</v>
      </c>
      <c r="T39" s="40"/>
      <c r="U39" s="113">
        <f t="shared" si="8"/>
        <v>5.1481002278429235</v>
      </c>
      <c r="V39" s="40">
        <f t="shared" si="8"/>
        <v>113.78333333333335</v>
      </c>
      <c r="W39" s="40"/>
      <c r="X39" s="113">
        <f t="shared" si="8"/>
        <v>5.0781819995601314</v>
      </c>
      <c r="Y39" s="92">
        <f t="shared" si="8"/>
        <v>0.86871808862326605</v>
      </c>
      <c r="Z39" s="92"/>
    </row>
    <row r="40" spans="1:26" hidden="1" x14ac:dyDescent="0.2">
      <c r="A40" s="190"/>
      <c r="B40" s="18"/>
      <c r="C40" s="17" t="s">
        <v>32</v>
      </c>
      <c r="D40" s="51">
        <v>110.2</v>
      </c>
      <c r="E40" s="185"/>
      <c r="F40" s="112">
        <f t="shared" ref="F40:F51" si="9">(D40/D26-1)*100</f>
        <v>3.864278982092384</v>
      </c>
      <c r="G40" s="51">
        <v>104.4</v>
      </c>
      <c r="H40" s="51"/>
      <c r="I40" s="112">
        <f t="shared" ref="I40:I51" si="10">((G40-G26)/G26)*100</f>
        <v>1.2609117361784785</v>
      </c>
      <c r="J40" s="59">
        <v>105.7</v>
      </c>
      <c r="K40" s="59"/>
      <c r="L40" s="112">
        <f t="shared" ref="L40:L51" si="11">((J40-J26)/J26)*100</f>
        <v>2.3233301064859688</v>
      </c>
      <c r="M40" s="59">
        <v>119.6</v>
      </c>
      <c r="N40" s="59"/>
      <c r="O40" s="112">
        <f t="shared" ref="O40:O51" si="12">((M40-M26)/M26)*100</f>
        <v>9.3235831809871925</v>
      </c>
      <c r="P40" s="59">
        <v>117.7</v>
      </c>
      <c r="Q40" s="59"/>
      <c r="R40" s="112">
        <f t="shared" ref="R40:R51" si="13">((P40-P26)/P26)*100</f>
        <v>10.000000000000004</v>
      </c>
      <c r="S40" s="51">
        <v>117.1</v>
      </c>
      <c r="T40" s="51"/>
      <c r="U40" s="112">
        <f t="shared" ref="U40:U51" si="14">((S40-S26)/S26)*100</f>
        <v>4.4603033006244432</v>
      </c>
      <c r="V40" s="59">
        <v>109.3</v>
      </c>
      <c r="W40" s="59"/>
      <c r="X40" s="112">
        <f t="shared" ref="X40:X51" si="15">((V40-V26)/V26)*100</f>
        <v>1.7690875232774592</v>
      </c>
      <c r="Y40" s="191">
        <f t="shared" ref="Y40:Y51" si="16">(1/D40)*100</f>
        <v>0.90744101633393837</v>
      </c>
      <c r="Z40" s="191"/>
    </row>
    <row r="41" spans="1:26" hidden="1" x14ac:dyDescent="0.2">
      <c r="A41" s="190"/>
      <c r="B41" s="192"/>
      <c r="C41" s="17" t="s">
        <v>15</v>
      </c>
      <c r="D41" s="51">
        <v>110.7</v>
      </c>
      <c r="E41" s="185"/>
      <c r="F41" s="112">
        <f t="shared" si="9"/>
        <v>4.5325779036827107</v>
      </c>
      <c r="G41" s="51">
        <v>104.7</v>
      </c>
      <c r="H41" s="51"/>
      <c r="I41" s="112">
        <f t="shared" si="10"/>
        <v>1.947419668938656</v>
      </c>
      <c r="J41" s="51">
        <v>105.8</v>
      </c>
      <c r="K41" s="51"/>
      <c r="L41" s="112">
        <f t="shared" si="11"/>
        <v>2.1235521235521264</v>
      </c>
      <c r="M41" s="51">
        <v>119.6</v>
      </c>
      <c r="N41" s="51"/>
      <c r="O41" s="112">
        <f t="shared" si="12"/>
        <v>9.2237442922374377</v>
      </c>
      <c r="P41" s="51">
        <v>121.4</v>
      </c>
      <c r="Q41" s="51"/>
      <c r="R41" s="112">
        <f t="shared" si="13"/>
        <v>14.636449480642113</v>
      </c>
      <c r="S41" s="51">
        <v>117.9</v>
      </c>
      <c r="T41" s="51"/>
      <c r="U41" s="112">
        <f t="shared" si="14"/>
        <v>5.1739518287243635</v>
      </c>
      <c r="V41" s="51">
        <v>109.6</v>
      </c>
      <c r="W41" s="51"/>
      <c r="X41" s="112">
        <f t="shared" si="15"/>
        <v>1.8587360594795539</v>
      </c>
      <c r="Y41" s="191">
        <f t="shared" si="16"/>
        <v>0.90334236675700086</v>
      </c>
      <c r="Z41" s="191"/>
    </row>
    <row r="42" spans="1:26" hidden="1" x14ac:dyDescent="0.2">
      <c r="A42" s="190"/>
      <c r="B42" s="193"/>
      <c r="C42" s="17" t="s">
        <v>16</v>
      </c>
      <c r="D42" s="51">
        <v>111</v>
      </c>
      <c r="E42" s="185"/>
      <c r="F42" s="112">
        <f t="shared" si="9"/>
        <v>4.914933837429114</v>
      </c>
      <c r="G42" s="51">
        <v>104.6</v>
      </c>
      <c r="H42" s="51"/>
      <c r="I42" s="112">
        <f t="shared" si="10"/>
        <v>2.0487804878048728</v>
      </c>
      <c r="J42" s="51">
        <v>105.9</v>
      </c>
      <c r="K42" s="51"/>
      <c r="L42" s="112">
        <f t="shared" si="11"/>
        <v>1.5340364333653007</v>
      </c>
      <c r="M42" s="51">
        <v>120.3</v>
      </c>
      <c r="N42" s="51"/>
      <c r="O42" s="112">
        <f t="shared" si="12"/>
        <v>9.8630136986301338</v>
      </c>
      <c r="P42" s="51">
        <v>123.5</v>
      </c>
      <c r="Q42" s="51"/>
      <c r="R42" s="112">
        <f t="shared" si="13"/>
        <v>16.399622997172486</v>
      </c>
      <c r="S42" s="51">
        <v>118.7</v>
      </c>
      <c r="T42" s="51"/>
      <c r="U42" s="112">
        <f t="shared" si="14"/>
        <v>5.7932263814616753</v>
      </c>
      <c r="V42" s="51">
        <v>109.6</v>
      </c>
      <c r="W42" s="51"/>
      <c r="X42" s="112">
        <f t="shared" si="15"/>
        <v>1.7641597028783578</v>
      </c>
      <c r="Y42" s="191">
        <f t="shared" si="16"/>
        <v>0.90090090090090091</v>
      </c>
      <c r="Z42" s="191"/>
    </row>
    <row r="43" spans="1:26" hidden="1" x14ac:dyDescent="0.2">
      <c r="A43" s="190"/>
      <c r="B43" s="193"/>
      <c r="C43" s="17" t="s">
        <v>17</v>
      </c>
      <c r="D43" s="51">
        <v>114.8</v>
      </c>
      <c r="E43" s="185"/>
      <c r="F43" s="112">
        <f t="shared" si="9"/>
        <v>8.1998114985862394</v>
      </c>
      <c r="G43" s="51">
        <v>105.1</v>
      </c>
      <c r="H43" s="51"/>
      <c r="I43" s="112">
        <f t="shared" si="10"/>
        <v>2.2373540856031102</v>
      </c>
      <c r="J43" s="51">
        <v>105.2</v>
      </c>
      <c r="K43" s="51"/>
      <c r="L43" s="112">
        <f t="shared" si="11"/>
        <v>0.76628352490421181</v>
      </c>
      <c r="M43" s="51">
        <v>139.1</v>
      </c>
      <c r="N43" s="51"/>
      <c r="O43" s="112">
        <f t="shared" si="12"/>
        <v>27.031963470319631</v>
      </c>
      <c r="P43" s="51">
        <v>123.1</v>
      </c>
      <c r="Q43" s="51"/>
      <c r="R43" s="112">
        <f t="shared" si="13"/>
        <v>16.132075471698109</v>
      </c>
      <c r="S43" s="51">
        <v>119.9</v>
      </c>
      <c r="T43" s="51"/>
      <c r="U43" s="112">
        <f t="shared" si="14"/>
        <v>6.0123784261715398</v>
      </c>
      <c r="V43" s="51">
        <v>113.5</v>
      </c>
      <c r="W43" s="51"/>
      <c r="X43" s="112">
        <f t="shared" si="15"/>
        <v>5.2875695732838617</v>
      </c>
      <c r="Y43" s="191">
        <f t="shared" si="16"/>
        <v>0.87108013937282225</v>
      </c>
      <c r="Z43" s="191"/>
    </row>
    <row r="44" spans="1:26" hidden="1" x14ac:dyDescent="0.2">
      <c r="A44" s="190"/>
      <c r="B44" s="193"/>
      <c r="C44" s="17" t="s">
        <v>18</v>
      </c>
      <c r="D44" s="51">
        <v>115.3</v>
      </c>
      <c r="E44" s="185"/>
      <c r="F44" s="112">
        <f t="shared" si="9"/>
        <v>8.5687382297551693</v>
      </c>
      <c r="G44" s="51">
        <v>105.7</v>
      </c>
      <c r="H44" s="51"/>
      <c r="I44" s="112">
        <f t="shared" si="10"/>
        <v>2.7210884353741469</v>
      </c>
      <c r="J44" s="51">
        <v>105</v>
      </c>
      <c r="K44" s="51"/>
      <c r="L44" s="112">
        <f t="shared" si="11"/>
        <v>0</v>
      </c>
      <c r="M44" s="51">
        <v>140.6</v>
      </c>
      <c r="N44" s="51"/>
      <c r="O44" s="112">
        <f t="shared" si="12"/>
        <v>28.401826484018262</v>
      </c>
      <c r="P44" s="51">
        <v>121.2</v>
      </c>
      <c r="Q44" s="51"/>
      <c r="R44" s="112">
        <f t="shared" si="13"/>
        <v>14.339622641509436</v>
      </c>
      <c r="S44" s="51">
        <v>120.4</v>
      </c>
      <c r="T44" s="51"/>
      <c r="U44" s="112">
        <f t="shared" si="14"/>
        <v>6.2665489849955947</v>
      </c>
      <c r="V44" s="51">
        <v>113.7</v>
      </c>
      <c r="W44" s="51"/>
      <c r="X44" s="112">
        <f t="shared" si="15"/>
        <v>5.3753475440222402</v>
      </c>
      <c r="Y44" s="191">
        <f t="shared" si="16"/>
        <v>0.86730268863833471</v>
      </c>
      <c r="Z44" s="191"/>
    </row>
    <row r="45" spans="1:26" hidden="1" x14ac:dyDescent="0.2">
      <c r="A45" s="190"/>
      <c r="B45" s="193"/>
      <c r="C45" s="17" t="s">
        <v>33</v>
      </c>
      <c r="D45" s="51">
        <v>115.7</v>
      </c>
      <c r="E45" s="185"/>
      <c r="F45" s="112">
        <f t="shared" si="9"/>
        <v>8.0298786181139281</v>
      </c>
      <c r="G45" s="51">
        <v>106.6</v>
      </c>
      <c r="H45" s="51"/>
      <c r="I45" s="112">
        <f t="shared" si="10"/>
        <v>2.5986525505293439</v>
      </c>
      <c r="J45" s="51">
        <v>105.3</v>
      </c>
      <c r="K45" s="51"/>
      <c r="L45" s="112">
        <f t="shared" si="11"/>
        <v>-9.4876660341564056E-2</v>
      </c>
      <c r="M45" s="51">
        <v>140.6</v>
      </c>
      <c r="N45" s="51"/>
      <c r="O45" s="112">
        <f t="shared" si="12"/>
        <v>28.401826484018262</v>
      </c>
      <c r="P45" s="51">
        <v>118.1</v>
      </c>
      <c r="Q45" s="51"/>
      <c r="R45" s="112">
        <f t="shared" si="13"/>
        <v>11.731315042573312</v>
      </c>
      <c r="S45" s="51">
        <v>120.7</v>
      </c>
      <c r="T45" s="51"/>
      <c r="U45" s="112">
        <f t="shared" si="14"/>
        <v>4.8653344917463155</v>
      </c>
      <c r="V45" s="51">
        <v>114.1</v>
      </c>
      <c r="W45" s="51"/>
      <c r="X45" s="112">
        <f t="shared" si="15"/>
        <v>5.3554939981532756</v>
      </c>
      <c r="Y45" s="191">
        <f t="shared" si="16"/>
        <v>0.86430423509075183</v>
      </c>
      <c r="Z45" s="191"/>
    </row>
    <row r="46" spans="1:26" hidden="1" x14ac:dyDescent="0.2">
      <c r="A46" s="190"/>
      <c r="B46" s="189"/>
      <c r="C46" s="24" t="s">
        <v>20</v>
      </c>
      <c r="D46" s="51">
        <v>116.8</v>
      </c>
      <c r="E46" s="185"/>
      <c r="F46" s="112">
        <f t="shared" si="9"/>
        <v>8.4493964716805934</v>
      </c>
      <c r="G46" s="51">
        <v>108.1</v>
      </c>
      <c r="H46" s="51"/>
      <c r="I46" s="112">
        <f t="shared" si="10"/>
        <v>3.1488549618320585</v>
      </c>
      <c r="J46" s="51">
        <v>106.2</v>
      </c>
      <c r="K46" s="51"/>
      <c r="L46" s="112">
        <f t="shared" si="11"/>
        <v>0.85470085470086021</v>
      </c>
      <c r="M46" s="51">
        <v>142.4</v>
      </c>
      <c r="N46" s="51"/>
      <c r="O46" s="112">
        <f t="shared" si="12"/>
        <v>30.045662100456628</v>
      </c>
      <c r="P46" s="51">
        <v>117.5</v>
      </c>
      <c r="Q46" s="51"/>
      <c r="R46" s="112">
        <f t="shared" si="13"/>
        <v>11.374407582938389</v>
      </c>
      <c r="S46" s="51">
        <v>120.9</v>
      </c>
      <c r="T46" s="51"/>
      <c r="U46" s="112">
        <f t="shared" si="14"/>
        <v>4.1343669250646098</v>
      </c>
      <c r="V46" s="51">
        <v>114.8</v>
      </c>
      <c r="W46" s="51"/>
      <c r="X46" s="112">
        <f t="shared" si="15"/>
        <v>6.0018467220683291</v>
      </c>
      <c r="Y46" s="191">
        <f t="shared" si="16"/>
        <v>0.85616438356164382</v>
      </c>
      <c r="Z46" s="191"/>
    </row>
    <row r="47" spans="1:26" hidden="1" x14ac:dyDescent="0.2">
      <c r="A47" s="190"/>
      <c r="B47" s="189"/>
      <c r="C47" s="24" t="s">
        <v>21</v>
      </c>
      <c r="D47" s="51">
        <v>116.9</v>
      </c>
      <c r="E47" s="185"/>
      <c r="F47" s="112">
        <f t="shared" si="9"/>
        <v>7.3461891643709754</v>
      </c>
      <c r="G47" s="51">
        <v>107.6</v>
      </c>
      <c r="H47" s="51"/>
      <c r="I47" s="112">
        <f t="shared" si="10"/>
        <v>0.37313432835820104</v>
      </c>
      <c r="J47" s="51">
        <v>106.7</v>
      </c>
      <c r="K47" s="51"/>
      <c r="L47" s="112">
        <f t="shared" si="11"/>
        <v>1.233396584440225</v>
      </c>
      <c r="M47" s="51">
        <v>142.4</v>
      </c>
      <c r="N47" s="51"/>
      <c r="O47" s="112">
        <f t="shared" si="12"/>
        <v>29.690346083788715</v>
      </c>
      <c r="P47" s="51">
        <v>121.7</v>
      </c>
      <c r="Q47" s="51"/>
      <c r="R47" s="112">
        <f t="shared" si="13"/>
        <v>15.464895635673621</v>
      </c>
      <c r="S47" s="51">
        <v>121.1</v>
      </c>
      <c r="T47" s="51"/>
      <c r="U47" s="112">
        <f t="shared" si="14"/>
        <v>4.757785467128028</v>
      </c>
      <c r="V47" s="51">
        <v>115</v>
      </c>
      <c r="W47" s="51"/>
      <c r="X47" s="112">
        <f t="shared" si="15"/>
        <v>5.9907834101382482</v>
      </c>
      <c r="Y47" s="191">
        <f t="shared" si="16"/>
        <v>0.85543199315654406</v>
      </c>
      <c r="Z47" s="191"/>
    </row>
    <row r="48" spans="1:26" hidden="1" x14ac:dyDescent="0.2">
      <c r="A48" s="190"/>
      <c r="B48" s="193"/>
      <c r="C48" s="17" t="s">
        <v>22</v>
      </c>
      <c r="D48" s="51">
        <v>116.6</v>
      </c>
      <c r="E48" s="185"/>
      <c r="F48" s="112">
        <f t="shared" si="9"/>
        <v>7.8630897317298887</v>
      </c>
      <c r="G48" s="51">
        <v>108.4</v>
      </c>
      <c r="H48" s="51"/>
      <c r="I48" s="112">
        <f t="shared" si="10"/>
        <v>2.7488151658767825</v>
      </c>
      <c r="J48" s="51">
        <v>106.9</v>
      </c>
      <c r="K48" s="51"/>
      <c r="L48" s="112">
        <f t="shared" si="11"/>
        <v>1.4231499051233396</v>
      </c>
      <c r="M48" s="51">
        <v>143.1</v>
      </c>
      <c r="N48" s="51"/>
      <c r="O48" s="112">
        <f t="shared" si="12"/>
        <v>29.737080689029916</v>
      </c>
      <c r="P48" s="51">
        <v>108.5</v>
      </c>
      <c r="Q48" s="51"/>
      <c r="R48" s="112">
        <f t="shared" si="13"/>
        <v>3.1368821292775637</v>
      </c>
      <c r="S48" s="51">
        <v>121.3</v>
      </c>
      <c r="T48" s="51"/>
      <c r="U48" s="112">
        <f t="shared" si="14"/>
        <v>4.7495682210708123</v>
      </c>
      <c r="V48" s="51">
        <v>116</v>
      </c>
      <c r="W48" s="51"/>
      <c r="X48" s="112">
        <f t="shared" si="15"/>
        <v>6.8139963167587538</v>
      </c>
      <c r="Y48" s="191">
        <f t="shared" si="16"/>
        <v>0.85763293310463129</v>
      </c>
      <c r="Z48" s="191"/>
    </row>
    <row r="49" spans="1:26" hidden="1" x14ac:dyDescent="0.2">
      <c r="A49" s="190"/>
      <c r="B49" s="193"/>
      <c r="C49" s="17" t="s">
        <v>23</v>
      </c>
      <c r="D49" s="51">
        <v>117.6</v>
      </c>
      <c r="E49" s="185"/>
      <c r="F49" s="112">
        <f t="shared" si="9"/>
        <v>8.7881591119334033</v>
      </c>
      <c r="G49" s="51">
        <v>108.5</v>
      </c>
      <c r="H49" s="51"/>
      <c r="I49" s="112">
        <f t="shared" si="10"/>
        <v>3.0389363722697085</v>
      </c>
      <c r="J49" s="51">
        <v>108.4</v>
      </c>
      <c r="K49" s="51"/>
      <c r="L49" s="112">
        <f t="shared" si="11"/>
        <v>2.3607176581680829</v>
      </c>
      <c r="M49" s="51">
        <v>141.80000000000001</v>
      </c>
      <c r="N49" s="51"/>
      <c r="O49" s="112">
        <f t="shared" si="12"/>
        <v>28.675136116152455</v>
      </c>
      <c r="P49" s="51">
        <v>121.8</v>
      </c>
      <c r="Q49" s="51"/>
      <c r="R49" s="112">
        <f t="shared" si="13"/>
        <v>15.340909090909093</v>
      </c>
      <c r="S49" s="51">
        <v>122.1</v>
      </c>
      <c r="T49" s="51"/>
      <c r="U49" s="112">
        <f t="shared" si="14"/>
        <v>5.0774526678141063</v>
      </c>
      <c r="V49" s="51">
        <v>116.6</v>
      </c>
      <c r="W49" s="51"/>
      <c r="X49" s="112">
        <f t="shared" si="15"/>
        <v>6.8744271310724105</v>
      </c>
      <c r="Y49" s="191">
        <f t="shared" si="16"/>
        <v>0.85034013605442182</v>
      </c>
      <c r="Z49" s="191"/>
    </row>
    <row r="50" spans="1:26" hidden="1" x14ac:dyDescent="0.2">
      <c r="A50" s="190"/>
      <c r="B50" s="193"/>
      <c r="C50" s="17" t="s">
        <v>24</v>
      </c>
      <c r="D50" s="51">
        <v>117.6</v>
      </c>
      <c r="E50" s="185"/>
      <c r="F50" s="112">
        <f t="shared" si="9"/>
        <v>8.187672493100262</v>
      </c>
      <c r="G50" s="51">
        <v>109</v>
      </c>
      <c r="H50" s="51"/>
      <c r="I50" s="112">
        <f t="shared" si="10"/>
        <v>4.1069723018147055</v>
      </c>
      <c r="J50" s="51">
        <v>107.4</v>
      </c>
      <c r="K50" s="51"/>
      <c r="L50" s="112">
        <f t="shared" si="11"/>
        <v>1.4164305949008498</v>
      </c>
      <c r="M50" s="51">
        <v>142.6</v>
      </c>
      <c r="N50" s="51"/>
      <c r="O50" s="112">
        <f t="shared" si="12"/>
        <v>26.868327402135222</v>
      </c>
      <c r="P50" s="51">
        <v>117.1</v>
      </c>
      <c r="Q50" s="51"/>
      <c r="R50" s="112">
        <f t="shared" si="13"/>
        <v>3.2627865961199194</v>
      </c>
      <c r="S50" s="51">
        <v>122.3</v>
      </c>
      <c r="T50" s="51"/>
      <c r="U50" s="112">
        <f t="shared" si="14"/>
        <v>4.9785407725321864</v>
      </c>
      <c r="V50" s="51">
        <v>116.4</v>
      </c>
      <c r="W50" s="51"/>
      <c r="X50" s="112">
        <f t="shared" si="15"/>
        <v>6.788990825688078</v>
      </c>
      <c r="Y50" s="191">
        <f t="shared" si="16"/>
        <v>0.85034013605442182</v>
      </c>
      <c r="Z50" s="191"/>
    </row>
    <row r="51" spans="1:26" hidden="1" x14ac:dyDescent="0.2">
      <c r="A51" s="190"/>
      <c r="B51" s="193"/>
      <c r="C51" s="17" t="s">
        <v>25</v>
      </c>
      <c r="D51" s="51">
        <v>119</v>
      </c>
      <c r="E51" s="185"/>
      <c r="F51" s="112">
        <f t="shared" si="9"/>
        <v>9.7785977859778495</v>
      </c>
      <c r="G51" s="51">
        <v>108.9</v>
      </c>
      <c r="H51" s="51"/>
      <c r="I51" s="112">
        <f t="shared" si="10"/>
        <v>4.3103448275862064</v>
      </c>
      <c r="J51" s="51">
        <v>108.6</v>
      </c>
      <c r="K51" s="51"/>
      <c r="L51" s="112">
        <f t="shared" si="11"/>
        <v>3.5271687321258232</v>
      </c>
      <c r="M51" s="51">
        <v>144.69999999999999</v>
      </c>
      <c r="N51" s="51"/>
      <c r="O51" s="112">
        <f t="shared" si="12"/>
        <v>28.736654804270444</v>
      </c>
      <c r="P51" s="51">
        <v>132.1</v>
      </c>
      <c r="Q51" s="51"/>
      <c r="R51" s="112">
        <f t="shared" si="13"/>
        <v>17.946428571428566</v>
      </c>
      <c r="S51" s="51">
        <v>122.6</v>
      </c>
      <c r="T51" s="51"/>
      <c r="U51" s="112">
        <f t="shared" si="14"/>
        <v>5.507745266781404</v>
      </c>
      <c r="V51" s="51">
        <v>116.8</v>
      </c>
      <c r="W51" s="51"/>
      <c r="X51" s="112">
        <f t="shared" si="15"/>
        <v>7.0577451879010118</v>
      </c>
      <c r="Y51" s="191">
        <f t="shared" si="16"/>
        <v>0.84033613445378152</v>
      </c>
      <c r="Z51" s="191"/>
    </row>
    <row r="52" spans="1:26" hidden="1" x14ac:dyDescent="0.2">
      <c r="A52" s="190"/>
      <c r="B52" s="189"/>
      <c r="C52" s="24"/>
      <c r="D52" s="185"/>
      <c r="E52" s="185"/>
      <c r="F52" s="186"/>
      <c r="G52" s="185"/>
      <c r="H52" s="185"/>
      <c r="I52" s="186"/>
      <c r="J52" s="185"/>
      <c r="K52" s="185"/>
      <c r="L52" s="186"/>
      <c r="M52" s="185"/>
      <c r="N52" s="185"/>
      <c r="O52" s="187"/>
      <c r="P52" s="185"/>
      <c r="Q52" s="185"/>
      <c r="R52" s="186"/>
      <c r="S52" s="51"/>
      <c r="T52" s="51"/>
      <c r="U52" s="112"/>
      <c r="V52" s="51"/>
      <c r="W52" s="51"/>
      <c r="X52" s="112"/>
      <c r="Y52" s="191"/>
      <c r="Z52" s="191"/>
    </row>
    <row r="53" spans="1:26" hidden="1" x14ac:dyDescent="0.2">
      <c r="A53" s="194"/>
      <c r="B53" s="18">
        <v>2004</v>
      </c>
      <c r="C53" s="17"/>
      <c r="D53" s="40">
        <v>123.8</v>
      </c>
      <c r="E53" s="185"/>
      <c r="F53" s="114">
        <f>SUM(F54:F65)/12</f>
        <v>7.4958142539224868</v>
      </c>
      <c r="G53" s="52">
        <v>113.9</v>
      </c>
      <c r="H53" s="52"/>
      <c r="I53" s="114">
        <f>SUM(I54:I65)/12</f>
        <v>6.5951535852254652</v>
      </c>
      <c r="J53" s="52">
        <f>SUM(J54:J65)/12</f>
        <v>110.68333333333332</v>
      </c>
      <c r="K53" s="52"/>
      <c r="L53" s="114">
        <f>SUM(L54:L65)/12</f>
        <v>4.0012534187540831</v>
      </c>
      <c r="M53" s="52">
        <v>147.80000000000001</v>
      </c>
      <c r="N53" s="52"/>
      <c r="O53" s="113">
        <f>SUM(O54:O65)/12</f>
        <v>8.9085902379178759</v>
      </c>
      <c r="P53" s="52">
        <f>SUM(P54:P65)/12</f>
        <v>139.19166666666663</v>
      </c>
      <c r="Q53" s="52"/>
      <c r="R53" s="114">
        <f>SUM(R54:R65)/12</f>
        <v>15.90627475649066</v>
      </c>
      <c r="S53" s="185">
        <v>129.4</v>
      </c>
      <c r="T53" s="195"/>
      <c r="U53" s="114">
        <f>SUM(U54:U65)/12</f>
        <v>7.3994567605013479</v>
      </c>
      <c r="V53" s="52">
        <f>SUM(V54:V65)/12</f>
        <v>118.72500000000001</v>
      </c>
      <c r="W53" s="52"/>
      <c r="X53" s="114">
        <f>SUM(X54:X65)/12</f>
        <v>4.3798782247613186</v>
      </c>
      <c r="Y53" s="96">
        <f>SUM(Y54:Y65)/12</f>
        <v>0.56249999999999989</v>
      </c>
      <c r="Z53" s="96"/>
    </row>
    <row r="54" spans="1:26" hidden="1" x14ac:dyDescent="0.2">
      <c r="A54" s="190"/>
      <c r="B54" s="189"/>
      <c r="C54" s="24" t="s">
        <v>32</v>
      </c>
      <c r="D54" s="51">
        <v>119.5</v>
      </c>
      <c r="E54" s="185"/>
      <c r="F54" s="112">
        <f>(D54/D40-1)*100</f>
        <v>8.4392014519056211</v>
      </c>
      <c r="G54" s="51">
        <v>109</v>
      </c>
      <c r="H54" s="51"/>
      <c r="I54" s="112">
        <f>((G54-G40)/G40)*100</f>
        <v>4.4061302681992283</v>
      </c>
      <c r="J54" s="51">
        <v>106.7</v>
      </c>
      <c r="K54" s="51"/>
      <c r="L54" s="112">
        <f t="shared" ref="L54:L65" si="17">((J54-J40)/J40)*100</f>
        <v>0.94607379375591294</v>
      </c>
      <c r="M54" s="51">
        <v>145.4</v>
      </c>
      <c r="N54" s="51"/>
      <c r="O54" s="112">
        <f>((M54-M40)/M40)*100</f>
        <v>21.571906354515061</v>
      </c>
      <c r="P54" s="51">
        <v>132.19999999999999</v>
      </c>
      <c r="Q54" s="51"/>
      <c r="R54" s="112">
        <f t="shared" ref="R54:R65" si="18">((P54-P40)/P40)*100</f>
        <v>12.319456244689878</v>
      </c>
      <c r="S54" s="212">
        <v>124.3</v>
      </c>
      <c r="T54" s="195"/>
      <c r="U54" s="112">
        <f t="shared" ref="U54:U59" si="19">((S54-S40)/S40)*100</f>
        <v>6.1485909479077741</v>
      </c>
      <c r="V54" s="51">
        <v>117</v>
      </c>
      <c r="W54" s="51"/>
      <c r="X54" s="112">
        <f t="shared" ref="X54:X65" si="20">((V54-V40)/V40)*100</f>
        <v>7.0448307410795996</v>
      </c>
      <c r="Y54" s="196">
        <v>0.59</v>
      </c>
      <c r="Z54" s="196"/>
    </row>
    <row r="55" spans="1:26" hidden="1" x14ac:dyDescent="0.2">
      <c r="A55" s="190"/>
      <c r="B55" s="189"/>
      <c r="C55" s="17" t="s">
        <v>15</v>
      </c>
      <c r="D55" s="51">
        <v>120</v>
      </c>
      <c r="E55" s="185"/>
      <c r="F55" s="112">
        <f>(120/D41-1)*100</f>
        <v>8.4010840108400977</v>
      </c>
      <c r="G55" s="51">
        <v>109.4</v>
      </c>
      <c r="H55" s="51" t="s">
        <v>40</v>
      </c>
      <c r="I55" s="112">
        <f>((109.4-G41)/G41)*100</f>
        <v>4.4890162368672426</v>
      </c>
      <c r="J55" s="51">
        <v>108.7</v>
      </c>
      <c r="K55" s="51"/>
      <c r="L55" s="112">
        <f t="shared" si="17"/>
        <v>2.741020793950856</v>
      </c>
      <c r="M55" s="51">
        <v>145.6</v>
      </c>
      <c r="N55" s="51"/>
      <c r="O55" s="112">
        <f>((M55-M41)/M41)*100</f>
        <v>21.739130434782609</v>
      </c>
      <c r="P55" s="51">
        <v>135.69999999999999</v>
      </c>
      <c r="Q55" s="51"/>
      <c r="R55" s="112">
        <f t="shared" si="18"/>
        <v>11.77924217462931</v>
      </c>
      <c r="S55" s="212">
        <v>124.6</v>
      </c>
      <c r="T55" s="195"/>
      <c r="U55" s="112">
        <f t="shared" si="19"/>
        <v>5.6827820186598714</v>
      </c>
      <c r="V55" s="51">
        <v>117.2</v>
      </c>
      <c r="W55" s="51"/>
      <c r="X55" s="112">
        <f t="shared" si="20"/>
        <v>6.9343065693430734</v>
      </c>
      <c r="Y55" s="196">
        <v>0.57999999999999996</v>
      </c>
      <c r="Z55" s="196"/>
    </row>
    <row r="56" spans="1:26" hidden="1" x14ac:dyDescent="0.2">
      <c r="A56" s="190"/>
      <c r="B56" s="189"/>
      <c r="C56" s="17" t="s">
        <v>16</v>
      </c>
      <c r="D56" s="51">
        <v>120.7</v>
      </c>
      <c r="E56" s="185"/>
      <c r="F56" s="112">
        <f>(120.7/D42-1)*100</f>
        <v>8.7387387387387392</v>
      </c>
      <c r="G56" s="51">
        <v>110.4</v>
      </c>
      <c r="H56" s="51"/>
      <c r="I56" s="112">
        <f t="shared" ref="I56:I65" si="21">((G56-G42)/G42)*100</f>
        <v>5.5449330783938926</v>
      </c>
      <c r="J56" s="51">
        <v>109.7</v>
      </c>
      <c r="K56" s="51"/>
      <c r="L56" s="112">
        <f t="shared" si="17"/>
        <v>3.5882908404154832</v>
      </c>
      <c r="M56" s="51">
        <v>146.4</v>
      </c>
      <c r="N56" s="51" t="s">
        <v>40</v>
      </c>
      <c r="O56" s="112">
        <f>((146.4-M42)/M42)*100</f>
        <v>21.69576059850375</v>
      </c>
      <c r="P56" s="51">
        <v>135</v>
      </c>
      <c r="Q56" s="51"/>
      <c r="R56" s="112">
        <f t="shared" si="18"/>
        <v>9.3117408906882595</v>
      </c>
      <c r="S56" s="212">
        <v>124.8</v>
      </c>
      <c r="T56" s="195"/>
      <c r="U56" s="112">
        <f t="shared" si="19"/>
        <v>5.1390058972198771</v>
      </c>
      <c r="V56" s="51">
        <v>117.8</v>
      </c>
      <c r="W56" s="51"/>
      <c r="X56" s="112">
        <f t="shared" si="20"/>
        <v>7.4817518248175219</v>
      </c>
      <c r="Y56" s="196">
        <v>0.57999999999999996</v>
      </c>
      <c r="Z56" s="196"/>
    </row>
    <row r="57" spans="1:26" hidden="1" x14ac:dyDescent="0.2">
      <c r="A57" s="190"/>
      <c r="B57" s="189"/>
      <c r="C57" s="17" t="s">
        <v>17</v>
      </c>
      <c r="D57" s="51">
        <v>121</v>
      </c>
      <c r="E57" s="185"/>
      <c r="F57" s="112">
        <f t="shared" ref="F57:F65" si="22">(D57/D43-1)*100</f>
        <v>5.4006968641115094</v>
      </c>
      <c r="G57" s="51">
        <v>110.8</v>
      </c>
      <c r="H57" s="51"/>
      <c r="I57" s="112">
        <f t="shared" si="21"/>
        <v>5.42340627973359</v>
      </c>
      <c r="J57" s="51">
        <v>110.1</v>
      </c>
      <c r="K57" s="51"/>
      <c r="L57" s="112">
        <f t="shared" si="17"/>
        <v>4.6577946768060752</v>
      </c>
      <c r="M57" s="51">
        <v>146.4</v>
      </c>
      <c r="N57" s="51"/>
      <c r="O57" s="112">
        <f t="shared" ref="O57:O65" si="23">((M57-M43)/M43)*100</f>
        <v>5.2480230050323593</v>
      </c>
      <c r="P57" s="51">
        <v>134.19999999999999</v>
      </c>
      <c r="Q57" s="51"/>
      <c r="R57" s="112">
        <f t="shared" si="18"/>
        <v>9.0170593013809857</v>
      </c>
      <c r="S57" s="212">
        <v>125.6</v>
      </c>
      <c r="T57" s="195"/>
      <c r="U57" s="112">
        <f t="shared" si="19"/>
        <v>4.7539616346955702</v>
      </c>
      <c r="V57" s="51">
        <v>118</v>
      </c>
      <c r="W57" s="51"/>
      <c r="X57" s="112">
        <f t="shared" si="20"/>
        <v>3.9647577092511015</v>
      </c>
      <c r="Y57" s="196">
        <v>0.57999999999999996</v>
      </c>
      <c r="Z57" s="196"/>
    </row>
    <row r="58" spans="1:26" hidden="1" x14ac:dyDescent="0.2">
      <c r="A58" s="190"/>
      <c r="B58" s="189"/>
      <c r="C58" s="17" t="s">
        <v>18</v>
      </c>
      <c r="D58" s="51">
        <v>121.7</v>
      </c>
      <c r="E58" s="185"/>
      <c r="F58" s="112">
        <f t="shared" si="22"/>
        <v>5.5507372072853389</v>
      </c>
      <c r="G58" s="51">
        <v>111.7</v>
      </c>
      <c r="H58" s="51"/>
      <c r="I58" s="112">
        <f t="shared" si="21"/>
        <v>5.6764427625354772</v>
      </c>
      <c r="J58" s="51">
        <v>110.1</v>
      </c>
      <c r="K58" s="51"/>
      <c r="L58" s="112">
        <f t="shared" si="17"/>
        <v>4.8571428571428514</v>
      </c>
      <c r="M58" s="51">
        <v>147</v>
      </c>
      <c r="N58" s="51"/>
      <c r="O58" s="112">
        <f t="shared" si="23"/>
        <v>4.5519203413940303</v>
      </c>
      <c r="P58" s="51">
        <v>135.80000000000001</v>
      </c>
      <c r="Q58" s="51"/>
      <c r="R58" s="112">
        <f t="shared" si="18"/>
        <v>12.046204620462053</v>
      </c>
      <c r="S58" s="212">
        <v>125.8</v>
      </c>
      <c r="T58" s="195"/>
      <c r="U58" s="112">
        <f t="shared" si="19"/>
        <v>4.4850498338870359</v>
      </c>
      <c r="V58" s="51">
        <v>118</v>
      </c>
      <c r="W58" s="51"/>
      <c r="X58" s="112">
        <f t="shared" si="20"/>
        <v>3.7818821459982379</v>
      </c>
      <c r="Y58" s="196">
        <v>0.56999999999999995</v>
      </c>
      <c r="Z58" s="196"/>
    </row>
    <row r="59" spans="1:26" hidden="1" x14ac:dyDescent="0.2">
      <c r="A59" s="190"/>
      <c r="B59" s="189"/>
      <c r="C59" s="17" t="s">
        <v>33</v>
      </c>
      <c r="D59" s="51">
        <v>123.4</v>
      </c>
      <c r="E59" s="185"/>
      <c r="F59" s="112">
        <f t="shared" si="22"/>
        <v>6.6551426101987943</v>
      </c>
      <c r="G59" s="51">
        <v>113.1</v>
      </c>
      <c r="H59" s="51"/>
      <c r="I59" s="112">
        <f t="shared" si="21"/>
        <v>6.0975609756097571</v>
      </c>
      <c r="J59" s="51">
        <v>110.6</v>
      </c>
      <c r="K59" s="51"/>
      <c r="L59" s="112">
        <f t="shared" si="17"/>
        <v>5.0332383665716973</v>
      </c>
      <c r="M59" s="51">
        <v>148.1</v>
      </c>
      <c r="N59" s="51"/>
      <c r="O59" s="112">
        <f t="shared" si="23"/>
        <v>5.3342816500711239</v>
      </c>
      <c r="P59" s="51">
        <v>138.69999999999999</v>
      </c>
      <c r="Q59" s="51"/>
      <c r="R59" s="112">
        <f t="shared" si="18"/>
        <v>17.442845046570699</v>
      </c>
      <c r="S59" s="212">
        <v>129.4</v>
      </c>
      <c r="T59" s="195"/>
      <c r="U59" s="112">
        <f t="shared" si="19"/>
        <v>7.2079536039768035</v>
      </c>
      <c r="V59" s="51">
        <v>118.3</v>
      </c>
      <c r="W59" s="51"/>
      <c r="X59" s="112">
        <f t="shared" si="20"/>
        <v>3.6809815950920268</v>
      </c>
      <c r="Y59" s="196">
        <v>0.56000000000000005</v>
      </c>
      <c r="Z59" s="196"/>
    </row>
    <row r="60" spans="1:26" hidden="1" x14ac:dyDescent="0.2">
      <c r="A60" s="190"/>
      <c r="B60" s="189"/>
      <c r="C60" s="17" t="s">
        <v>20</v>
      </c>
      <c r="D60" s="51">
        <v>125.3</v>
      </c>
      <c r="E60" s="185"/>
      <c r="F60" s="112">
        <f t="shared" si="22"/>
        <v>7.2773972602739656</v>
      </c>
      <c r="G60" s="51">
        <v>115.7</v>
      </c>
      <c r="H60" s="51"/>
      <c r="I60" s="112">
        <f t="shared" si="21"/>
        <v>7.0305272895467246</v>
      </c>
      <c r="J60" s="51">
        <v>111.3</v>
      </c>
      <c r="K60" s="51"/>
      <c r="L60" s="112">
        <f t="shared" si="17"/>
        <v>4.8022598870056443</v>
      </c>
      <c r="M60" s="51">
        <v>148.1</v>
      </c>
      <c r="N60" s="51"/>
      <c r="O60" s="112">
        <f t="shared" si="23"/>
        <v>4.0028089887640368</v>
      </c>
      <c r="P60" s="51">
        <v>140.5</v>
      </c>
      <c r="Q60" s="51"/>
      <c r="R60" s="112">
        <f t="shared" si="18"/>
        <v>19.574468085106382</v>
      </c>
      <c r="S60" s="212" t="s">
        <v>39</v>
      </c>
      <c r="T60" s="195"/>
      <c r="U60" s="112">
        <f>((131.8-S46)/S46)*100</f>
        <v>9.0157154673283753</v>
      </c>
      <c r="V60" s="51">
        <v>118.5</v>
      </c>
      <c r="W60" s="51"/>
      <c r="X60" s="112">
        <f t="shared" si="20"/>
        <v>3.2229965156794451</v>
      </c>
      <c r="Y60" s="196">
        <v>0.55000000000000004</v>
      </c>
      <c r="Z60" s="196"/>
    </row>
    <row r="61" spans="1:26" hidden="1" x14ac:dyDescent="0.2">
      <c r="A61" s="190"/>
      <c r="B61" s="189"/>
      <c r="C61" s="17" t="s">
        <v>21</v>
      </c>
      <c r="D61" s="51">
        <v>125.9</v>
      </c>
      <c r="E61" s="185"/>
      <c r="F61" s="112">
        <f t="shared" si="22"/>
        <v>7.6988879384088937</v>
      </c>
      <c r="G61" s="51">
        <v>116.6</v>
      </c>
      <c r="H61" s="51"/>
      <c r="I61" s="112">
        <f t="shared" si="21"/>
        <v>8.3643122676579935</v>
      </c>
      <c r="J61" s="51">
        <v>111.5</v>
      </c>
      <c r="K61" s="51"/>
      <c r="L61" s="112">
        <f t="shared" si="17"/>
        <v>4.4985941893158365</v>
      </c>
      <c r="M61" s="51">
        <v>148.1</v>
      </c>
      <c r="N61" s="51"/>
      <c r="O61" s="112">
        <f t="shared" si="23"/>
        <v>4.0028089887640368</v>
      </c>
      <c r="P61" s="51">
        <v>140.69999999999999</v>
      </c>
      <c r="Q61" s="51"/>
      <c r="R61" s="112">
        <f t="shared" si="18"/>
        <v>15.612161051766627</v>
      </c>
      <c r="S61" s="212">
        <v>132.4</v>
      </c>
      <c r="T61" s="195"/>
      <c r="U61" s="112">
        <f>((S61-S47)/S47)*100</f>
        <v>9.3311312964492252</v>
      </c>
      <c r="V61" s="51">
        <v>119.1</v>
      </c>
      <c r="W61" s="51"/>
      <c r="X61" s="112">
        <f t="shared" si="20"/>
        <v>3.5652173913043428</v>
      </c>
      <c r="Y61" s="196">
        <v>0.55000000000000004</v>
      </c>
      <c r="Z61" s="196"/>
    </row>
    <row r="62" spans="1:26" hidden="1" x14ac:dyDescent="0.2">
      <c r="A62" s="192"/>
      <c r="B62" s="193"/>
      <c r="C62" s="17" t="s">
        <v>22</v>
      </c>
      <c r="D62" s="40">
        <v>126.5</v>
      </c>
      <c r="E62" s="185"/>
      <c r="F62" s="112">
        <f t="shared" si="22"/>
        <v>8.4905660377358583</v>
      </c>
      <c r="G62" s="40">
        <v>117.3</v>
      </c>
      <c r="H62" s="40"/>
      <c r="I62" s="112">
        <f t="shared" si="21"/>
        <v>8.2103321033210239</v>
      </c>
      <c r="J62" s="52">
        <v>111.8</v>
      </c>
      <c r="K62" s="52"/>
      <c r="L62" s="112">
        <f t="shared" si="17"/>
        <v>4.5837231057062588</v>
      </c>
      <c r="M62" s="52">
        <v>148.5</v>
      </c>
      <c r="N62" s="52"/>
      <c r="O62" s="112">
        <f t="shared" si="23"/>
        <v>3.7735849056603814</v>
      </c>
      <c r="P62" s="52">
        <v>142.1</v>
      </c>
      <c r="Q62" s="52"/>
      <c r="R62" s="112">
        <f t="shared" si="18"/>
        <v>30.967741935483868</v>
      </c>
      <c r="S62" s="212">
        <v>133</v>
      </c>
      <c r="T62" s="195"/>
      <c r="U62" s="112">
        <f>((S62-S48)/S48)*100</f>
        <v>9.6455070074196243</v>
      </c>
      <c r="V62" s="52">
        <v>119.9</v>
      </c>
      <c r="W62" s="52"/>
      <c r="X62" s="112">
        <f t="shared" si="20"/>
        <v>3.362068965517246</v>
      </c>
      <c r="Y62" s="196">
        <v>0.55000000000000004</v>
      </c>
      <c r="Z62" s="196"/>
    </row>
    <row r="63" spans="1:26" hidden="1" x14ac:dyDescent="0.2">
      <c r="A63" s="192"/>
      <c r="B63" s="193"/>
      <c r="C63" s="17" t="s">
        <v>23</v>
      </c>
      <c r="D63" s="40">
        <v>127</v>
      </c>
      <c r="E63" s="185"/>
      <c r="F63" s="112">
        <f t="shared" si="22"/>
        <v>7.9931972789115679</v>
      </c>
      <c r="G63" s="40">
        <v>117.6</v>
      </c>
      <c r="H63" s="40"/>
      <c r="I63" s="112">
        <f t="shared" si="21"/>
        <v>8.3870967741935427</v>
      </c>
      <c r="J63" s="52">
        <v>112.3</v>
      </c>
      <c r="K63" s="52"/>
      <c r="L63" s="112">
        <f t="shared" si="17"/>
        <v>3.5977859778597709</v>
      </c>
      <c r="M63" s="52">
        <v>150.1</v>
      </c>
      <c r="N63" s="52"/>
      <c r="O63" s="112">
        <f t="shared" si="23"/>
        <v>5.8533145275035139</v>
      </c>
      <c r="P63" s="52">
        <v>142.1</v>
      </c>
      <c r="Q63" s="52"/>
      <c r="R63" s="112">
        <f t="shared" si="18"/>
        <v>16.666666666666664</v>
      </c>
      <c r="S63" s="212">
        <v>133.1</v>
      </c>
      <c r="T63" s="195"/>
      <c r="U63" s="112">
        <f>((S63-S49)/S49)*100</f>
        <v>9.0090090090090094</v>
      </c>
      <c r="V63" s="52">
        <v>119.9</v>
      </c>
      <c r="W63" s="52"/>
      <c r="X63" s="112">
        <f t="shared" si="20"/>
        <v>2.8301886792452926</v>
      </c>
      <c r="Y63" s="196">
        <v>0.55000000000000004</v>
      </c>
      <c r="Z63" s="196"/>
    </row>
    <row r="64" spans="1:26" hidden="1" x14ac:dyDescent="0.2">
      <c r="A64" s="192"/>
      <c r="B64" s="193"/>
      <c r="C64" s="17" t="s">
        <v>24</v>
      </c>
      <c r="D64" s="40">
        <v>127</v>
      </c>
      <c r="E64" s="185"/>
      <c r="F64" s="112">
        <f t="shared" si="22"/>
        <v>7.9931972789115679</v>
      </c>
      <c r="G64" s="40">
        <v>117</v>
      </c>
      <c r="H64" s="40"/>
      <c r="I64" s="112">
        <f t="shared" si="21"/>
        <v>7.3394495412844041</v>
      </c>
      <c r="J64" s="52">
        <v>112.6</v>
      </c>
      <c r="K64" s="52"/>
      <c r="L64" s="112">
        <f t="shared" si="17"/>
        <v>4.8417132216014789</v>
      </c>
      <c r="M64" s="52">
        <v>150.1</v>
      </c>
      <c r="N64" s="52"/>
      <c r="O64" s="112">
        <f t="shared" si="23"/>
        <v>5.2594670406732122</v>
      </c>
      <c r="P64" s="52">
        <v>145.5</v>
      </c>
      <c r="Q64" s="52"/>
      <c r="R64" s="112">
        <f t="shared" si="18"/>
        <v>24.252775405636214</v>
      </c>
      <c r="S64" s="212">
        <v>133.5</v>
      </c>
      <c r="T64" s="195"/>
      <c r="U64" s="112">
        <f>((S64-S50)/S50)*100</f>
        <v>9.1578086672117767</v>
      </c>
      <c r="V64" s="52">
        <v>120.3</v>
      </c>
      <c r="W64" s="52"/>
      <c r="X64" s="112">
        <f t="shared" si="20"/>
        <v>3.3505154639175179</v>
      </c>
      <c r="Y64" s="196">
        <v>0.55000000000000004</v>
      </c>
      <c r="Z64" s="196"/>
    </row>
    <row r="65" spans="1:26" hidden="1" x14ac:dyDescent="0.2">
      <c r="A65" s="192"/>
      <c r="B65" s="193"/>
      <c r="C65" s="17" t="s">
        <v>25</v>
      </c>
      <c r="D65" s="40">
        <v>127.7</v>
      </c>
      <c r="E65" s="185"/>
      <c r="F65" s="112">
        <f t="shared" si="22"/>
        <v>7.3109243697478954</v>
      </c>
      <c r="G65" s="40">
        <v>117.8</v>
      </c>
      <c r="H65" s="40"/>
      <c r="I65" s="112">
        <f t="shared" si="21"/>
        <v>8.1726354453627099</v>
      </c>
      <c r="J65" s="52">
        <v>112.8</v>
      </c>
      <c r="K65" s="52"/>
      <c r="L65" s="112">
        <f t="shared" si="17"/>
        <v>3.8674033149171296</v>
      </c>
      <c r="M65" s="52">
        <v>150.30000000000001</v>
      </c>
      <c r="N65" s="52"/>
      <c r="O65" s="112">
        <f t="shared" si="23"/>
        <v>3.8700760193503965</v>
      </c>
      <c r="P65" s="52">
        <v>147.80000000000001</v>
      </c>
      <c r="Q65" s="52"/>
      <c r="R65" s="112">
        <f t="shared" si="18"/>
        <v>11.884935654806977</v>
      </c>
      <c r="S65" s="212">
        <v>133.9</v>
      </c>
      <c r="T65" s="195"/>
      <c r="U65" s="112">
        <f>((S65-S51)/S51)*100</f>
        <v>9.216965742251233</v>
      </c>
      <c r="V65" s="52">
        <v>120.7</v>
      </c>
      <c r="W65" s="52"/>
      <c r="X65" s="112">
        <f t="shared" si="20"/>
        <v>3.339041095890416</v>
      </c>
      <c r="Y65" s="196">
        <v>0.54</v>
      </c>
      <c r="Z65" s="196"/>
    </row>
    <row r="66" spans="1:26" hidden="1" x14ac:dyDescent="0.2">
      <c r="A66" s="192"/>
      <c r="B66" s="193"/>
      <c r="C66" s="169"/>
      <c r="D66" s="185"/>
      <c r="E66" s="185"/>
      <c r="F66" s="186"/>
      <c r="G66" s="185"/>
      <c r="H66" s="185"/>
      <c r="I66" s="112"/>
      <c r="J66" s="185"/>
      <c r="K66" s="185"/>
      <c r="L66" s="186"/>
      <c r="M66" s="52"/>
      <c r="N66" s="52"/>
      <c r="O66" s="187"/>
      <c r="P66" s="185"/>
      <c r="Q66" s="185"/>
      <c r="R66" s="186"/>
      <c r="S66" s="185"/>
      <c r="T66" s="185"/>
      <c r="U66" s="186"/>
      <c r="V66" s="185"/>
      <c r="W66" s="185"/>
      <c r="X66" s="186"/>
      <c r="Y66" s="197"/>
      <c r="Z66" s="197"/>
    </row>
    <row r="67" spans="1:26" hidden="1" x14ac:dyDescent="0.2">
      <c r="A67" s="192"/>
      <c r="B67" s="193"/>
      <c r="C67" s="169"/>
      <c r="D67" s="185"/>
      <c r="E67" s="185"/>
      <c r="F67" s="186"/>
      <c r="G67" s="185"/>
      <c r="H67" s="185"/>
      <c r="I67" s="112"/>
      <c r="J67" s="185"/>
      <c r="K67" s="185"/>
      <c r="L67" s="186"/>
      <c r="M67" s="52"/>
      <c r="N67" s="52"/>
      <c r="O67" s="187"/>
      <c r="P67" s="185"/>
      <c r="Q67" s="185"/>
      <c r="R67" s="186"/>
      <c r="S67" s="209"/>
      <c r="T67" s="185"/>
      <c r="U67" s="186"/>
      <c r="V67" s="185"/>
      <c r="W67" s="185"/>
      <c r="X67" s="186"/>
      <c r="Y67" s="197"/>
      <c r="Z67" s="197"/>
    </row>
    <row r="68" spans="1:26" hidden="1" x14ac:dyDescent="0.2">
      <c r="A68" s="192"/>
      <c r="B68" s="18">
        <v>2005</v>
      </c>
      <c r="C68" s="169"/>
      <c r="D68" s="185">
        <f>SUM(D69:D80)/12</f>
        <v>132.70833333333334</v>
      </c>
      <c r="E68" s="185"/>
      <c r="F68" s="186">
        <f>SUM(F69:F80)/12</f>
        <v>7.1918481808361463</v>
      </c>
      <c r="G68" s="185">
        <v>122.6</v>
      </c>
      <c r="H68" s="185"/>
      <c r="I68" s="186">
        <f>SUM(I69:I80)/12</f>
        <v>7.7241278351541958</v>
      </c>
      <c r="J68" s="185">
        <f>SUM(J69:J80)/12</f>
        <v>114.22500000000001</v>
      </c>
      <c r="K68" s="185"/>
      <c r="L68" s="186">
        <f>SUM(L69:L80)/12</f>
        <v>3.2111663405806681</v>
      </c>
      <c r="M68" s="185">
        <f>SUM(M69:M80)/12</f>
        <v>152.98333333333332</v>
      </c>
      <c r="N68" s="185"/>
      <c r="O68" s="187">
        <f>SUM(O69:O80)/12</f>
        <v>3.4789751403918472</v>
      </c>
      <c r="P68" s="185">
        <v>161.69999999999999</v>
      </c>
      <c r="Q68" s="185"/>
      <c r="R68" s="186">
        <f t="shared" ref="R68:Y68" si="24">SUM(R69:R80)/12</f>
        <v>16.077062910488621</v>
      </c>
      <c r="S68" s="185">
        <f t="shared" si="24"/>
        <v>140.05833333333334</v>
      </c>
      <c r="T68" s="185"/>
      <c r="U68" s="186">
        <f t="shared" si="24"/>
        <v>8.2601432611904091</v>
      </c>
      <c r="V68" s="185">
        <f t="shared" si="24"/>
        <v>123.28333333333335</v>
      </c>
      <c r="W68" s="185"/>
      <c r="X68" s="186">
        <f t="shared" si="24"/>
        <v>3.8405952724917864</v>
      </c>
      <c r="Y68" s="197">
        <f t="shared" si="24"/>
        <v>0.75393580909263314</v>
      </c>
      <c r="Z68" s="197"/>
    </row>
    <row r="69" spans="1:26" hidden="1" x14ac:dyDescent="0.2">
      <c r="A69" s="192"/>
      <c r="B69" s="169"/>
      <c r="C69" s="24" t="s">
        <v>32</v>
      </c>
      <c r="D69" s="213">
        <v>128.6</v>
      </c>
      <c r="E69" s="185"/>
      <c r="F69" s="112">
        <f>(D69/D54-1)*100</f>
        <v>7.6150627615062749</v>
      </c>
      <c r="G69" s="40">
        <v>119.4</v>
      </c>
      <c r="H69" s="40" t="s">
        <v>40</v>
      </c>
      <c r="I69" s="112">
        <f>((119.4-G54)/G54)*100</f>
        <v>9.5412844036697297</v>
      </c>
      <c r="J69" s="52">
        <v>112.8</v>
      </c>
      <c r="K69" s="52"/>
      <c r="L69" s="112">
        <f t="shared" ref="L69:L80" si="25">((J69-J54)/J54)*100</f>
        <v>5.7169634489222059</v>
      </c>
      <c r="M69" s="52">
        <v>150.6</v>
      </c>
      <c r="N69" s="52"/>
      <c r="O69" s="112">
        <f>((M69-M54)/M54)*100</f>
        <v>3.5763411279229635</v>
      </c>
      <c r="P69" s="52">
        <v>148.30000000000001</v>
      </c>
      <c r="Q69" s="52"/>
      <c r="R69" s="112">
        <f>((P69-P54)/P54)*100</f>
        <v>12.178517397882015</v>
      </c>
      <c r="S69" s="185">
        <v>133.9</v>
      </c>
      <c r="T69" s="185"/>
      <c r="U69" s="112">
        <f t="shared" ref="U69:U74" si="26">((S69-S54)/S54)*100</f>
        <v>7.723250201126314</v>
      </c>
      <c r="V69" s="52">
        <v>121.1</v>
      </c>
      <c r="W69" s="52"/>
      <c r="X69" s="112">
        <f t="shared" ref="X69:X80" si="27">((V69-V54)/V54)*100</f>
        <v>3.5042735042734994</v>
      </c>
      <c r="Y69" s="197">
        <f t="shared" ref="Y69:Y80" si="28">(1/D69)*100</f>
        <v>0.77760497667185069</v>
      </c>
      <c r="Z69" s="197"/>
    </row>
    <row r="70" spans="1:26" hidden="1" x14ac:dyDescent="0.2">
      <c r="A70" s="169"/>
      <c r="B70" s="169"/>
      <c r="C70" s="17" t="s">
        <v>15</v>
      </c>
      <c r="D70" s="213">
        <v>128.80000000000001</v>
      </c>
      <c r="E70" s="185"/>
      <c r="F70" s="112">
        <f>(D70/120-1)*100</f>
        <v>7.3333333333333472</v>
      </c>
      <c r="G70" s="40">
        <v>119.4</v>
      </c>
      <c r="H70" s="40" t="s">
        <v>40</v>
      </c>
      <c r="I70" s="112">
        <f>((119.4-109.4)/109.4)*100</f>
        <v>9.1407678244972583</v>
      </c>
      <c r="J70" s="52">
        <v>112.8</v>
      </c>
      <c r="K70" s="52"/>
      <c r="L70" s="112">
        <f t="shared" si="25"/>
        <v>3.7718491260349531</v>
      </c>
      <c r="M70" s="52">
        <v>150.80000000000001</v>
      </c>
      <c r="N70" s="52"/>
      <c r="O70" s="112">
        <f>((M70-M55)/M55)*100</f>
        <v>3.5714285714285832</v>
      </c>
      <c r="P70" s="52">
        <v>149.4</v>
      </c>
      <c r="Q70" s="52"/>
      <c r="R70" s="112">
        <f>((P70-P55)/P55)*100</f>
        <v>10.095799557848208</v>
      </c>
      <c r="S70" s="185">
        <v>134</v>
      </c>
      <c r="T70" s="185"/>
      <c r="U70" s="112">
        <f t="shared" si="26"/>
        <v>7.5441412520064253</v>
      </c>
      <c r="V70" s="52">
        <v>122</v>
      </c>
      <c r="W70" s="52"/>
      <c r="X70" s="112">
        <f t="shared" si="27"/>
        <v>4.0955631399317385</v>
      </c>
      <c r="Y70" s="197">
        <f t="shared" si="28"/>
        <v>0.77639751552795022</v>
      </c>
      <c r="Z70" s="197"/>
    </row>
    <row r="71" spans="1:26" hidden="1" x14ac:dyDescent="0.2">
      <c r="A71" s="169"/>
      <c r="B71" s="169"/>
      <c r="C71" s="17" t="s">
        <v>16</v>
      </c>
      <c r="D71" s="213">
        <v>129.5</v>
      </c>
      <c r="E71" s="185"/>
      <c r="F71" s="112">
        <f>(D71/120.7-1)*100</f>
        <v>7.2908036454018221</v>
      </c>
      <c r="G71" s="40">
        <v>119.3</v>
      </c>
      <c r="H71" s="40"/>
      <c r="I71" s="112">
        <f t="shared" ref="I71:I80" si="29">((G71-G56)/G56)*100</f>
        <v>8.0615942028985419</v>
      </c>
      <c r="J71" s="52">
        <v>113</v>
      </c>
      <c r="K71" s="52"/>
      <c r="L71" s="112">
        <f t="shared" si="25"/>
        <v>3.0082041932543273</v>
      </c>
      <c r="M71" s="52">
        <v>152.30000000000001</v>
      </c>
      <c r="N71" s="52"/>
      <c r="O71" s="112">
        <f>((M71-146.4)/146.4)*100</f>
        <v>4.0300546448087466</v>
      </c>
      <c r="P71" s="52">
        <v>155.19999999999999</v>
      </c>
      <c r="Q71" s="52"/>
      <c r="R71" s="112">
        <f>((P71-P56)/P56)*100</f>
        <v>14.962962962962955</v>
      </c>
      <c r="S71" s="185">
        <v>134.4</v>
      </c>
      <c r="T71" s="185"/>
      <c r="U71" s="112">
        <f t="shared" si="26"/>
        <v>7.6923076923076996</v>
      </c>
      <c r="V71" s="52">
        <v>122.3</v>
      </c>
      <c r="W71" s="52"/>
      <c r="X71" s="112">
        <f t="shared" si="27"/>
        <v>3.8200339558573853</v>
      </c>
      <c r="Y71" s="197">
        <f t="shared" si="28"/>
        <v>0.77220077220077221</v>
      </c>
      <c r="Z71" s="197"/>
    </row>
    <row r="72" spans="1:26" hidden="1" x14ac:dyDescent="0.2">
      <c r="A72" s="169"/>
      <c r="B72" s="169"/>
      <c r="C72" s="17" t="s">
        <v>17</v>
      </c>
      <c r="D72" s="213">
        <v>129.80000000000001</v>
      </c>
      <c r="E72" s="185"/>
      <c r="F72" s="112">
        <f t="shared" ref="F72:F80" si="30">(D72/D57-1)*100</f>
        <v>7.2727272727272751</v>
      </c>
      <c r="G72" s="40">
        <v>119.5</v>
      </c>
      <c r="H72" s="40"/>
      <c r="I72" s="112">
        <f t="shared" si="29"/>
        <v>7.8519855595667902</v>
      </c>
      <c r="J72" s="185">
        <v>113.4</v>
      </c>
      <c r="K72" s="185"/>
      <c r="L72" s="112">
        <f t="shared" si="25"/>
        <v>2.9972752043596835</v>
      </c>
      <c r="M72" s="52">
        <v>152.30000000000001</v>
      </c>
      <c r="N72" s="52"/>
      <c r="O72" s="112">
        <f t="shared" ref="O72:O80" si="31">((M72-M57)/M57)*100</f>
        <v>4.0300546448087466</v>
      </c>
      <c r="P72" s="40">
        <v>156.5</v>
      </c>
      <c r="Q72" s="40" t="s">
        <v>40</v>
      </c>
      <c r="R72" s="112">
        <f>((156.5-P57)/P57)*100</f>
        <v>16.616989567809252</v>
      </c>
      <c r="S72" s="185">
        <v>135.1</v>
      </c>
      <c r="T72" s="185"/>
      <c r="U72" s="112">
        <f t="shared" si="26"/>
        <v>7.5636942675159231</v>
      </c>
      <c r="V72" s="52">
        <v>122.4</v>
      </c>
      <c r="W72" s="52"/>
      <c r="X72" s="112">
        <f t="shared" si="27"/>
        <v>3.7288135593220391</v>
      </c>
      <c r="Y72" s="197">
        <f t="shared" si="28"/>
        <v>0.77041602465331271</v>
      </c>
      <c r="Z72" s="197"/>
    </row>
    <row r="73" spans="1:26" hidden="1" x14ac:dyDescent="0.2">
      <c r="A73" s="169"/>
      <c r="B73" s="169"/>
      <c r="C73" s="17" t="s">
        <v>18</v>
      </c>
      <c r="D73" s="213">
        <v>131.4</v>
      </c>
      <c r="E73" s="185"/>
      <c r="F73" s="112">
        <f t="shared" si="30"/>
        <v>7.9704190632703398</v>
      </c>
      <c r="G73" s="40">
        <v>122</v>
      </c>
      <c r="H73" s="40"/>
      <c r="I73" s="112">
        <f t="shared" si="29"/>
        <v>9.2211280214861198</v>
      </c>
      <c r="J73" s="52">
        <v>113.9</v>
      </c>
      <c r="K73" s="52"/>
      <c r="L73" s="112">
        <f t="shared" si="25"/>
        <v>3.4514078110808462</v>
      </c>
      <c r="M73" s="52">
        <v>152.4</v>
      </c>
      <c r="N73" s="52"/>
      <c r="O73" s="112">
        <f t="shared" si="31"/>
        <v>3.6734693877551057</v>
      </c>
      <c r="P73" s="52">
        <v>159.30000000000001</v>
      </c>
      <c r="Q73" s="52"/>
      <c r="R73" s="112">
        <f t="shared" ref="R73:R80" si="32">((P73-P58)/P58)*100</f>
        <v>17.304860088365242</v>
      </c>
      <c r="S73" s="185">
        <v>135.6</v>
      </c>
      <c r="T73" s="185"/>
      <c r="U73" s="112">
        <f t="shared" si="26"/>
        <v>7.7901430842607295</v>
      </c>
      <c r="V73" s="52">
        <v>123.1</v>
      </c>
      <c r="W73" s="52"/>
      <c r="X73" s="112">
        <f t="shared" si="27"/>
        <v>4.3220338983050794</v>
      </c>
      <c r="Y73" s="197">
        <f t="shared" si="28"/>
        <v>0.76103500761035003</v>
      </c>
      <c r="Z73" s="197"/>
    </row>
    <row r="74" spans="1:26" hidden="1" x14ac:dyDescent="0.2">
      <c r="A74" s="169"/>
      <c r="B74" s="169"/>
      <c r="C74" s="17" t="s">
        <v>33</v>
      </c>
      <c r="D74" s="213">
        <v>131.80000000000001</v>
      </c>
      <c r="E74" s="185"/>
      <c r="F74" s="112">
        <f t="shared" si="30"/>
        <v>6.8071312803889894</v>
      </c>
      <c r="G74" s="198">
        <v>121.7</v>
      </c>
      <c r="H74" s="198"/>
      <c r="I74" s="112">
        <f t="shared" si="29"/>
        <v>7.603890362511061</v>
      </c>
      <c r="J74" s="185">
        <v>114.2</v>
      </c>
      <c r="K74" s="185"/>
      <c r="L74" s="112">
        <f t="shared" si="25"/>
        <v>3.2549728752260476</v>
      </c>
      <c r="M74" s="52">
        <v>152.4</v>
      </c>
      <c r="N74" s="52"/>
      <c r="O74" s="112">
        <f t="shared" si="31"/>
        <v>2.9034436191762403</v>
      </c>
      <c r="P74" s="52">
        <v>158.4</v>
      </c>
      <c r="Q74" s="52"/>
      <c r="R74" s="112">
        <f t="shared" si="32"/>
        <v>14.203316510454231</v>
      </c>
      <c r="S74" s="185">
        <v>139.30000000000001</v>
      </c>
      <c r="T74" s="185"/>
      <c r="U74" s="112">
        <f t="shared" si="26"/>
        <v>7.6506955177743476</v>
      </c>
      <c r="V74" s="52">
        <v>123.1</v>
      </c>
      <c r="W74" s="52"/>
      <c r="X74" s="112">
        <f t="shared" si="27"/>
        <v>4.0574809805579015</v>
      </c>
      <c r="Y74" s="197">
        <f t="shared" si="28"/>
        <v>0.75872534142640358</v>
      </c>
      <c r="Z74" s="197"/>
    </row>
    <row r="75" spans="1:26" hidden="1" x14ac:dyDescent="0.2">
      <c r="A75" s="169"/>
      <c r="B75" s="169"/>
      <c r="C75" s="17" t="s">
        <v>20</v>
      </c>
      <c r="D75" s="213">
        <v>133</v>
      </c>
      <c r="E75" s="185"/>
      <c r="F75" s="112">
        <f t="shared" si="30"/>
        <v>6.1452513966480549</v>
      </c>
      <c r="G75" s="40">
        <v>122.7</v>
      </c>
      <c r="H75" s="40"/>
      <c r="I75" s="112">
        <f t="shared" si="29"/>
        <v>6.0501296456352636</v>
      </c>
      <c r="J75" s="52">
        <v>114.4</v>
      </c>
      <c r="K75" s="52"/>
      <c r="L75" s="112">
        <f t="shared" si="25"/>
        <v>2.7852650494160005</v>
      </c>
      <c r="M75" s="52">
        <v>152.5</v>
      </c>
      <c r="N75" s="52"/>
      <c r="O75" s="112">
        <f t="shared" si="31"/>
        <v>2.9709655638082415</v>
      </c>
      <c r="P75" s="52">
        <v>162.4</v>
      </c>
      <c r="Q75" s="52"/>
      <c r="R75" s="112">
        <f t="shared" si="32"/>
        <v>15.587188612099649</v>
      </c>
      <c r="S75" s="185">
        <v>141.6</v>
      </c>
      <c r="T75" s="185"/>
      <c r="U75" s="112">
        <f>((S75-131.8)/131.8)*100</f>
        <v>7.4355083459787421</v>
      </c>
      <c r="V75" s="52">
        <v>123.5</v>
      </c>
      <c r="W75" s="52"/>
      <c r="X75" s="112">
        <f t="shared" si="27"/>
        <v>4.2194092827004219</v>
      </c>
      <c r="Y75" s="197">
        <f t="shared" si="28"/>
        <v>0.75187969924812026</v>
      </c>
      <c r="Z75" s="197"/>
    </row>
    <row r="76" spans="1:26" hidden="1" x14ac:dyDescent="0.2">
      <c r="A76" s="169"/>
      <c r="B76" s="169"/>
      <c r="C76" s="17" t="s">
        <v>21</v>
      </c>
      <c r="D76" s="214">
        <v>133.9</v>
      </c>
      <c r="E76" s="185"/>
      <c r="F76" s="112">
        <f t="shared" si="30"/>
        <v>6.3542494042891251</v>
      </c>
      <c r="G76" s="40">
        <v>123.6</v>
      </c>
      <c r="H76" s="40"/>
      <c r="I76" s="112">
        <f t="shared" si="29"/>
        <v>6.0034305317324188</v>
      </c>
      <c r="J76" s="185">
        <v>114.7</v>
      </c>
      <c r="K76" s="185"/>
      <c r="L76" s="112">
        <f t="shared" si="25"/>
        <v>2.8699551569506752</v>
      </c>
      <c r="M76" s="52">
        <v>152.5</v>
      </c>
      <c r="N76" s="52"/>
      <c r="O76" s="112">
        <f t="shared" si="31"/>
        <v>2.9709655638082415</v>
      </c>
      <c r="P76" s="52">
        <v>163.9</v>
      </c>
      <c r="Q76" s="52"/>
      <c r="R76" s="112">
        <f t="shared" si="32"/>
        <v>16.488983653162769</v>
      </c>
      <c r="S76" s="185">
        <v>143.69999999999999</v>
      </c>
      <c r="T76" s="185"/>
      <c r="U76" s="112">
        <f>((S76-S61)/S61)*100</f>
        <v>8.5347432024169052</v>
      </c>
      <c r="V76" s="52">
        <v>123.8</v>
      </c>
      <c r="W76" s="52"/>
      <c r="X76" s="112">
        <f t="shared" si="27"/>
        <v>3.9462636439966441</v>
      </c>
      <c r="Y76" s="197">
        <f t="shared" si="28"/>
        <v>0.74682598954443613</v>
      </c>
      <c r="Z76" s="197"/>
    </row>
    <row r="77" spans="1:26" hidden="1" x14ac:dyDescent="0.2">
      <c r="A77" s="169"/>
      <c r="B77" s="169"/>
      <c r="C77" s="17" t="s">
        <v>22</v>
      </c>
      <c r="D77" s="213">
        <v>135.19999999999999</v>
      </c>
      <c r="E77" s="185"/>
      <c r="F77" s="112">
        <f t="shared" si="30"/>
        <v>6.8774703557312078</v>
      </c>
      <c r="G77" s="40">
        <v>125.4</v>
      </c>
      <c r="H77" s="40"/>
      <c r="I77" s="112">
        <f t="shared" si="29"/>
        <v>6.9053708439897772</v>
      </c>
      <c r="J77" s="52">
        <v>114.9</v>
      </c>
      <c r="K77" s="52"/>
      <c r="L77" s="112">
        <f t="shared" si="25"/>
        <v>2.7728085867620829</v>
      </c>
      <c r="M77" s="52">
        <v>153.5</v>
      </c>
      <c r="N77" s="52"/>
      <c r="O77" s="112">
        <f t="shared" si="31"/>
        <v>3.3670033670033668</v>
      </c>
      <c r="P77" s="52">
        <v>164.4</v>
      </c>
      <c r="Q77" s="52"/>
      <c r="R77" s="112">
        <f t="shared" si="32"/>
        <v>15.693173821252648</v>
      </c>
      <c r="S77" s="185">
        <v>144.9</v>
      </c>
      <c r="T77" s="185"/>
      <c r="U77" s="112">
        <f>((S77-S62)/S62)*100</f>
        <v>8.9473684210526354</v>
      </c>
      <c r="V77" s="52">
        <v>124.2</v>
      </c>
      <c r="W77" s="52"/>
      <c r="X77" s="112">
        <f t="shared" si="27"/>
        <v>3.5863219349457856</v>
      </c>
      <c r="Y77" s="197">
        <f t="shared" si="28"/>
        <v>0.73964497041420119</v>
      </c>
      <c r="Z77" s="197"/>
    </row>
    <row r="78" spans="1:26" hidden="1" x14ac:dyDescent="0.2">
      <c r="A78" s="169"/>
      <c r="B78" s="169"/>
      <c r="C78" s="199" t="s">
        <v>23</v>
      </c>
      <c r="D78" s="185">
        <v>135.9</v>
      </c>
      <c r="E78" s="185"/>
      <c r="F78" s="112">
        <f t="shared" si="30"/>
        <v>7.0078740157480279</v>
      </c>
      <c r="G78" s="185">
        <v>125.9</v>
      </c>
      <c r="H78" s="185"/>
      <c r="I78" s="112">
        <f t="shared" si="29"/>
        <v>7.0578231292517115</v>
      </c>
      <c r="J78" s="185">
        <v>115</v>
      </c>
      <c r="K78" s="185"/>
      <c r="L78" s="112">
        <f t="shared" si="25"/>
        <v>2.4042742653606437</v>
      </c>
      <c r="M78" s="185">
        <v>153.9</v>
      </c>
      <c r="N78" s="185"/>
      <c r="O78" s="112">
        <f t="shared" si="31"/>
        <v>2.5316455696202609</v>
      </c>
      <c r="P78" s="185">
        <v>167.3</v>
      </c>
      <c r="Q78" s="185"/>
      <c r="R78" s="112">
        <f t="shared" si="32"/>
        <v>17.733990147783263</v>
      </c>
      <c r="S78" s="185">
        <v>145.5</v>
      </c>
      <c r="T78" s="185"/>
      <c r="U78" s="112">
        <f>((S78-S63)/S63)*100</f>
        <v>9.3163035311795692</v>
      </c>
      <c r="V78" s="185">
        <v>124.3</v>
      </c>
      <c r="W78" s="185"/>
      <c r="X78" s="112">
        <f t="shared" si="27"/>
        <v>3.6697247706421945</v>
      </c>
      <c r="Y78" s="197">
        <f t="shared" si="28"/>
        <v>0.73583517292126566</v>
      </c>
      <c r="Z78" s="197"/>
    </row>
    <row r="79" spans="1:26" hidden="1" x14ac:dyDescent="0.2">
      <c r="A79" s="169"/>
      <c r="B79" s="169"/>
      <c r="C79" s="199" t="s">
        <v>24</v>
      </c>
      <c r="D79" s="185">
        <v>137.30000000000001</v>
      </c>
      <c r="E79" s="185"/>
      <c r="F79" s="112">
        <f t="shared" si="30"/>
        <v>8.1102362204724443</v>
      </c>
      <c r="G79" s="185">
        <v>126.8</v>
      </c>
      <c r="H79" s="185"/>
      <c r="I79" s="112">
        <f t="shared" si="29"/>
        <v>8.3760683760683747</v>
      </c>
      <c r="J79" s="185">
        <v>115.5</v>
      </c>
      <c r="K79" s="185"/>
      <c r="L79" s="112">
        <f t="shared" si="25"/>
        <v>2.5754884547069321</v>
      </c>
      <c r="M79" s="185">
        <v>156</v>
      </c>
      <c r="N79" s="185"/>
      <c r="O79" s="112">
        <f t="shared" si="31"/>
        <v>3.9307128580946071</v>
      </c>
      <c r="P79" s="185">
        <v>174.8</v>
      </c>
      <c r="Q79" s="185"/>
      <c r="R79" s="112">
        <f t="shared" si="32"/>
        <v>20.13745704467355</v>
      </c>
      <c r="S79" s="185">
        <v>146.4</v>
      </c>
      <c r="T79" s="185"/>
      <c r="U79" s="112">
        <f>((S79-S64)/S64)*100</f>
        <v>9.6629213483146117</v>
      </c>
      <c r="V79" s="185">
        <v>124.7</v>
      </c>
      <c r="W79" s="185"/>
      <c r="X79" s="112">
        <f t="shared" si="27"/>
        <v>3.657522859517877</v>
      </c>
      <c r="Y79" s="197">
        <f t="shared" si="28"/>
        <v>0.72833211944646747</v>
      </c>
      <c r="Z79" s="197"/>
    </row>
    <row r="80" spans="1:26" hidden="1" x14ac:dyDescent="0.2">
      <c r="A80" s="169"/>
      <c r="B80" s="169"/>
      <c r="C80" s="199" t="s">
        <v>25</v>
      </c>
      <c r="D80" s="185">
        <v>137.30000000000001</v>
      </c>
      <c r="E80" s="185"/>
      <c r="F80" s="112">
        <f t="shared" si="30"/>
        <v>7.5176194205168523</v>
      </c>
      <c r="G80" s="185">
        <v>125.9</v>
      </c>
      <c r="H80" s="185"/>
      <c r="I80" s="112">
        <f t="shared" si="29"/>
        <v>6.8760611205433015</v>
      </c>
      <c r="J80" s="185">
        <v>116.1</v>
      </c>
      <c r="K80" s="185"/>
      <c r="L80" s="112">
        <f t="shared" si="25"/>
        <v>2.9255319148936145</v>
      </c>
      <c r="M80" s="185">
        <v>156.6</v>
      </c>
      <c r="N80" s="185"/>
      <c r="O80" s="112">
        <f t="shared" si="31"/>
        <v>4.1916167664670549</v>
      </c>
      <c r="P80" s="185">
        <v>180.2</v>
      </c>
      <c r="Q80" s="185"/>
      <c r="R80" s="112">
        <f t="shared" si="32"/>
        <v>21.92151556156967</v>
      </c>
      <c r="S80" s="185">
        <v>146.30000000000001</v>
      </c>
      <c r="T80" s="185"/>
      <c r="U80" s="112">
        <f>((S80-S65)/S65)*100</f>
        <v>9.2606422703510116</v>
      </c>
      <c r="V80" s="185">
        <v>124.9</v>
      </c>
      <c r="W80" s="185"/>
      <c r="X80" s="112">
        <f t="shared" si="27"/>
        <v>3.4797017398508721</v>
      </c>
      <c r="Y80" s="197">
        <f t="shared" si="28"/>
        <v>0.72833211944646747</v>
      </c>
      <c r="Z80" s="197"/>
    </row>
    <row r="81" spans="1:41" hidden="1" x14ac:dyDescent="0.2">
      <c r="A81" s="169"/>
      <c r="B81" s="169"/>
      <c r="C81" s="199"/>
      <c r="D81" s="185"/>
      <c r="E81" s="185"/>
      <c r="F81" s="112"/>
      <c r="G81" s="185"/>
      <c r="H81" s="185"/>
      <c r="I81" s="112"/>
      <c r="J81" s="185"/>
      <c r="K81" s="185"/>
      <c r="L81" s="112"/>
      <c r="M81" s="185"/>
      <c r="N81" s="185"/>
      <c r="O81" s="112"/>
      <c r="P81" s="185"/>
      <c r="Q81" s="185"/>
      <c r="R81" s="112"/>
      <c r="S81" s="185"/>
      <c r="T81" s="185"/>
      <c r="U81" s="112"/>
      <c r="V81" s="185"/>
      <c r="W81" s="185"/>
      <c r="X81" s="112"/>
      <c r="Y81" s="197"/>
      <c r="Z81" s="197"/>
    </row>
    <row r="82" spans="1:41" hidden="1" x14ac:dyDescent="0.2">
      <c r="A82" s="169"/>
      <c r="B82" s="169"/>
      <c r="C82" s="199"/>
      <c r="D82" s="185"/>
      <c r="E82" s="185"/>
      <c r="F82" s="112"/>
      <c r="G82" s="185"/>
      <c r="H82" s="185"/>
      <c r="I82" s="112"/>
      <c r="J82" s="185"/>
      <c r="K82" s="185"/>
      <c r="L82" s="112"/>
      <c r="M82" s="185"/>
      <c r="N82" s="185"/>
      <c r="O82" s="112"/>
      <c r="P82" s="185"/>
      <c r="Q82" s="185"/>
      <c r="R82" s="112"/>
      <c r="S82" s="185"/>
      <c r="T82" s="185"/>
      <c r="U82" s="112"/>
      <c r="V82" s="185"/>
      <c r="W82" s="185"/>
      <c r="X82" s="112"/>
      <c r="Y82" s="197"/>
      <c r="Z82" s="197"/>
    </row>
    <row r="83" spans="1:41" hidden="1" x14ac:dyDescent="0.2">
      <c r="A83" s="200" t="s">
        <v>26</v>
      </c>
      <c r="B83" s="18">
        <v>2006</v>
      </c>
      <c r="C83" s="169"/>
      <c r="D83" s="52">
        <f>SUM(D84:D95)/12</f>
        <v>140.02500000000001</v>
      </c>
      <c r="E83" s="52"/>
      <c r="F83" s="112">
        <f>(D83/D68-1)*100</f>
        <v>5.5133437990580791</v>
      </c>
      <c r="G83" s="52">
        <f>SUM(G84:G95)/12</f>
        <v>128.11666666666667</v>
      </c>
      <c r="H83" s="52"/>
      <c r="I83" s="112">
        <f t="shared" ref="I83:I95" si="33">(G83/G68-1)*100</f>
        <v>4.4997281131049505</v>
      </c>
      <c r="J83" s="52">
        <f>SUM(J84:J95)/12</f>
        <v>117.82499999999999</v>
      </c>
      <c r="K83" s="52"/>
      <c r="L83" s="112">
        <f t="shared" ref="L83:L95" si="34">(J83/J68-1)*100</f>
        <v>3.151674326986198</v>
      </c>
      <c r="M83" s="52">
        <f>SUM(M84:M95)/12</f>
        <v>158.73333333333332</v>
      </c>
      <c r="N83" s="52"/>
      <c r="O83" s="112">
        <f t="shared" ref="O83:O95" si="35">(M83/M68-1)*100</f>
        <v>3.7585793659439926</v>
      </c>
      <c r="P83" s="52">
        <f>SUM(P84:P95)/12</f>
        <v>187.30833333333331</v>
      </c>
      <c r="Q83" s="52"/>
      <c r="R83" s="112">
        <f t="shared" ref="R83:R95" si="36">(P83/P68-1)*100</f>
        <v>15.836940836940826</v>
      </c>
      <c r="S83" s="52">
        <f>SUM(S84:S95)/12</f>
        <v>150.08333333333331</v>
      </c>
      <c r="T83" s="52"/>
      <c r="U83" s="112">
        <f t="shared" ref="U83:U95" si="37">(S83/S68-1)*100</f>
        <v>7.1577318974236803</v>
      </c>
      <c r="V83" s="52">
        <f>SUM(V84:V95)/12</f>
        <v>125.98333333333333</v>
      </c>
      <c r="W83" s="52"/>
      <c r="X83" s="112">
        <f t="shared" ref="X83:X95" si="38">(V83/V68-1)*100</f>
        <v>2.1900770582668594</v>
      </c>
      <c r="Y83" s="196">
        <f t="shared" ref="Y83:Y95" si="39">(1/D83)*100</f>
        <v>0.71415818603820747</v>
      </c>
      <c r="Z83" s="196"/>
    </row>
    <row r="84" spans="1:41" hidden="1" x14ac:dyDescent="0.2">
      <c r="A84" s="169"/>
      <c r="B84" s="169"/>
      <c r="C84" s="24" t="s">
        <v>32</v>
      </c>
      <c r="D84" s="198">
        <v>137.5</v>
      </c>
      <c r="E84" s="185" t="s">
        <v>40</v>
      </c>
      <c r="F84" s="112">
        <f>(137.5/D69-1)*100</f>
        <v>6.9206842923794865</v>
      </c>
      <c r="G84" s="185">
        <v>126.1</v>
      </c>
      <c r="H84" s="185"/>
      <c r="I84" s="112">
        <f t="shared" si="33"/>
        <v>5.6113902847571007</v>
      </c>
      <c r="J84" s="185">
        <v>116.5</v>
      </c>
      <c r="K84" s="185"/>
      <c r="L84" s="112">
        <f t="shared" si="34"/>
        <v>3.280141843971629</v>
      </c>
      <c r="M84" s="185">
        <v>156.69999999999999</v>
      </c>
      <c r="N84" s="185"/>
      <c r="O84" s="112">
        <f t="shared" si="35"/>
        <v>4.0504648074369154</v>
      </c>
      <c r="P84" s="198">
        <v>179.1</v>
      </c>
      <c r="Q84" s="201" t="s">
        <v>40</v>
      </c>
      <c r="R84" s="112">
        <v>7</v>
      </c>
      <c r="S84" s="198">
        <v>146.80000000000001</v>
      </c>
      <c r="T84" s="201" t="s">
        <v>40</v>
      </c>
      <c r="U84" s="112">
        <f t="shared" si="37"/>
        <v>9.6340552651232194</v>
      </c>
      <c r="V84" s="185">
        <v>125.1</v>
      </c>
      <c r="W84" s="185"/>
      <c r="X84" s="112">
        <f t="shared" si="38"/>
        <v>3.3030553261767182</v>
      </c>
      <c r="Y84" s="196">
        <f t="shared" si="39"/>
        <v>0.72727272727272729</v>
      </c>
      <c r="Z84" s="196"/>
    </row>
    <row r="85" spans="1:41" hidden="1" x14ac:dyDescent="0.2">
      <c r="A85" s="169"/>
      <c r="B85" s="169"/>
      <c r="C85" s="17" t="s">
        <v>15</v>
      </c>
      <c r="D85" s="185">
        <v>138.80000000000001</v>
      </c>
      <c r="E85" s="185"/>
      <c r="F85" s="112">
        <f t="shared" ref="F85:F95" si="40">(D85/D70-1)*100</f>
        <v>7.7639751552795122</v>
      </c>
      <c r="G85" s="185">
        <v>126.5</v>
      </c>
      <c r="H85" s="185"/>
      <c r="I85" s="112">
        <f t="shared" si="33"/>
        <v>5.9463986599664898</v>
      </c>
      <c r="J85" s="185">
        <v>116.8</v>
      </c>
      <c r="K85" s="185"/>
      <c r="L85" s="112">
        <f t="shared" si="34"/>
        <v>3.5460992907801359</v>
      </c>
      <c r="M85" s="185">
        <v>158.5</v>
      </c>
      <c r="N85" s="185"/>
      <c r="O85" s="112">
        <f t="shared" si="35"/>
        <v>5.1061007957559523</v>
      </c>
      <c r="P85" s="185">
        <v>188.2</v>
      </c>
      <c r="Q85" s="185"/>
      <c r="R85" s="112">
        <f t="shared" si="36"/>
        <v>25.970548862115116</v>
      </c>
      <c r="S85" s="185">
        <v>147.6</v>
      </c>
      <c r="T85" s="185"/>
      <c r="U85" s="112">
        <f t="shared" si="37"/>
        <v>10.149253731343277</v>
      </c>
      <c r="V85" s="185">
        <v>125.6</v>
      </c>
      <c r="W85" s="185"/>
      <c r="X85" s="112">
        <f t="shared" si="38"/>
        <v>2.9508196721311331</v>
      </c>
      <c r="Y85" s="196">
        <f t="shared" si="39"/>
        <v>0.72046109510086453</v>
      </c>
      <c r="Z85" s="196"/>
    </row>
    <row r="86" spans="1:41" hidden="1" x14ac:dyDescent="0.2">
      <c r="A86" s="169"/>
      <c r="B86" s="169"/>
      <c r="C86" s="17" t="s">
        <v>16</v>
      </c>
      <c r="D86" s="185">
        <v>138.80000000000001</v>
      </c>
      <c r="E86" s="185"/>
      <c r="F86" s="112">
        <f t="shared" si="40"/>
        <v>7.1814671814671938</v>
      </c>
      <c r="G86" s="185">
        <v>126.3</v>
      </c>
      <c r="H86" s="185"/>
      <c r="I86" s="112">
        <f t="shared" si="33"/>
        <v>5.8675607711651256</v>
      </c>
      <c r="J86" s="185">
        <v>117.1</v>
      </c>
      <c r="K86" s="185"/>
      <c r="L86" s="112">
        <f t="shared" si="34"/>
        <v>3.6283185840707999</v>
      </c>
      <c r="M86" s="185">
        <v>158.5</v>
      </c>
      <c r="N86" s="185"/>
      <c r="O86" s="112">
        <f t="shared" si="35"/>
        <v>4.0709126723571742</v>
      </c>
      <c r="P86" s="185">
        <v>189.6</v>
      </c>
      <c r="Q86" s="185"/>
      <c r="R86" s="112">
        <f t="shared" si="36"/>
        <v>22.164948453608257</v>
      </c>
      <c r="S86" s="185">
        <v>147.69999999999999</v>
      </c>
      <c r="T86" s="185"/>
      <c r="U86" s="112">
        <f t="shared" si="37"/>
        <v>9.895833333333325</v>
      </c>
      <c r="V86" s="185">
        <v>125.7</v>
      </c>
      <c r="W86" s="185"/>
      <c r="X86" s="112">
        <f t="shared" si="38"/>
        <v>2.7800490596892935</v>
      </c>
      <c r="Y86" s="196">
        <f t="shared" si="39"/>
        <v>0.72046109510086453</v>
      </c>
      <c r="Z86" s="196"/>
    </row>
    <row r="87" spans="1:41" hidden="1" x14ac:dyDescent="0.2">
      <c r="A87" s="169"/>
      <c r="B87" s="169"/>
      <c r="C87" s="17" t="s">
        <v>17</v>
      </c>
      <c r="D87" s="185">
        <v>138.80000000000001</v>
      </c>
      <c r="E87" s="185"/>
      <c r="F87" s="112">
        <f t="shared" si="40"/>
        <v>6.9337442218798229</v>
      </c>
      <c r="G87" s="185">
        <v>126.6</v>
      </c>
      <c r="H87" s="185"/>
      <c r="I87" s="112">
        <f t="shared" si="33"/>
        <v>5.9414225941422538</v>
      </c>
      <c r="J87" s="185">
        <v>117.4</v>
      </c>
      <c r="K87" s="185"/>
      <c r="L87" s="112">
        <f t="shared" si="34"/>
        <v>3.5273368606701938</v>
      </c>
      <c r="M87" s="185">
        <v>158.5</v>
      </c>
      <c r="N87" s="185"/>
      <c r="O87" s="112">
        <f t="shared" si="35"/>
        <v>4.0709126723571742</v>
      </c>
      <c r="P87" s="185">
        <v>186.9</v>
      </c>
      <c r="Q87" s="185"/>
      <c r="R87" s="112">
        <f t="shared" si="36"/>
        <v>19.424920127795531</v>
      </c>
      <c r="S87" s="185">
        <v>147.9</v>
      </c>
      <c r="T87" s="185"/>
      <c r="U87" s="112">
        <f t="shared" si="37"/>
        <v>9.4744633604737274</v>
      </c>
      <c r="V87" s="185">
        <v>125.8</v>
      </c>
      <c r="W87" s="185"/>
      <c r="X87" s="112">
        <f t="shared" si="38"/>
        <v>2.7777777777777679</v>
      </c>
      <c r="Y87" s="196">
        <f t="shared" si="39"/>
        <v>0.72046109510086453</v>
      </c>
      <c r="Z87" s="196"/>
    </row>
    <row r="88" spans="1:41" hidden="1" x14ac:dyDescent="0.2">
      <c r="A88" s="169"/>
      <c r="B88" s="169"/>
      <c r="C88" s="17" t="s">
        <v>18</v>
      </c>
      <c r="D88" s="185">
        <v>139.30000000000001</v>
      </c>
      <c r="E88" s="185"/>
      <c r="F88" s="112">
        <f t="shared" si="40"/>
        <v>6.0121765601217625</v>
      </c>
      <c r="G88" s="185">
        <v>127.7</v>
      </c>
      <c r="H88" s="185"/>
      <c r="I88" s="112">
        <f t="shared" si="33"/>
        <v>4.6721311475409921</v>
      </c>
      <c r="J88" s="185">
        <v>117.6</v>
      </c>
      <c r="K88" s="185"/>
      <c r="L88" s="112">
        <f t="shared" si="34"/>
        <v>3.2484635645302795</v>
      </c>
      <c r="M88" s="185">
        <v>158.5</v>
      </c>
      <c r="N88" s="185"/>
      <c r="O88" s="112">
        <f t="shared" si="35"/>
        <v>4.0026246719160108</v>
      </c>
      <c r="P88" s="185">
        <v>184.8</v>
      </c>
      <c r="Q88" s="185"/>
      <c r="R88" s="112">
        <f t="shared" si="36"/>
        <v>16.007532956685488</v>
      </c>
      <c r="S88" s="185">
        <v>148.5</v>
      </c>
      <c r="T88" s="185"/>
      <c r="U88" s="112">
        <f t="shared" si="37"/>
        <v>9.513274336283196</v>
      </c>
      <c r="V88" s="185">
        <v>125.8</v>
      </c>
      <c r="W88" s="185"/>
      <c r="X88" s="112">
        <f t="shared" si="38"/>
        <v>2.1933387489845746</v>
      </c>
      <c r="Y88" s="196">
        <f t="shared" si="39"/>
        <v>0.71787508973438618</v>
      </c>
      <c r="Z88" s="196"/>
    </row>
    <row r="89" spans="1:41" hidden="1" x14ac:dyDescent="0.2">
      <c r="A89" s="169"/>
      <c r="B89" s="169"/>
      <c r="C89" s="17" t="s">
        <v>33</v>
      </c>
      <c r="D89" s="185">
        <v>140.69999999999999</v>
      </c>
      <c r="E89" s="185"/>
      <c r="F89" s="112">
        <f t="shared" si="40"/>
        <v>6.7526555386949738</v>
      </c>
      <c r="G89" s="185">
        <v>129.19999999999999</v>
      </c>
      <c r="H89" s="185"/>
      <c r="I89" s="112">
        <f t="shared" si="33"/>
        <v>6.1626951520131312</v>
      </c>
      <c r="J89" s="185">
        <v>117.7</v>
      </c>
      <c r="K89" s="185"/>
      <c r="L89" s="112">
        <f t="shared" si="34"/>
        <v>3.0647985989492144</v>
      </c>
      <c r="M89" s="185">
        <v>158.9</v>
      </c>
      <c r="N89" s="185"/>
      <c r="O89" s="112">
        <f t="shared" si="35"/>
        <v>4.2650918635170676</v>
      </c>
      <c r="P89" s="185">
        <v>186.8</v>
      </c>
      <c r="Q89" s="185"/>
      <c r="R89" s="112">
        <f t="shared" si="36"/>
        <v>17.929292929292927</v>
      </c>
      <c r="S89" s="185">
        <v>151</v>
      </c>
      <c r="T89" s="185"/>
      <c r="U89" s="112">
        <f t="shared" si="37"/>
        <v>8.3991385498923155</v>
      </c>
      <c r="V89" s="185">
        <v>125.9</v>
      </c>
      <c r="W89" s="185"/>
      <c r="X89" s="112">
        <f t="shared" si="38"/>
        <v>2.2745735174654946</v>
      </c>
      <c r="Y89" s="196">
        <f t="shared" si="39"/>
        <v>0.71073205401563622</v>
      </c>
      <c r="Z89" s="196"/>
    </row>
    <row r="90" spans="1:41" hidden="1" x14ac:dyDescent="0.2">
      <c r="A90" s="169"/>
      <c r="B90" s="169"/>
      <c r="C90" s="17" t="s">
        <v>20</v>
      </c>
      <c r="D90" s="185">
        <v>140.69999999999999</v>
      </c>
      <c r="E90" s="185"/>
      <c r="F90" s="112">
        <f t="shared" si="40"/>
        <v>5.7894736842105221</v>
      </c>
      <c r="G90" s="185">
        <v>128.5</v>
      </c>
      <c r="H90" s="185"/>
      <c r="I90" s="112">
        <f t="shared" si="33"/>
        <v>4.7269763651181629</v>
      </c>
      <c r="J90" s="185">
        <v>117.8</v>
      </c>
      <c r="K90" s="185"/>
      <c r="L90" s="112">
        <f t="shared" si="34"/>
        <v>2.9720279720279574</v>
      </c>
      <c r="M90" s="185">
        <v>158.9</v>
      </c>
      <c r="N90" s="185"/>
      <c r="O90" s="112">
        <f t="shared" si="35"/>
        <v>4.1967213114754154</v>
      </c>
      <c r="P90" s="185">
        <v>189.2</v>
      </c>
      <c r="Q90" s="185"/>
      <c r="R90" s="112">
        <f t="shared" si="36"/>
        <v>16.502463054187189</v>
      </c>
      <c r="S90" s="185">
        <v>152.1</v>
      </c>
      <c r="T90" s="185"/>
      <c r="U90" s="112">
        <f t="shared" si="37"/>
        <v>7.4152542372881269</v>
      </c>
      <c r="V90" s="185">
        <v>126</v>
      </c>
      <c r="W90" s="185"/>
      <c r="X90" s="112">
        <f t="shared" si="38"/>
        <v>2.0242914979757165</v>
      </c>
      <c r="Y90" s="196">
        <f t="shared" si="39"/>
        <v>0.71073205401563622</v>
      </c>
      <c r="Z90" s="196"/>
    </row>
    <row r="91" spans="1:41" hidden="1" x14ac:dyDescent="0.2">
      <c r="A91" s="169"/>
      <c r="B91" s="169"/>
      <c r="C91" s="17" t="s">
        <v>21</v>
      </c>
      <c r="D91" s="185">
        <v>141</v>
      </c>
      <c r="E91" s="185"/>
      <c r="F91" s="112">
        <f t="shared" si="40"/>
        <v>5.3024645257654823</v>
      </c>
      <c r="G91" s="185">
        <v>128.69999999999999</v>
      </c>
      <c r="H91" s="185"/>
      <c r="I91" s="112">
        <f t="shared" si="33"/>
        <v>4.1262135922329968</v>
      </c>
      <c r="J91" s="185">
        <v>118</v>
      </c>
      <c r="K91" s="185"/>
      <c r="L91" s="112">
        <f t="shared" si="34"/>
        <v>2.8770706190061057</v>
      </c>
      <c r="M91" s="185">
        <v>159.1</v>
      </c>
      <c r="N91" s="185"/>
      <c r="O91" s="112">
        <f t="shared" si="35"/>
        <v>4.3278688524590159</v>
      </c>
      <c r="P91" s="185">
        <v>190.1</v>
      </c>
      <c r="Q91" s="185"/>
      <c r="R91" s="112">
        <f t="shared" si="36"/>
        <v>15.985356924954242</v>
      </c>
      <c r="S91" s="185">
        <v>152.6</v>
      </c>
      <c r="T91" s="185"/>
      <c r="U91" s="112">
        <f t="shared" si="37"/>
        <v>6.1934585942936771</v>
      </c>
      <c r="V91" s="185">
        <v>126.1</v>
      </c>
      <c r="W91" s="185"/>
      <c r="X91" s="112">
        <f t="shared" si="38"/>
        <v>1.8578352180937063</v>
      </c>
      <c r="Y91" s="196">
        <f t="shared" si="39"/>
        <v>0.70921985815602839</v>
      </c>
      <c r="Z91" s="196"/>
    </row>
    <row r="92" spans="1:41" hidden="1" x14ac:dyDescent="0.2">
      <c r="A92" s="169"/>
      <c r="B92" s="169"/>
      <c r="C92" s="17" t="s">
        <v>22</v>
      </c>
      <c r="D92" s="185">
        <v>141.30000000000001</v>
      </c>
      <c r="E92" s="185"/>
      <c r="F92" s="112">
        <f t="shared" si="40"/>
        <v>4.5118343195266419</v>
      </c>
      <c r="G92" s="185">
        <v>129.19999999999999</v>
      </c>
      <c r="H92" s="185"/>
      <c r="I92" s="112">
        <f t="shared" si="33"/>
        <v>3.0303030303030276</v>
      </c>
      <c r="J92" s="185">
        <v>118.4</v>
      </c>
      <c r="K92" s="185"/>
      <c r="L92" s="112">
        <f t="shared" si="34"/>
        <v>3.0461270670147922</v>
      </c>
      <c r="M92" s="185">
        <v>159.30000000000001</v>
      </c>
      <c r="N92" s="185"/>
      <c r="O92" s="112">
        <f t="shared" si="35"/>
        <v>3.7785016286645101</v>
      </c>
      <c r="P92" s="185">
        <v>190.4</v>
      </c>
      <c r="Q92" s="185"/>
      <c r="R92" s="112">
        <f t="shared" si="36"/>
        <v>15.815085158150843</v>
      </c>
      <c r="S92" s="185">
        <v>152.4</v>
      </c>
      <c r="T92" s="185"/>
      <c r="U92" s="112">
        <f t="shared" si="37"/>
        <v>5.1759834368529933</v>
      </c>
      <c r="V92" s="185">
        <v>126.3</v>
      </c>
      <c r="W92" s="185"/>
      <c r="X92" s="112">
        <f t="shared" si="38"/>
        <v>1.6908212560386326</v>
      </c>
      <c r="Y92" s="196">
        <f t="shared" si="39"/>
        <v>0.70771408351026177</v>
      </c>
      <c r="Z92" s="196"/>
    </row>
    <row r="93" spans="1:41" hidden="1" x14ac:dyDescent="0.2">
      <c r="A93" s="169"/>
      <c r="B93" s="169"/>
      <c r="C93" s="199" t="s">
        <v>23</v>
      </c>
      <c r="D93" s="185">
        <v>141.1</v>
      </c>
      <c r="E93" s="185"/>
      <c r="F93" s="112">
        <f t="shared" si="40"/>
        <v>3.8263428991905712</v>
      </c>
      <c r="G93" s="185">
        <v>129.30000000000001</v>
      </c>
      <c r="H93" s="185"/>
      <c r="I93" s="112">
        <f t="shared" si="33"/>
        <v>2.7005559968228843</v>
      </c>
      <c r="J93" s="185">
        <v>118.6</v>
      </c>
      <c r="K93" s="185"/>
      <c r="L93" s="112">
        <f t="shared" si="34"/>
        <v>3.130434782608682</v>
      </c>
      <c r="M93" s="185">
        <v>159.30000000000001</v>
      </c>
      <c r="N93" s="185"/>
      <c r="O93" s="112">
        <f t="shared" si="35"/>
        <v>3.5087719298245723</v>
      </c>
      <c r="P93" s="185">
        <v>188.8</v>
      </c>
      <c r="Q93" s="185"/>
      <c r="R93" s="112">
        <f t="shared" si="36"/>
        <v>12.851165570830837</v>
      </c>
      <c r="S93" s="185">
        <v>151.80000000000001</v>
      </c>
      <c r="T93" s="185"/>
      <c r="U93" s="112">
        <f t="shared" si="37"/>
        <v>4.3298969072165017</v>
      </c>
      <c r="V93" s="185">
        <v>126.4</v>
      </c>
      <c r="W93" s="185"/>
      <c r="X93" s="112">
        <f t="shared" si="38"/>
        <v>1.6894609814963824</v>
      </c>
      <c r="Y93" s="196">
        <f t="shared" si="39"/>
        <v>0.70871722182849051</v>
      </c>
      <c r="Z93" s="196"/>
    </row>
    <row r="94" spans="1:41" hidden="1" x14ac:dyDescent="0.2">
      <c r="A94" s="169"/>
      <c r="B94" s="169"/>
      <c r="C94" s="199" t="s">
        <v>24</v>
      </c>
      <c r="D94" s="185">
        <v>141.4</v>
      </c>
      <c r="E94" s="185"/>
      <c r="F94" s="112">
        <f t="shared" si="40"/>
        <v>2.9861616897305154</v>
      </c>
      <c r="G94" s="185">
        <v>130.1</v>
      </c>
      <c r="H94" s="185"/>
      <c r="I94" s="112">
        <f t="shared" si="33"/>
        <v>2.6025236593059997</v>
      </c>
      <c r="J94" s="185">
        <v>118.9</v>
      </c>
      <c r="K94" s="185"/>
      <c r="L94" s="112">
        <f t="shared" si="34"/>
        <v>2.9437229437229595</v>
      </c>
      <c r="M94" s="185">
        <v>159.30000000000001</v>
      </c>
      <c r="N94" s="185"/>
      <c r="O94" s="112">
        <f t="shared" si="35"/>
        <v>2.1153846153846301</v>
      </c>
      <c r="P94" s="185">
        <v>187</v>
      </c>
      <c r="Q94" s="185"/>
      <c r="R94" s="112">
        <f t="shared" si="36"/>
        <v>6.9794050343249259</v>
      </c>
      <c r="S94" s="185">
        <v>151.30000000000001</v>
      </c>
      <c r="T94" s="185"/>
      <c r="U94" s="112">
        <f t="shared" si="37"/>
        <v>3.3469945355191211</v>
      </c>
      <c r="V94" s="185">
        <v>126.5</v>
      </c>
      <c r="W94" s="185"/>
      <c r="X94" s="112">
        <f t="shared" si="38"/>
        <v>1.4434643143544479</v>
      </c>
      <c r="Y94" s="196">
        <f t="shared" si="39"/>
        <v>0.70721357850070721</v>
      </c>
      <c r="Z94" s="196"/>
    </row>
    <row r="95" spans="1:41" ht="10.5" hidden="1" customHeight="1" x14ac:dyDescent="0.2">
      <c r="A95" s="202"/>
      <c r="B95" s="202"/>
      <c r="C95" s="203" t="s">
        <v>25</v>
      </c>
      <c r="D95" s="204">
        <v>140.9</v>
      </c>
      <c r="E95" s="204"/>
      <c r="F95" s="112">
        <f t="shared" si="40"/>
        <v>2.62199563000729</v>
      </c>
      <c r="G95" s="204">
        <v>129.19999999999999</v>
      </c>
      <c r="H95" s="204"/>
      <c r="I95" s="112">
        <f t="shared" si="33"/>
        <v>2.6211278792692472</v>
      </c>
      <c r="J95" s="204">
        <v>119.1</v>
      </c>
      <c r="K95" s="204"/>
      <c r="L95" s="112">
        <f t="shared" si="34"/>
        <v>2.5839793281653645</v>
      </c>
      <c r="M95" s="204">
        <v>159.30000000000001</v>
      </c>
      <c r="N95" s="204"/>
      <c r="O95" s="112">
        <f t="shared" si="35"/>
        <v>1.7241379310344973</v>
      </c>
      <c r="P95" s="204">
        <v>186.8</v>
      </c>
      <c r="Q95" s="204"/>
      <c r="R95" s="112">
        <f t="shared" si="36"/>
        <v>3.6625971143174452</v>
      </c>
      <c r="S95" s="204">
        <v>151.30000000000001</v>
      </c>
      <c r="T95" s="204"/>
      <c r="U95" s="112">
        <f t="shared" si="37"/>
        <v>3.4176349965823638</v>
      </c>
      <c r="V95" s="204">
        <v>126.6</v>
      </c>
      <c r="W95" s="204"/>
      <c r="X95" s="112">
        <f t="shared" si="38"/>
        <v>1.3610888710968716</v>
      </c>
      <c r="Y95" s="205">
        <f t="shared" si="39"/>
        <v>0.70972320794889987</v>
      </c>
      <c r="Z95" s="205"/>
    </row>
    <row r="96" spans="1:41" s="31" customFormat="1" x14ac:dyDescent="0.2">
      <c r="A96" s="200" t="s">
        <v>26</v>
      </c>
      <c r="B96" s="202"/>
      <c r="C96" s="202"/>
      <c r="D96" s="204"/>
      <c r="E96" s="204"/>
      <c r="F96" s="206"/>
      <c r="G96" s="204"/>
      <c r="H96" s="204"/>
      <c r="I96" s="206"/>
      <c r="J96" s="204"/>
      <c r="K96" s="204"/>
      <c r="L96" s="206"/>
      <c r="M96" s="204"/>
      <c r="N96" s="204"/>
      <c r="O96" s="207"/>
      <c r="P96" s="204"/>
      <c r="Q96" s="204"/>
      <c r="R96" s="206"/>
      <c r="S96" s="204"/>
      <c r="T96" s="204"/>
      <c r="U96" s="206"/>
      <c r="V96" s="204"/>
      <c r="W96" s="204"/>
      <c r="X96" s="206"/>
      <c r="Y96" s="208"/>
      <c r="Z96" s="205"/>
      <c r="AA96" s="295" t="s">
        <v>50</v>
      </c>
      <c r="AB96" s="308" t="s">
        <v>51</v>
      </c>
      <c r="AC96" s="297" t="s">
        <v>52</v>
      </c>
      <c r="AD96" s="297" t="s">
        <v>53</v>
      </c>
      <c r="AE96" s="297" t="s">
        <v>54</v>
      </c>
      <c r="AF96" s="297" t="s">
        <v>55</v>
      </c>
      <c r="AG96" s="297" t="s">
        <v>56</v>
      </c>
      <c r="AH96" s="297" t="s">
        <v>57</v>
      </c>
      <c r="AI96" s="263"/>
      <c r="AJ96" s="309"/>
      <c r="AK96" s="309"/>
      <c r="AL96" s="309"/>
      <c r="AM96" s="309"/>
      <c r="AN96" s="309"/>
      <c r="AO96" s="309"/>
    </row>
    <row r="97" spans="1:41" s="31" customFormat="1" hidden="1" x14ac:dyDescent="0.2">
      <c r="A97" s="200"/>
      <c r="B97" s="18">
        <v>2007</v>
      </c>
      <c r="C97" s="24"/>
      <c r="D97" s="52">
        <f>SUM(D98:D109)/12</f>
        <v>142.60833333333335</v>
      </c>
      <c r="E97" s="204"/>
      <c r="F97" s="112">
        <f>SUM(D97/D83-1)*100</f>
        <v>1.8449086472653864</v>
      </c>
      <c r="G97" s="52">
        <f>SUM(G98:G109)/12</f>
        <v>130.15833333333333</v>
      </c>
      <c r="H97" s="204"/>
      <c r="I97" s="112">
        <f>(G97/G83-1)*100</f>
        <v>1.5935995837127459</v>
      </c>
      <c r="J97" s="52">
        <f>SUM(J98:J109)/12</f>
        <v>120.11666666666666</v>
      </c>
      <c r="K97" s="204"/>
      <c r="L97" s="112">
        <f>(J97/J83-1)*100</f>
        <v>1.9449748921423149</v>
      </c>
      <c r="M97" s="52">
        <f>SUM(M98:M109)/12</f>
        <v>159.56666666666669</v>
      </c>
      <c r="N97" s="204"/>
      <c r="O97" s="112">
        <f>(M97/M83-1)*100</f>
        <v>0.52498950021002688</v>
      </c>
      <c r="P97" s="52">
        <f>SUM(P98:P109)/12</f>
        <v>198.52500000000001</v>
      </c>
      <c r="Q97" s="204"/>
      <c r="R97" s="112">
        <f>(P97/P83-1)*100</f>
        <v>5.9883436401655166</v>
      </c>
      <c r="S97" s="52">
        <f>SUM(S98:S109)/12</f>
        <v>153.38333333333335</v>
      </c>
      <c r="T97" s="204"/>
      <c r="U97" s="112">
        <f>(S97/S83-1)*100</f>
        <v>2.1987784564131196</v>
      </c>
      <c r="V97" s="52">
        <f>SUM(V98:V109)/12</f>
        <v>127.20833333333333</v>
      </c>
      <c r="W97" s="204"/>
      <c r="X97" s="112">
        <f>(V97/V83-1)*100</f>
        <v>0.97235084005820038</v>
      </c>
      <c r="Y97" s="205">
        <f t="shared" ref="Y97:Y109" si="41">(1/D97)*100</f>
        <v>0.7012212937532869</v>
      </c>
      <c r="Z97" s="205"/>
      <c r="AA97" s="309"/>
      <c r="AB97" s="309"/>
      <c r="AC97" s="309"/>
      <c r="AD97" s="309"/>
      <c r="AE97" s="309"/>
      <c r="AF97" s="309"/>
      <c r="AG97" s="309"/>
      <c r="AH97" s="309"/>
      <c r="AI97" s="309"/>
      <c r="AJ97" s="309"/>
      <c r="AK97" s="309"/>
      <c r="AL97" s="309"/>
      <c r="AM97" s="309"/>
      <c r="AN97" s="309"/>
      <c r="AO97" s="309"/>
    </row>
    <row r="98" spans="1:41" s="31" customFormat="1" hidden="1" x14ac:dyDescent="0.2">
      <c r="A98" s="202"/>
      <c r="B98" s="169"/>
      <c r="C98" s="24" t="s">
        <v>32</v>
      </c>
      <c r="D98" s="204">
        <v>140.9</v>
      </c>
      <c r="E98" s="204"/>
      <c r="F98" s="112">
        <f t="shared" ref="F98:F109" si="42">(D98/D84-1)*100</f>
        <v>2.4727272727272709</v>
      </c>
      <c r="G98" s="204">
        <v>129.1</v>
      </c>
      <c r="H98" s="204"/>
      <c r="I98" s="112">
        <f>(G98/G84-1)*100</f>
        <v>2.3790642347343294</v>
      </c>
      <c r="J98" s="204">
        <v>119.3</v>
      </c>
      <c r="K98" s="204"/>
      <c r="L98" s="112">
        <f>(J98/J84-1)*100</f>
        <v>2.4034334763948451</v>
      </c>
      <c r="M98" s="204">
        <v>159.30000000000001</v>
      </c>
      <c r="N98" s="204"/>
      <c r="O98" s="112">
        <f>(M98/M84-1)*100</f>
        <v>1.6592214422463503</v>
      </c>
      <c r="P98" s="204">
        <v>187</v>
      </c>
      <c r="Q98" s="204"/>
      <c r="R98" s="112">
        <f>(P98/P84-1)*100</f>
        <v>4.410943606923512</v>
      </c>
      <c r="S98" s="204">
        <v>151.30000000000001</v>
      </c>
      <c r="T98" s="204"/>
      <c r="U98" s="112">
        <f>(S98/S84-1)*100</f>
        <v>3.065395095367851</v>
      </c>
      <c r="V98" s="204">
        <v>126.7</v>
      </c>
      <c r="W98" s="204"/>
      <c r="X98" s="112">
        <f>(V98/V84-1)*100</f>
        <v>1.2789768185451633</v>
      </c>
      <c r="Y98" s="205">
        <f t="shared" si="41"/>
        <v>0.70972320794889987</v>
      </c>
      <c r="Z98" s="205"/>
      <c r="AA98" s="309"/>
      <c r="AB98" s="309"/>
      <c r="AC98" s="309"/>
      <c r="AD98" s="309"/>
      <c r="AE98" s="309"/>
      <c r="AF98" s="309"/>
      <c r="AG98" s="309"/>
      <c r="AH98" s="309"/>
      <c r="AI98" s="309"/>
      <c r="AJ98" s="309"/>
      <c r="AK98" s="309"/>
      <c r="AL98" s="309"/>
      <c r="AM98" s="309"/>
      <c r="AN98" s="309"/>
      <c r="AO98" s="309"/>
    </row>
    <row r="99" spans="1:41" s="31" customFormat="1" hidden="1" x14ac:dyDescent="0.2">
      <c r="A99" s="202"/>
      <c r="B99" s="169"/>
      <c r="C99" s="24" t="s">
        <v>15</v>
      </c>
      <c r="D99" s="204">
        <v>140.69999999999999</v>
      </c>
      <c r="E99" s="204"/>
      <c r="F99" s="112">
        <f t="shared" si="42"/>
        <v>1.3688760806916278</v>
      </c>
      <c r="G99" s="204">
        <v>128.6</v>
      </c>
      <c r="H99" s="204"/>
      <c r="I99" s="112">
        <f t="shared" ref="I99:I109" si="43">(G99/G85-1)*100</f>
        <v>1.6600790513833896</v>
      </c>
      <c r="J99" s="204">
        <v>119.6</v>
      </c>
      <c r="K99" s="204"/>
      <c r="L99" s="112">
        <f t="shared" ref="L99:L109" si="44">(J99/J85-1)*100</f>
        <v>2.3972602739726012</v>
      </c>
      <c r="M99" s="204">
        <v>159.30000000000001</v>
      </c>
      <c r="N99" s="204"/>
      <c r="O99" s="112">
        <f t="shared" ref="O99:O109" si="45">(M99/M85-1)*100</f>
        <v>0.50473186119874835</v>
      </c>
      <c r="P99" s="204">
        <v>189.7</v>
      </c>
      <c r="Q99" s="204"/>
      <c r="R99" s="112">
        <f t="shared" ref="R99:R109" si="46">(P99/P85-1)*100</f>
        <v>0.79702444208289425</v>
      </c>
      <c r="S99" s="204">
        <v>150.9</v>
      </c>
      <c r="T99" s="204"/>
      <c r="U99" s="112">
        <f t="shared" ref="U99:U109" si="47">(S99/S85-1)*100</f>
        <v>2.2357723577235866</v>
      </c>
      <c r="V99" s="204">
        <v>126.8</v>
      </c>
      <c r="W99" s="204"/>
      <c r="X99" s="112">
        <f t="shared" ref="X99:X109" si="48">(V99/V85-1)*100</f>
        <v>0.95541401273886439</v>
      </c>
      <c r="Y99" s="205">
        <f t="shared" si="41"/>
        <v>0.71073205401563622</v>
      </c>
      <c r="Z99" s="205"/>
      <c r="AA99" s="309"/>
      <c r="AB99" s="309"/>
      <c r="AC99" s="309"/>
      <c r="AD99" s="309"/>
      <c r="AE99" s="309"/>
      <c r="AF99" s="309"/>
      <c r="AG99" s="309"/>
      <c r="AH99" s="309"/>
      <c r="AI99" s="309"/>
      <c r="AJ99" s="309"/>
      <c r="AK99" s="309"/>
      <c r="AL99" s="309"/>
      <c r="AM99" s="309"/>
      <c r="AN99" s="309"/>
      <c r="AO99" s="309"/>
    </row>
    <row r="100" spans="1:41" s="31" customFormat="1" hidden="1" x14ac:dyDescent="0.2">
      <c r="A100" s="202"/>
      <c r="B100" s="169"/>
      <c r="C100" s="24" t="s">
        <v>16</v>
      </c>
      <c r="D100" s="204">
        <v>140.6</v>
      </c>
      <c r="E100" s="204"/>
      <c r="F100" s="112">
        <f t="shared" si="42"/>
        <v>1.2968299711815456</v>
      </c>
      <c r="G100" s="204">
        <v>128</v>
      </c>
      <c r="H100" s="204"/>
      <c r="I100" s="112">
        <f t="shared" si="43"/>
        <v>1.3460015835312866</v>
      </c>
      <c r="J100" s="204">
        <v>119.6</v>
      </c>
      <c r="K100" s="204"/>
      <c r="L100" s="112">
        <f t="shared" si="44"/>
        <v>2.1349274124679685</v>
      </c>
      <c r="M100" s="204">
        <v>159.30000000000001</v>
      </c>
      <c r="N100" s="204"/>
      <c r="O100" s="112">
        <f t="shared" si="45"/>
        <v>0.50473186119874835</v>
      </c>
      <c r="P100" s="204">
        <v>192.7</v>
      </c>
      <c r="Q100" s="204"/>
      <c r="R100" s="112">
        <f t="shared" si="46"/>
        <v>1.6350210970464074</v>
      </c>
      <c r="S100" s="204">
        <v>150.9</v>
      </c>
      <c r="T100" s="204"/>
      <c r="U100" s="112">
        <f t="shared" si="47"/>
        <v>2.1665538253216043</v>
      </c>
      <c r="V100" s="204">
        <v>126.9</v>
      </c>
      <c r="W100" s="204"/>
      <c r="X100" s="112">
        <f t="shared" si="48"/>
        <v>0.95465393794749165</v>
      </c>
      <c r="Y100" s="205">
        <f t="shared" si="41"/>
        <v>0.71123755334281646</v>
      </c>
      <c r="Z100" s="205"/>
      <c r="AA100" s="309"/>
      <c r="AB100" s="309"/>
      <c r="AC100" s="309"/>
      <c r="AD100" s="309"/>
      <c r="AE100" s="309"/>
      <c r="AF100" s="309"/>
      <c r="AG100" s="309"/>
      <c r="AH100" s="309"/>
      <c r="AI100" s="309"/>
      <c r="AJ100" s="309"/>
      <c r="AK100" s="309"/>
      <c r="AL100" s="309"/>
      <c r="AM100" s="309"/>
      <c r="AN100" s="309"/>
      <c r="AO100" s="309"/>
    </row>
    <row r="101" spans="1:41" s="31" customFormat="1" hidden="1" x14ac:dyDescent="0.2">
      <c r="A101" s="202"/>
      <c r="B101" s="169"/>
      <c r="C101" s="24" t="s">
        <v>17</v>
      </c>
      <c r="D101" s="204">
        <v>141.1</v>
      </c>
      <c r="E101" s="204" t="s">
        <v>40</v>
      </c>
      <c r="F101" s="112">
        <f t="shared" si="42"/>
        <v>1.6570605187319787</v>
      </c>
      <c r="G101" s="204">
        <v>127.8</v>
      </c>
      <c r="H101" s="204"/>
      <c r="I101" s="112">
        <f t="shared" si="43"/>
        <v>0.94786729857820884</v>
      </c>
      <c r="J101" s="204">
        <v>119.8</v>
      </c>
      <c r="K101" s="204"/>
      <c r="L101" s="112">
        <f t="shared" si="44"/>
        <v>2.0442930153321992</v>
      </c>
      <c r="M101" s="204">
        <v>159.30000000000001</v>
      </c>
      <c r="N101" s="204"/>
      <c r="O101" s="112">
        <f t="shared" si="45"/>
        <v>0.50473186119874835</v>
      </c>
      <c r="P101" s="204">
        <v>200</v>
      </c>
      <c r="Q101" s="204" t="s">
        <v>40</v>
      </c>
      <c r="R101" s="112">
        <f t="shared" si="46"/>
        <v>7.0090957731407055</v>
      </c>
      <c r="S101" s="204">
        <v>151.30000000000001</v>
      </c>
      <c r="T101" s="204"/>
      <c r="U101" s="112">
        <f t="shared" si="47"/>
        <v>2.2988505747126409</v>
      </c>
      <c r="V101" s="204">
        <v>127</v>
      </c>
      <c r="W101" s="204"/>
      <c r="X101" s="112">
        <f t="shared" si="48"/>
        <v>0.95389507154213238</v>
      </c>
      <c r="Y101" s="205">
        <f t="shared" si="41"/>
        <v>0.70871722182849051</v>
      </c>
      <c r="Z101" s="205"/>
      <c r="AA101" s="309"/>
      <c r="AB101" s="309"/>
      <c r="AC101" s="309"/>
      <c r="AD101" s="309"/>
      <c r="AE101" s="309"/>
      <c r="AF101" s="309"/>
      <c r="AG101" s="309"/>
      <c r="AH101" s="309"/>
      <c r="AI101" s="309"/>
      <c r="AJ101" s="309"/>
      <c r="AK101" s="309"/>
      <c r="AL101" s="309"/>
      <c r="AM101" s="309"/>
      <c r="AN101" s="309"/>
      <c r="AO101" s="309"/>
    </row>
    <row r="102" spans="1:41" s="31" customFormat="1" hidden="1" x14ac:dyDescent="0.2">
      <c r="A102" s="202"/>
      <c r="B102" s="169"/>
      <c r="C102" s="24" t="s">
        <v>18</v>
      </c>
      <c r="D102" s="204">
        <v>141.5</v>
      </c>
      <c r="E102" s="204"/>
      <c r="F102" s="112">
        <f t="shared" si="42"/>
        <v>1.5793251974156375</v>
      </c>
      <c r="G102" s="204">
        <v>128.30000000000001</v>
      </c>
      <c r="H102" s="204"/>
      <c r="I102" s="112">
        <f t="shared" si="43"/>
        <v>0.46985121378231298</v>
      </c>
      <c r="J102" s="204">
        <v>120</v>
      </c>
      <c r="K102" s="204"/>
      <c r="L102" s="112">
        <f t="shared" si="44"/>
        <v>2.0408163265306145</v>
      </c>
      <c r="M102" s="204">
        <v>159.4</v>
      </c>
      <c r="N102" s="204"/>
      <c r="O102" s="112">
        <f t="shared" si="45"/>
        <v>0.56782334384859467</v>
      </c>
      <c r="P102" s="204">
        <v>200.7</v>
      </c>
      <c r="Q102" s="204"/>
      <c r="R102" s="112">
        <f t="shared" si="46"/>
        <v>8.6038961038960906</v>
      </c>
      <c r="S102" s="204">
        <v>151.80000000000001</v>
      </c>
      <c r="T102" s="204"/>
      <c r="U102" s="112">
        <f t="shared" si="47"/>
        <v>2.2222222222222365</v>
      </c>
      <c r="V102" s="204">
        <v>127.1</v>
      </c>
      <c r="W102" s="204"/>
      <c r="X102" s="112">
        <f t="shared" si="48"/>
        <v>1.0333863275039823</v>
      </c>
      <c r="Y102" s="205">
        <f t="shared" si="41"/>
        <v>0.70671378091872794</v>
      </c>
      <c r="Z102" s="205"/>
      <c r="AA102" s="309"/>
      <c r="AB102" s="309"/>
      <c r="AC102" s="309"/>
      <c r="AD102" s="309"/>
      <c r="AE102" s="309"/>
      <c r="AF102" s="309"/>
      <c r="AG102" s="309"/>
      <c r="AH102" s="309"/>
      <c r="AI102" s="309"/>
      <c r="AJ102" s="309"/>
      <c r="AK102" s="309"/>
      <c r="AL102" s="309"/>
      <c r="AM102" s="309"/>
      <c r="AN102" s="309"/>
      <c r="AO102" s="309"/>
    </row>
    <row r="103" spans="1:41" s="31" customFormat="1" hidden="1" x14ac:dyDescent="0.2">
      <c r="A103" s="202"/>
      <c r="B103" s="169"/>
      <c r="C103" s="24" t="s">
        <v>33</v>
      </c>
      <c r="D103" s="204">
        <v>142.19999999999999</v>
      </c>
      <c r="E103" s="204" t="s">
        <v>40</v>
      </c>
      <c r="F103" s="112">
        <f t="shared" si="42"/>
        <v>1.0660980810234477</v>
      </c>
      <c r="G103" s="204">
        <v>128.9</v>
      </c>
      <c r="H103" s="204"/>
      <c r="I103" s="112">
        <f t="shared" si="43"/>
        <v>-0.23219814241485226</v>
      </c>
      <c r="J103" s="204">
        <v>120.2</v>
      </c>
      <c r="K103" s="204"/>
      <c r="L103" s="112">
        <f t="shared" si="44"/>
        <v>2.1240441801189558</v>
      </c>
      <c r="M103" s="204">
        <v>159.4</v>
      </c>
      <c r="N103" s="204"/>
      <c r="O103" s="112">
        <f t="shared" si="45"/>
        <v>0.31466331025802319</v>
      </c>
      <c r="P103" s="204">
        <v>201.7</v>
      </c>
      <c r="Q103" s="204"/>
      <c r="R103" s="112">
        <f t="shared" si="46"/>
        <v>7.9764453961455928</v>
      </c>
      <c r="S103" s="204">
        <v>154</v>
      </c>
      <c r="T103" s="204" t="s">
        <v>40</v>
      </c>
      <c r="U103" s="112">
        <f t="shared" si="47"/>
        <v>1.9867549668874274</v>
      </c>
      <c r="V103" s="204">
        <v>127.1</v>
      </c>
      <c r="W103" s="204"/>
      <c r="X103" s="112">
        <f t="shared" si="48"/>
        <v>0.95313741064335655</v>
      </c>
      <c r="Y103" s="205">
        <f t="shared" si="41"/>
        <v>0.70323488045007043</v>
      </c>
      <c r="Z103" s="205"/>
      <c r="AA103" s="309"/>
      <c r="AB103" s="309"/>
      <c r="AC103" s="309"/>
      <c r="AD103" s="309"/>
      <c r="AE103" s="309"/>
      <c r="AF103" s="309"/>
      <c r="AG103" s="309"/>
      <c r="AH103" s="309"/>
      <c r="AI103" s="309"/>
      <c r="AJ103" s="309"/>
      <c r="AK103" s="309"/>
      <c r="AL103" s="309"/>
      <c r="AM103" s="309"/>
      <c r="AN103" s="309"/>
      <c r="AO103" s="309"/>
    </row>
    <row r="104" spans="1:41" s="31" customFormat="1" hidden="1" x14ac:dyDescent="0.2">
      <c r="A104" s="202"/>
      <c r="B104" s="169"/>
      <c r="C104" s="24" t="s">
        <v>20</v>
      </c>
      <c r="D104" s="204">
        <v>142.30000000000001</v>
      </c>
      <c r="E104" s="204"/>
      <c r="F104" s="112">
        <f t="shared" si="42"/>
        <v>1.1371712864250316</v>
      </c>
      <c r="G104" s="204">
        <v>128.80000000000001</v>
      </c>
      <c r="H104" s="204"/>
      <c r="I104" s="112">
        <f t="shared" si="43"/>
        <v>0.23346303501945442</v>
      </c>
      <c r="J104" s="204">
        <v>120.4</v>
      </c>
      <c r="K104" s="204" t="s">
        <v>40</v>
      </c>
      <c r="L104" s="112">
        <f t="shared" si="44"/>
        <v>2.2071307300509435</v>
      </c>
      <c r="M104" s="204">
        <v>159.4</v>
      </c>
      <c r="N104" s="204"/>
      <c r="O104" s="112">
        <f t="shared" si="45"/>
        <v>0.31466331025802319</v>
      </c>
      <c r="P104" s="204">
        <v>201.9</v>
      </c>
      <c r="Q104" s="204"/>
      <c r="R104" s="112">
        <f t="shared" si="46"/>
        <v>6.7124735729386931</v>
      </c>
      <c r="S104" s="204">
        <v>154.4</v>
      </c>
      <c r="T104" s="204"/>
      <c r="U104" s="112">
        <f t="shared" si="47"/>
        <v>1.5121630506246042</v>
      </c>
      <c r="V104" s="204">
        <v>127.2</v>
      </c>
      <c r="W104" s="204"/>
      <c r="X104" s="112">
        <f t="shared" si="48"/>
        <v>0.952380952380949</v>
      </c>
      <c r="Y104" s="205">
        <f t="shared" si="41"/>
        <v>0.70274068868587491</v>
      </c>
      <c r="Z104" s="205"/>
      <c r="AA104" s="309"/>
      <c r="AB104" s="309"/>
      <c r="AC104" s="309"/>
      <c r="AD104" s="309"/>
      <c r="AE104" s="309"/>
      <c r="AF104" s="309"/>
      <c r="AG104" s="309"/>
      <c r="AH104" s="309"/>
      <c r="AI104" s="309"/>
      <c r="AJ104" s="309"/>
      <c r="AK104" s="309"/>
      <c r="AL104" s="309"/>
      <c r="AM104" s="309"/>
      <c r="AN104" s="309"/>
      <c r="AO104" s="309"/>
    </row>
    <row r="105" spans="1:41" s="31" customFormat="1" hidden="1" x14ac:dyDescent="0.2">
      <c r="A105" s="202"/>
      <c r="B105" s="169"/>
      <c r="C105" s="24" t="s">
        <v>21</v>
      </c>
      <c r="D105" s="204">
        <v>142.9</v>
      </c>
      <c r="E105" s="204"/>
      <c r="F105" s="112">
        <f t="shared" si="42"/>
        <v>1.3475177304964614</v>
      </c>
      <c r="G105" s="204">
        <v>129.80000000000001</v>
      </c>
      <c r="H105" s="204"/>
      <c r="I105" s="112">
        <f t="shared" si="43"/>
        <v>0.85470085470087387</v>
      </c>
      <c r="J105" s="204">
        <v>120.4</v>
      </c>
      <c r="K105" s="204"/>
      <c r="L105" s="112">
        <f t="shared" si="44"/>
        <v>2.0338983050847581</v>
      </c>
      <c r="M105" s="204">
        <v>159.4</v>
      </c>
      <c r="N105" s="204"/>
      <c r="O105" s="112">
        <f t="shared" si="45"/>
        <v>0.18856065367693908</v>
      </c>
      <c r="P105" s="204">
        <v>202.5</v>
      </c>
      <c r="Q105" s="204"/>
      <c r="R105" s="112">
        <f t="shared" si="46"/>
        <v>6.5228826933193096</v>
      </c>
      <c r="S105" s="204">
        <v>154.69999999999999</v>
      </c>
      <c r="T105" s="204"/>
      <c r="U105" s="112">
        <f t="shared" si="47"/>
        <v>1.3761467889908285</v>
      </c>
      <c r="V105" s="204">
        <v>127.2</v>
      </c>
      <c r="W105" s="204"/>
      <c r="X105" s="112">
        <f t="shared" si="48"/>
        <v>0.87232355273592077</v>
      </c>
      <c r="Y105" s="205">
        <f t="shared" si="41"/>
        <v>0.69979006298110558</v>
      </c>
      <c r="Z105" s="205"/>
      <c r="AA105" s="309"/>
      <c r="AB105" s="309"/>
      <c r="AC105" s="309"/>
      <c r="AD105" s="309"/>
      <c r="AE105" s="309"/>
      <c r="AF105" s="309"/>
      <c r="AG105" s="309"/>
      <c r="AH105" s="309"/>
      <c r="AI105" s="309"/>
      <c r="AJ105" s="309"/>
      <c r="AK105" s="309"/>
      <c r="AL105" s="309"/>
      <c r="AM105" s="309"/>
      <c r="AN105" s="309"/>
      <c r="AO105" s="309"/>
    </row>
    <row r="106" spans="1:41" s="31" customFormat="1" hidden="1" x14ac:dyDescent="0.2">
      <c r="A106" s="202"/>
      <c r="B106" s="169"/>
      <c r="C106" s="24" t="s">
        <v>22</v>
      </c>
      <c r="D106" s="204">
        <v>143.69999999999999</v>
      </c>
      <c r="E106" s="204"/>
      <c r="F106" s="112">
        <f t="shared" si="42"/>
        <v>1.6985138004246059</v>
      </c>
      <c r="G106" s="204">
        <v>131.9</v>
      </c>
      <c r="H106" s="204"/>
      <c r="I106" s="112">
        <f t="shared" si="43"/>
        <v>2.0897832817337703</v>
      </c>
      <c r="J106" s="204">
        <v>120.4</v>
      </c>
      <c r="K106" s="204"/>
      <c r="L106" s="112">
        <f t="shared" si="44"/>
        <v>1.6891891891891886</v>
      </c>
      <c r="M106" s="204">
        <v>159.4</v>
      </c>
      <c r="N106" s="204"/>
      <c r="O106" s="112">
        <f t="shared" si="45"/>
        <v>6.2774639045826142E-2</v>
      </c>
      <c r="P106" s="204">
        <v>198.7</v>
      </c>
      <c r="Q106" s="204"/>
      <c r="R106" s="112">
        <f t="shared" si="46"/>
        <v>4.3592436974789761</v>
      </c>
      <c r="S106" s="204">
        <v>154.5</v>
      </c>
      <c r="T106" s="204"/>
      <c r="U106" s="112">
        <f t="shared" si="47"/>
        <v>1.3779527559055094</v>
      </c>
      <c r="V106" s="204">
        <v>127.5</v>
      </c>
      <c r="W106" s="204"/>
      <c r="X106" s="112">
        <f t="shared" si="48"/>
        <v>0.95011876484560887</v>
      </c>
      <c r="Y106" s="205">
        <f t="shared" si="41"/>
        <v>0.69589422407794022</v>
      </c>
      <c r="Z106" s="205"/>
      <c r="AA106" s="309"/>
      <c r="AB106" s="309"/>
      <c r="AC106" s="309"/>
      <c r="AD106" s="309"/>
      <c r="AE106" s="309"/>
      <c r="AF106" s="309"/>
      <c r="AG106" s="309"/>
      <c r="AH106" s="309"/>
      <c r="AI106" s="309"/>
      <c r="AJ106" s="309"/>
      <c r="AK106" s="309"/>
      <c r="AL106" s="309"/>
      <c r="AM106" s="309"/>
      <c r="AN106" s="309"/>
      <c r="AO106" s="309"/>
    </row>
    <row r="107" spans="1:41" s="31" customFormat="1" hidden="1" x14ac:dyDescent="0.2">
      <c r="A107" s="202"/>
      <c r="B107" s="169"/>
      <c r="C107" s="24" t="s">
        <v>23</v>
      </c>
      <c r="D107" s="204">
        <v>144.4</v>
      </c>
      <c r="E107" s="204"/>
      <c r="F107" s="112">
        <f t="shared" si="42"/>
        <v>2.3387668320340227</v>
      </c>
      <c r="G107" s="204">
        <v>132.69999999999999</v>
      </c>
      <c r="H107" s="204"/>
      <c r="I107" s="112">
        <f t="shared" si="43"/>
        <v>2.629543696829062</v>
      </c>
      <c r="J107" s="204">
        <v>120.5</v>
      </c>
      <c r="K107" s="204"/>
      <c r="L107" s="112">
        <f t="shared" si="44"/>
        <v>1.6020236087689765</v>
      </c>
      <c r="M107" s="204">
        <v>160.19999999999999</v>
      </c>
      <c r="N107" s="204"/>
      <c r="O107" s="112">
        <f t="shared" si="45"/>
        <v>0.56497175141241307</v>
      </c>
      <c r="P107" s="204">
        <v>199.1</v>
      </c>
      <c r="Q107" s="204"/>
      <c r="R107" s="112">
        <f t="shared" si="46"/>
        <v>5.4555084745762539</v>
      </c>
      <c r="S107" s="204">
        <v>155.19999999999999</v>
      </c>
      <c r="T107" s="204"/>
      <c r="U107" s="112">
        <f t="shared" si="47"/>
        <v>2.2397891963109151</v>
      </c>
      <c r="V107" s="204">
        <v>127.5</v>
      </c>
      <c r="W107" s="204"/>
      <c r="X107" s="112">
        <f t="shared" si="48"/>
        <v>0.87025316455695556</v>
      </c>
      <c r="Y107" s="205">
        <f t="shared" si="41"/>
        <v>0.69252077562326864</v>
      </c>
      <c r="Z107" s="205"/>
      <c r="AA107" s="309"/>
      <c r="AB107" s="309"/>
      <c r="AC107" s="309"/>
      <c r="AD107" s="309"/>
      <c r="AE107" s="309"/>
      <c r="AF107" s="309"/>
      <c r="AG107" s="309"/>
      <c r="AH107" s="309"/>
      <c r="AI107" s="309"/>
      <c r="AJ107" s="309"/>
      <c r="AK107" s="309"/>
      <c r="AL107" s="309"/>
      <c r="AM107" s="309"/>
      <c r="AN107" s="309"/>
      <c r="AO107" s="309"/>
    </row>
    <row r="108" spans="1:41" s="31" customFormat="1" hidden="1" x14ac:dyDescent="0.2">
      <c r="A108" s="202"/>
      <c r="B108" s="169"/>
      <c r="C108" s="24" t="s">
        <v>24</v>
      </c>
      <c r="D108" s="204">
        <v>145</v>
      </c>
      <c r="E108" s="204"/>
      <c r="F108" s="112">
        <f t="shared" si="42"/>
        <v>2.5459688826025451</v>
      </c>
      <c r="G108" s="204">
        <v>133.30000000000001</v>
      </c>
      <c r="H108" s="204"/>
      <c r="I108" s="112">
        <f t="shared" si="43"/>
        <v>2.4596464258263007</v>
      </c>
      <c r="J108" s="204">
        <v>120.6</v>
      </c>
      <c r="K108" s="204"/>
      <c r="L108" s="112">
        <f t="shared" si="44"/>
        <v>1.4297729184188368</v>
      </c>
      <c r="M108" s="204">
        <v>160.19999999999999</v>
      </c>
      <c r="N108" s="204"/>
      <c r="O108" s="112">
        <f t="shared" si="45"/>
        <v>0.56497175141241307</v>
      </c>
      <c r="P108" s="204">
        <v>202.4</v>
      </c>
      <c r="Q108" s="204"/>
      <c r="R108" s="112">
        <f t="shared" si="46"/>
        <v>8.2352941176470509</v>
      </c>
      <c r="S108" s="204">
        <v>155.6</v>
      </c>
      <c r="T108" s="204"/>
      <c r="U108" s="112">
        <f t="shared" si="47"/>
        <v>2.8420356906807553</v>
      </c>
      <c r="V108" s="204">
        <v>127.7</v>
      </c>
      <c r="W108" s="204"/>
      <c r="X108" s="112">
        <f t="shared" si="48"/>
        <v>0.94861660079050836</v>
      </c>
      <c r="Y108" s="205">
        <f t="shared" si="41"/>
        <v>0.68965517241379315</v>
      </c>
      <c r="Z108" s="205"/>
      <c r="AA108" s="309"/>
      <c r="AB108" s="309"/>
      <c r="AC108" s="309"/>
      <c r="AD108" s="309"/>
      <c r="AE108" s="309"/>
      <c r="AF108" s="309"/>
      <c r="AG108" s="309"/>
      <c r="AH108" s="309"/>
      <c r="AI108" s="309"/>
      <c r="AJ108" s="309"/>
      <c r="AK108" s="309"/>
      <c r="AL108" s="309"/>
      <c r="AM108" s="309"/>
      <c r="AN108" s="309"/>
      <c r="AO108" s="309"/>
    </row>
    <row r="109" spans="1:41" s="37" customFormat="1" hidden="1" x14ac:dyDescent="0.2">
      <c r="A109" s="202"/>
      <c r="B109" s="202"/>
      <c r="C109" s="24" t="s">
        <v>25</v>
      </c>
      <c r="D109" s="204">
        <v>146</v>
      </c>
      <c r="E109" s="204"/>
      <c r="F109" s="112">
        <f t="shared" si="42"/>
        <v>3.6195883605393941</v>
      </c>
      <c r="G109" s="204">
        <v>134.69999999999999</v>
      </c>
      <c r="H109" s="204"/>
      <c r="I109" s="112">
        <f t="shared" si="43"/>
        <v>4.2569659442724506</v>
      </c>
      <c r="J109" s="204">
        <v>120.6</v>
      </c>
      <c r="K109" s="204"/>
      <c r="L109" s="112">
        <f t="shared" si="44"/>
        <v>1.2594458438287104</v>
      </c>
      <c r="M109" s="204">
        <v>160.19999999999999</v>
      </c>
      <c r="N109" s="204"/>
      <c r="O109" s="112">
        <f t="shared" si="45"/>
        <v>0.56497175141241307</v>
      </c>
      <c r="P109" s="204">
        <v>205.9</v>
      </c>
      <c r="Q109" s="204"/>
      <c r="R109" s="112">
        <f t="shared" si="46"/>
        <v>10.224839400428266</v>
      </c>
      <c r="S109" s="204">
        <v>156</v>
      </c>
      <c r="T109" s="204"/>
      <c r="U109" s="112">
        <f t="shared" si="47"/>
        <v>3.1064111037673481</v>
      </c>
      <c r="V109" s="204">
        <v>127.8</v>
      </c>
      <c r="W109" s="204"/>
      <c r="X109" s="112">
        <f t="shared" si="48"/>
        <v>0.94786729857820884</v>
      </c>
      <c r="Y109" s="205">
        <f t="shared" si="41"/>
        <v>0.68493150684931503</v>
      </c>
      <c r="Z109" s="205"/>
      <c r="AA109" s="310"/>
      <c r="AB109" s="310"/>
      <c r="AC109" s="310"/>
      <c r="AD109" s="310"/>
      <c r="AE109" s="310"/>
      <c r="AF109" s="310"/>
      <c r="AG109" s="310"/>
      <c r="AH109" s="310"/>
      <c r="AI109" s="310"/>
      <c r="AJ109" s="310"/>
      <c r="AK109" s="310"/>
      <c r="AL109" s="310"/>
      <c r="AM109" s="310"/>
      <c r="AN109" s="310"/>
      <c r="AO109" s="310"/>
    </row>
    <row r="110" spans="1:41" s="31" customFormat="1" hidden="1" x14ac:dyDescent="0.2">
      <c r="A110" s="202"/>
      <c r="B110" s="202"/>
      <c r="C110" s="24"/>
      <c r="D110" s="204"/>
      <c r="E110" s="204"/>
      <c r="F110" s="112"/>
      <c r="G110" s="204"/>
      <c r="H110" s="204"/>
      <c r="I110" s="112"/>
      <c r="J110" s="204"/>
      <c r="K110" s="204"/>
      <c r="L110" s="112"/>
      <c r="M110" s="204"/>
      <c r="N110" s="204"/>
      <c r="O110" s="112"/>
      <c r="P110" s="204"/>
      <c r="Q110" s="204"/>
      <c r="R110" s="112"/>
      <c r="S110" s="204"/>
      <c r="T110" s="204"/>
      <c r="U110" s="112"/>
      <c r="V110" s="204"/>
      <c r="W110" s="204"/>
      <c r="X110" s="112"/>
      <c r="Y110" s="205"/>
      <c r="Z110" s="205"/>
      <c r="AA110" s="309"/>
      <c r="AB110" s="309"/>
      <c r="AC110" s="309"/>
      <c r="AD110" s="309"/>
      <c r="AE110" s="309"/>
      <c r="AF110" s="309"/>
      <c r="AG110" s="309"/>
      <c r="AH110" s="309"/>
      <c r="AI110" s="309"/>
      <c r="AJ110" s="309"/>
      <c r="AK110" s="309"/>
      <c r="AL110" s="309"/>
      <c r="AM110" s="309"/>
      <c r="AN110" s="309"/>
      <c r="AO110" s="309"/>
    </row>
    <row r="111" spans="1:41" s="31" customFormat="1" hidden="1" x14ac:dyDescent="0.2">
      <c r="A111" s="202"/>
      <c r="B111" s="18">
        <v>2008</v>
      </c>
      <c r="C111" s="24"/>
      <c r="D111" s="204">
        <f>SUM(D112:D123)/12</f>
        <v>155.33333333333334</v>
      </c>
      <c r="E111" s="204"/>
      <c r="F111" s="112">
        <f>(D111/D97-1)*100</f>
        <v>8.9230409630105747</v>
      </c>
      <c r="G111" s="204">
        <f>SUM(G112:G123)/12</f>
        <v>148.04166666666666</v>
      </c>
      <c r="H111" s="204"/>
      <c r="I111" s="112">
        <f>(G111/G97-1)*100</f>
        <v>13.73967603559767</v>
      </c>
      <c r="J111" s="204">
        <f>SUM(J112:J123)/12</f>
        <v>123.15833333333335</v>
      </c>
      <c r="K111" s="204"/>
      <c r="L111" s="112">
        <f>SUM(J111/J97-1)*100</f>
        <v>2.532260302483702</v>
      </c>
      <c r="M111" s="204">
        <f>SUM(M112:M123)/12</f>
        <v>166.64166666666668</v>
      </c>
      <c r="N111" s="204"/>
      <c r="O111" s="112">
        <f>SUM(M111/M97-1)*100</f>
        <v>4.4338834343012223</v>
      </c>
      <c r="P111" s="204">
        <f>SUM(P112:P123)/12</f>
        <v>204.97499999999999</v>
      </c>
      <c r="Q111" s="204"/>
      <c r="R111" s="112">
        <f>SUM(P111/P97-1)*100</f>
        <v>3.2489610880241715</v>
      </c>
      <c r="S111" s="204">
        <f>SUM(S112:S123)/12</f>
        <v>164.48333333333332</v>
      </c>
      <c r="T111" s="204"/>
      <c r="U111" s="112">
        <f>SUM(S111/S97-1)*100</f>
        <v>7.2367706182766334</v>
      </c>
      <c r="V111" s="204">
        <f>SUM(V112:V123)/12</f>
        <v>129.2833333333333</v>
      </c>
      <c r="W111" s="204"/>
      <c r="X111" s="112">
        <f>SUM(V111/V97-1)*100</f>
        <v>1.6311824434981803</v>
      </c>
      <c r="Y111" s="205">
        <f t="shared" ref="Y111:Y123" si="49">SUM(1/D111)*100</f>
        <v>0.64377682403433478</v>
      </c>
      <c r="Z111" s="205"/>
      <c r="AA111" s="309"/>
      <c r="AB111" s="309"/>
      <c r="AC111" s="309"/>
      <c r="AD111" s="309"/>
      <c r="AE111" s="309"/>
      <c r="AF111" s="309"/>
      <c r="AG111" s="309"/>
      <c r="AH111" s="309"/>
      <c r="AI111" s="309"/>
      <c r="AJ111" s="309"/>
      <c r="AK111" s="309"/>
      <c r="AL111" s="309"/>
      <c r="AM111" s="309"/>
      <c r="AN111" s="309"/>
      <c r="AO111" s="309"/>
    </row>
    <row r="112" spans="1:41" s="31" customFormat="1" hidden="1" x14ac:dyDescent="0.2">
      <c r="A112" s="202"/>
      <c r="B112" s="169"/>
      <c r="C112" s="24" t="s">
        <v>32</v>
      </c>
      <c r="D112" s="204">
        <v>147</v>
      </c>
      <c r="E112" s="204"/>
      <c r="F112" s="112">
        <f>(D112/D98-1)*100</f>
        <v>4.329311568488281</v>
      </c>
      <c r="G112" s="204">
        <v>136.1</v>
      </c>
      <c r="H112" s="204"/>
      <c r="I112" s="112">
        <f t="shared" ref="I112:I123" si="50">(G112/G98-1)*100</f>
        <v>5.4221533694810198</v>
      </c>
      <c r="J112" s="204">
        <v>121.1</v>
      </c>
      <c r="K112" s="204"/>
      <c r="L112" s="112">
        <f t="shared" ref="L112:L123" si="51">SUM(J112/J98-1)*100</f>
        <v>1.5088013411567402</v>
      </c>
      <c r="M112" s="204">
        <v>160.19999999999999</v>
      </c>
      <c r="N112" s="204"/>
      <c r="O112" s="112">
        <f t="shared" ref="O112:O123" si="52">SUM(M112/M98-1)*100</f>
        <v>0.56497175141241307</v>
      </c>
      <c r="P112" s="204">
        <v>208.4</v>
      </c>
      <c r="Q112" s="204"/>
      <c r="R112" s="112">
        <f t="shared" ref="R112:R123" si="53">SUM(P112/P98-1)*100</f>
        <v>11.443850267379684</v>
      </c>
      <c r="S112" s="204">
        <v>156.6</v>
      </c>
      <c r="T112" s="204"/>
      <c r="U112" s="112">
        <f t="shared" ref="U112:U123" si="54">SUM(S112/S98-1)*100</f>
        <v>3.5029742233972039</v>
      </c>
      <c r="V112" s="204">
        <v>127.9</v>
      </c>
      <c r="W112" s="204"/>
      <c r="X112" s="112">
        <f t="shared" ref="X112:X123" si="55">SUM(V112/V98-1)*100</f>
        <v>0.9471191791633693</v>
      </c>
      <c r="Y112" s="205">
        <f t="shared" si="49"/>
        <v>0.68027210884353739</v>
      </c>
      <c r="Z112" s="205"/>
      <c r="AA112" s="309"/>
      <c r="AB112" s="309"/>
      <c r="AC112" s="309"/>
      <c r="AD112" s="309"/>
      <c r="AE112" s="309"/>
      <c r="AF112" s="309"/>
      <c r="AG112" s="309"/>
      <c r="AH112" s="309"/>
      <c r="AI112" s="309"/>
      <c r="AJ112" s="309"/>
      <c r="AK112" s="309"/>
      <c r="AL112" s="309"/>
      <c r="AM112" s="309"/>
      <c r="AN112" s="309"/>
      <c r="AO112" s="309"/>
    </row>
    <row r="113" spans="1:42" s="31" customFormat="1" hidden="1" x14ac:dyDescent="0.2">
      <c r="A113" s="202"/>
      <c r="B113" s="169"/>
      <c r="C113" s="24" t="s">
        <v>15</v>
      </c>
      <c r="D113" s="204">
        <v>147.30000000000001</v>
      </c>
      <c r="E113" s="204"/>
      <c r="F113" s="112">
        <f t="shared" ref="F113:F123" si="56">(D113/D99-1)*100</f>
        <v>4.6908315565032055</v>
      </c>
      <c r="G113" s="204">
        <v>136.6</v>
      </c>
      <c r="H113" s="204"/>
      <c r="I113" s="112">
        <f t="shared" si="50"/>
        <v>6.2208398133748011</v>
      </c>
      <c r="J113" s="204">
        <v>122.2</v>
      </c>
      <c r="K113" s="204"/>
      <c r="L113" s="112">
        <f t="shared" si="51"/>
        <v>2.1739130434782705</v>
      </c>
      <c r="M113" s="204">
        <v>162.6</v>
      </c>
      <c r="N113" s="204"/>
      <c r="O113" s="112">
        <f t="shared" si="52"/>
        <v>2.0715630885122405</v>
      </c>
      <c r="P113" s="204">
        <v>199.6</v>
      </c>
      <c r="Q113" s="204"/>
      <c r="R113" s="112">
        <f t="shared" si="53"/>
        <v>5.2187664733790218</v>
      </c>
      <c r="S113" s="204">
        <v>158.1</v>
      </c>
      <c r="T113" s="204"/>
      <c r="U113" s="112">
        <f t="shared" si="54"/>
        <v>4.7713717693836921</v>
      </c>
      <c r="V113" s="204">
        <v>128.1</v>
      </c>
      <c r="W113" s="204"/>
      <c r="X113" s="112">
        <f t="shared" si="55"/>
        <v>1.0252365930599305</v>
      </c>
      <c r="Y113" s="205">
        <f t="shared" si="49"/>
        <v>0.67888662593346905</v>
      </c>
      <c r="Z113" s="205"/>
      <c r="AA113" s="309"/>
      <c r="AB113" s="309"/>
      <c r="AC113" s="309"/>
      <c r="AD113" s="309"/>
      <c r="AE113" s="309"/>
      <c r="AF113" s="309"/>
      <c r="AG113" s="309"/>
      <c r="AH113" s="309"/>
      <c r="AI113" s="309"/>
      <c r="AJ113" s="309"/>
      <c r="AK113" s="309"/>
      <c r="AL113" s="309"/>
      <c r="AM113" s="309"/>
      <c r="AN113" s="309"/>
      <c r="AO113" s="309"/>
    </row>
    <row r="114" spans="1:42" s="31" customFormat="1" hidden="1" x14ac:dyDescent="0.2">
      <c r="A114" s="202"/>
      <c r="B114" s="169"/>
      <c r="C114" s="24" t="s">
        <v>16</v>
      </c>
      <c r="D114" s="204">
        <v>148.30000000000001</v>
      </c>
      <c r="E114" s="204"/>
      <c r="F114" s="112">
        <f t="shared" si="56"/>
        <v>5.4765291607397071</v>
      </c>
      <c r="G114" s="204">
        <v>137.69999999999999</v>
      </c>
      <c r="H114" s="204"/>
      <c r="I114" s="112">
        <f t="shared" si="50"/>
        <v>7.5781249999999911</v>
      </c>
      <c r="J114" s="204">
        <v>122.4</v>
      </c>
      <c r="K114" s="204"/>
      <c r="L114" s="112">
        <f t="shared" si="51"/>
        <v>2.34113712374584</v>
      </c>
      <c r="M114" s="204">
        <v>162.6</v>
      </c>
      <c r="N114" s="204"/>
      <c r="O114" s="112">
        <f t="shared" si="52"/>
        <v>2.0715630885122405</v>
      </c>
      <c r="P114" s="204">
        <v>203.6</v>
      </c>
      <c r="Q114" s="204"/>
      <c r="R114" s="112">
        <f t="shared" si="53"/>
        <v>5.6564608199273447</v>
      </c>
      <c r="S114" s="204">
        <v>158.69999999999999</v>
      </c>
      <c r="T114" s="204"/>
      <c r="U114" s="112">
        <f t="shared" si="54"/>
        <v>5.1689860834990053</v>
      </c>
      <c r="V114" s="204">
        <v>128.30000000000001</v>
      </c>
      <c r="W114" s="204"/>
      <c r="X114" s="112">
        <f t="shared" si="55"/>
        <v>1.1032308904649346</v>
      </c>
      <c r="Y114" s="205">
        <f t="shared" si="49"/>
        <v>0.67430883344571813</v>
      </c>
      <c r="Z114" s="205"/>
      <c r="AA114" s="309"/>
      <c r="AB114" s="309"/>
      <c r="AC114" s="309"/>
      <c r="AD114" s="309"/>
      <c r="AE114" s="309"/>
      <c r="AF114" s="309"/>
      <c r="AG114" s="309"/>
      <c r="AH114" s="309"/>
      <c r="AI114" s="309"/>
      <c r="AJ114" s="309"/>
      <c r="AK114" s="309"/>
      <c r="AL114" s="309"/>
      <c r="AM114" s="309"/>
      <c r="AN114" s="309"/>
      <c r="AO114" s="309"/>
    </row>
    <row r="115" spans="1:42" s="31" customFormat="1" hidden="1" x14ac:dyDescent="0.2">
      <c r="A115" s="202"/>
      <c r="B115" s="169"/>
      <c r="C115" s="24" t="s">
        <v>17</v>
      </c>
      <c r="D115" s="204">
        <v>150.9</v>
      </c>
      <c r="E115" s="204"/>
      <c r="F115" s="112">
        <f t="shared" si="56"/>
        <v>6.9454287739192155</v>
      </c>
      <c r="G115" s="204">
        <v>142.19999999999999</v>
      </c>
      <c r="H115" s="204"/>
      <c r="I115" s="112">
        <f t="shared" si="50"/>
        <v>11.267605633802802</v>
      </c>
      <c r="J115" s="204">
        <v>123.3</v>
      </c>
      <c r="K115" s="204"/>
      <c r="L115" s="112">
        <f t="shared" si="51"/>
        <v>2.9215358931552693</v>
      </c>
      <c r="M115" s="204">
        <v>164.8</v>
      </c>
      <c r="N115" s="204"/>
      <c r="O115" s="112">
        <f t="shared" si="52"/>
        <v>3.4526051475203934</v>
      </c>
      <c r="P115" s="204">
        <v>199.6</v>
      </c>
      <c r="Q115" s="204"/>
      <c r="R115" s="112">
        <f t="shared" si="53"/>
        <v>-0.20000000000000018</v>
      </c>
      <c r="S115" s="204">
        <v>159.69999999999999</v>
      </c>
      <c r="T115" s="204"/>
      <c r="U115" s="112">
        <f t="shared" si="54"/>
        <v>5.5518836748182254</v>
      </c>
      <c r="V115" s="204">
        <v>128.6</v>
      </c>
      <c r="W115" s="204"/>
      <c r="X115" s="112">
        <f t="shared" si="55"/>
        <v>1.2598425196850283</v>
      </c>
      <c r="Y115" s="205">
        <f t="shared" si="49"/>
        <v>0.6626905235255135</v>
      </c>
      <c r="Z115" s="205"/>
      <c r="AA115" s="309"/>
      <c r="AB115" s="309"/>
      <c r="AC115" s="309"/>
      <c r="AD115" s="309"/>
      <c r="AE115" s="309"/>
      <c r="AF115" s="309"/>
      <c r="AG115" s="309"/>
      <c r="AH115" s="309"/>
      <c r="AI115" s="309"/>
      <c r="AJ115" s="309"/>
      <c r="AK115" s="309"/>
      <c r="AL115" s="309"/>
      <c r="AM115" s="309"/>
      <c r="AN115" s="309"/>
      <c r="AO115" s="309"/>
    </row>
    <row r="116" spans="1:42" s="31" customFormat="1" hidden="1" x14ac:dyDescent="0.2">
      <c r="A116" s="202"/>
      <c r="B116" s="169"/>
      <c r="C116" s="24" t="s">
        <v>18</v>
      </c>
      <c r="D116" s="204">
        <v>154.5</v>
      </c>
      <c r="E116" s="204"/>
      <c r="F116" s="112">
        <f t="shared" si="56"/>
        <v>9.1872791519434607</v>
      </c>
      <c r="G116" s="204">
        <v>146.5</v>
      </c>
      <c r="H116" s="204"/>
      <c r="I116" s="112">
        <f t="shared" si="50"/>
        <v>14.185502727981291</v>
      </c>
      <c r="J116" s="204">
        <v>123.4</v>
      </c>
      <c r="K116" s="204"/>
      <c r="L116" s="112">
        <f t="shared" si="51"/>
        <v>2.8333333333333321</v>
      </c>
      <c r="M116" s="204">
        <v>168.2</v>
      </c>
      <c r="N116" s="204"/>
      <c r="O116" s="112">
        <f t="shared" si="52"/>
        <v>5.520702634880803</v>
      </c>
      <c r="P116" s="204">
        <v>205.2</v>
      </c>
      <c r="Q116" s="204"/>
      <c r="R116" s="112">
        <f t="shared" si="53"/>
        <v>2.2421524663677195</v>
      </c>
      <c r="S116" s="204">
        <v>162.6</v>
      </c>
      <c r="T116" s="204"/>
      <c r="U116" s="112">
        <f t="shared" si="54"/>
        <v>7.1146245059288349</v>
      </c>
      <c r="V116" s="204">
        <v>129.19999999999999</v>
      </c>
      <c r="W116" s="204"/>
      <c r="X116" s="112">
        <f t="shared" si="55"/>
        <v>1.6522423288748866</v>
      </c>
      <c r="Y116" s="205">
        <f t="shared" si="49"/>
        <v>0.64724919093851141</v>
      </c>
      <c r="Z116" s="205"/>
      <c r="AA116" s="309"/>
      <c r="AB116" s="309"/>
      <c r="AC116" s="309"/>
      <c r="AD116" s="309"/>
      <c r="AE116" s="309"/>
      <c r="AF116" s="309"/>
      <c r="AG116" s="309"/>
      <c r="AH116" s="309"/>
      <c r="AI116" s="309"/>
      <c r="AJ116" s="309"/>
      <c r="AK116" s="309"/>
      <c r="AL116" s="309"/>
      <c r="AM116" s="309"/>
      <c r="AN116" s="309"/>
      <c r="AO116" s="309"/>
    </row>
    <row r="117" spans="1:42" s="31" customFormat="1" hidden="1" x14ac:dyDescent="0.2">
      <c r="A117" s="202"/>
      <c r="B117" s="169"/>
      <c r="C117" s="24" t="s">
        <v>33</v>
      </c>
      <c r="D117" s="204">
        <v>157.19999999999999</v>
      </c>
      <c r="E117" s="204"/>
      <c r="F117" s="112">
        <f t="shared" si="56"/>
        <v>10.54852320675106</v>
      </c>
      <c r="G117" s="204">
        <v>150.30000000000001</v>
      </c>
      <c r="H117" s="204"/>
      <c r="I117" s="112">
        <f t="shared" si="50"/>
        <v>16.602017067494181</v>
      </c>
      <c r="J117" s="204">
        <v>123.4</v>
      </c>
      <c r="K117" s="204"/>
      <c r="L117" s="112">
        <f t="shared" si="51"/>
        <v>2.6622296173044901</v>
      </c>
      <c r="M117" s="204">
        <v>168.3</v>
      </c>
      <c r="N117" s="204"/>
      <c r="O117" s="112">
        <f t="shared" si="52"/>
        <v>5.5834378920953665</v>
      </c>
      <c r="P117" s="204">
        <v>212.2</v>
      </c>
      <c r="Q117" s="204"/>
      <c r="R117" s="112">
        <f t="shared" si="53"/>
        <v>5.2057511155180869</v>
      </c>
      <c r="S117" s="204">
        <v>164.5</v>
      </c>
      <c r="T117" s="204"/>
      <c r="U117" s="112">
        <f t="shared" si="54"/>
        <v>6.8181818181818121</v>
      </c>
      <c r="V117" s="204">
        <v>129.30000000000001</v>
      </c>
      <c r="W117" s="204"/>
      <c r="X117" s="112">
        <f t="shared" si="55"/>
        <v>1.7309205350118262</v>
      </c>
      <c r="Y117" s="205">
        <f t="shared" si="49"/>
        <v>0.63613231552162852</v>
      </c>
      <c r="Z117" s="205"/>
      <c r="AA117" s="309"/>
      <c r="AB117" s="309"/>
      <c r="AC117" s="309"/>
      <c r="AD117" s="309"/>
      <c r="AE117" s="309"/>
      <c r="AF117" s="309"/>
      <c r="AG117" s="309"/>
      <c r="AH117" s="309"/>
      <c r="AI117" s="309"/>
      <c r="AJ117" s="309"/>
      <c r="AK117" s="309"/>
      <c r="AL117" s="309"/>
      <c r="AM117" s="309"/>
      <c r="AN117" s="309"/>
      <c r="AO117" s="309"/>
    </row>
    <row r="118" spans="1:42" s="31" customFormat="1" hidden="1" x14ac:dyDescent="0.2">
      <c r="A118" s="202"/>
      <c r="B118" s="169"/>
      <c r="C118" s="24" t="s">
        <v>20</v>
      </c>
      <c r="D118" s="215">
        <v>159.30000000000001</v>
      </c>
      <c r="E118" s="204"/>
      <c r="F118" s="112">
        <f t="shared" si="56"/>
        <v>11.946591707659881</v>
      </c>
      <c r="G118" s="204">
        <v>152.30000000000001</v>
      </c>
      <c r="H118" s="204" t="s">
        <v>40</v>
      </c>
      <c r="I118" s="112">
        <f t="shared" si="50"/>
        <v>18.245341614906827</v>
      </c>
      <c r="J118" s="204">
        <v>123.4</v>
      </c>
      <c r="K118" s="204"/>
      <c r="L118" s="112">
        <f t="shared" si="51"/>
        <v>2.4916943521594792</v>
      </c>
      <c r="M118" s="204">
        <v>168.6</v>
      </c>
      <c r="N118" s="204"/>
      <c r="O118" s="112">
        <f t="shared" si="52"/>
        <v>5.7716436637390123</v>
      </c>
      <c r="P118" s="204">
        <v>212.8</v>
      </c>
      <c r="Q118" s="204"/>
      <c r="R118" s="112">
        <f t="shared" si="53"/>
        <v>5.3987122337791016</v>
      </c>
      <c r="S118" s="204">
        <v>170.2</v>
      </c>
      <c r="T118" s="204" t="s">
        <v>40</v>
      </c>
      <c r="U118" s="112">
        <f t="shared" si="54"/>
        <v>10.23316062176165</v>
      </c>
      <c r="V118" s="204">
        <v>129.4</v>
      </c>
      <c r="W118" s="204"/>
      <c r="X118" s="112">
        <f t="shared" si="55"/>
        <v>1.7295597484276781</v>
      </c>
      <c r="Y118" s="205">
        <f t="shared" si="49"/>
        <v>0.62774639045825487</v>
      </c>
      <c r="Z118" s="205"/>
      <c r="AA118" s="309"/>
      <c r="AB118" s="309"/>
      <c r="AC118" s="309"/>
      <c r="AD118" s="309"/>
      <c r="AE118" s="309"/>
      <c r="AF118" s="309"/>
      <c r="AG118" s="309"/>
      <c r="AH118" s="309"/>
      <c r="AI118" s="309"/>
      <c r="AJ118" s="309"/>
      <c r="AK118" s="309"/>
      <c r="AL118" s="309"/>
      <c r="AM118" s="309"/>
      <c r="AN118" s="309"/>
      <c r="AO118" s="309"/>
    </row>
    <row r="119" spans="1:42" s="31" customFormat="1" hidden="1" x14ac:dyDescent="0.2">
      <c r="A119" s="202"/>
      <c r="B119" s="169"/>
      <c r="C119" s="24" t="s">
        <v>21</v>
      </c>
      <c r="D119" s="204">
        <v>161.19999999999999</v>
      </c>
      <c r="E119" s="204"/>
      <c r="F119" s="112">
        <f t="shared" si="56"/>
        <v>12.806158152554215</v>
      </c>
      <c r="G119" s="204">
        <v>155</v>
      </c>
      <c r="H119" s="204"/>
      <c r="I119" s="112">
        <f t="shared" si="50"/>
        <v>19.414483821263474</v>
      </c>
      <c r="J119" s="204">
        <v>123.6</v>
      </c>
      <c r="K119" s="204"/>
      <c r="L119" s="112">
        <f t="shared" si="51"/>
        <v>2.6578073089700949</v>
      </c>
      <c r="M119" s="204">
        <v>168.8</v>
      </c>
      <c r="N119" s="204"/>
      <c r="O119" s="112">
        <f t="shared" si="52"/>
        <v>5.8971141781681391</v>
      </c>
      <c r="P119" s="204">
        <v>215.2</v>
      </c>
      <c r="Q119" s="204" t="s">
        <v>40</v>
      </c>
      <c r="R119" s="112">
        <f t="shared" si="53"/>
        <v>6.271604938271591</v>
      </c>
      <c r="S119" s="204">
        <v>172.1</v>
      </c>
      <c r="T119" s="204"/>
      <c r="U119" s="112">
        <f t="shared" si="54"/>
        <v>11.247575953458311</v>
      </c>
      <c r="V119" s="204">
        <v>129.80000000000001</v>
      </c>
      <c r="W119" s="204"/>
      <c r="X119" s="112">
        <f t="shared" si="55"/>
        <v>2.0440251572327206</v>
      </c>
      <c r="Y119" s="205">
        <f t="shared" si="49"/>
        <v>0.62034739454094301</v>
      </c>
      <c r="Z119" s="205"/>
      <c r="AA119" s="309"/>
      <c r="AB119" s="309"/>
      <c r="AC119" s="309"/>
      <c r="AD119" s="309"/>
      <c r="AE119" s="309"/>
      <c r="AF119" s="309"/>
      <c r="AG119" s="309"/>
      <c r="AH119" s="309"/>
      <c r="AI119" s="309"/>
      <c r="AJ119" s="309"/>
      <c r="AK119" s="309"/>
      <c r="AL119" s="309"/>
      <c r="AM119" s="309"/>
      <c r="AN119" s="309"/>
      <c r="AO119" s="309"/>
    </row>
    <row r="120" spans="1:42" s="31" customFormat="1" hidden="1" x14ac:dyDescent="0.2">
      <c r="A120" s="202"/>
      <c r="B120" s="169"/>
      <c r="C120" s="24" t="s">
        <v>22</v>
      </c>
      <c r="D120" s="204">
        <v>160.9</v>
      </c>
      <c r="E120" s="204"/>
      <c r="F120" s="112">
        <f t="shared" si="56"/>
        <v>11.969380654140593</v>
      </c>
      <c r="G120" s="204">
        <v>155.5</v>
      </c>
      <c r="H120" s="204"/>
      <c r="I120" s="112">
        <f t="shared" si="50"/>
        <v>17.892342683851403</v>
      </c>
      <c r="J120" s="204">
        <v>123.6</v>
      </c>
      <c r="K120" s="204"/>
      <c r="L120" s="112">
        <f t="shared" si="51"/>
        <v>2.6578073089700949</v>
      </c>
      <c r="M120" s="204">
        <v>168.9</v>
      </c>
      <c r="N120" s="204"/>
      <c r="O120" s="112">
        <f t="shared" si="52"/>
        <v>5.9598494353826803</v>
      </c>
      <c r="P120" s="204">
        <v>210.6</v>
      </c>
      <c r="Q120" s="204"/>
      <c r="R120" s="112">
        <f t="shared" si="53"/>
        <v>5.9889280322093619</v>
      </c>
      <c r="S120" s="204">
        <v>170.6</v>
      </c>
      <c r="T120" s="204"/>
      <c r="U120" s="112">
        <f t="shared" si="54"/>
        <v>10.420711974110031</v>
      </c>
      <c r="V120" s="204">
        <v>130.1</v>
      </c>
      <c r="W120" s="204"/>
      <c r="X120" s="112">
        <f t="shared" si="55"/>
        <v>2.0392156862744981</v>
      </c>
      <c r="Y120" s="205">
        <f t="shared" si="49"/>
        <v>0.62150403977625845</v>
      </c>
      <c r="Z120" s="205"/>
      <c r="AA120" s="309"/>
      <c r="AB120" s="309"/>
      <c r="AC120" s="309"/>
      <c r="AD120" s="309"/>
      <c r="AE120" s="309"/>
      <c r="AF120" s="309"/>
      <c r="AG120" s="309"/>
      <c r="AH120" s="309"/>
      <c r="AI120" s="309"/>
      <c r="AJ120" s="309"/>
      <c r="AK120" s="309"/>
      <c r="AL120" s="309"/>
      <c r="AM120" s="309"/>
      <c r="AN120" s="309"/>
      <c r="AO120" s="309"/>
    </row>
    <row r="121" spans="1:42" s="31" customFormat="1" hidden="1" x14ac:dyDescent="0.2">
      <c r="A121" s="202"/>
      <c r="B121" s="169"/>
      <c r="C121" s="24" t="s">
        <v>23</v>
      </c>
      <c r="D121" s="204">
        <v>160.4</v>
      </c>
      <c r="E121" s="204" t="s">
        <v>40</v>
      </c>
      <c r="F121" s="112">
        <f t="shared" si="56"/>
        <v>11.080332409972304</v>
      </c>
      <c r="G121" s="204">
        <v>155.5</v>
      </c>
      <c r="H121" s="204"/>
      <c r="I121" s="112">
        <f t="shared" si="50"/>
        <v>17.181612660135649</v>
      </c>
      <c r="J121" s="204">
        <v>123.6</v>
      </c>
      <c r="K121" s="204"/>
      <c r="L121" s="112">
        <f t="shared" si="51"/>
        <v>2.5726141078838083</v>
      </c>
      <c r="M121" s="204">
        <v>168.9</v>
      </c>
      <c r="N121" s="204"/>
      <c r="O121" s="112">
        <f t="shared" si="52"/>
        <v>5.4307116104868935</v>
      </c>
      <c r="P121" s="204">
        <v>206</v>
      </c>
      <c r="Q121" s="204" t="s">
        <v>40</v>
      </c>
      <c r="R121" s="112">
        <f t="shared" si="53"/>
        <v>3.4655951783023609</v>
      </c>
      <c r="S121" s="204">
        <v>169</v>
      </c>
      <c r="T121" s="204"/>
      <c r="U121" s="112">
        <f t="shared" si="54"/>
        <v>8.8917525773196004</v>
      </c>
      <c r="V121" s="204">
        <v>130.1</v>
      </c>
      <c r="W121" s="204"/>
      <c r="X121" s="112">
        <f t="shared" si="55"/>
        <v>2.0392156862744981</v>
      </c>
      <c r="Y121" s="205">
        <f t="shared" si="49"/>
        <v>0.6234413965087281</v>
      </c>
      <c r="Z121" s="205"/>
      <c r="AA121" s="309"/>
      <c r="AB121" s="309"/>
      <c r="AC121" s="309"/>
      <c r="AD121" s="309"/>
      <c r="AE121" s="309"/>
      <c r="AF121" s="309"/>
      <c r="AG121" s="309"/>
      <c r="AH121" s="309"/>
      <c r="AI121" s="309"/>
      <c r="AJ121" s="309"/>
      <c r="AK121" s="309"/>
      <c r="AL121" s="309"/>
      <c r="AM121" s="309"/>
      <c r="AN121" s="309"/>
      <c r="AO121" s="309"/>
    </row>
    <row r="122" spans="1:42" s="31" customFormat="1" hidden="1" x14ac:dyDescent="0.2">
      <c r="A122" s="202"/>
      <c r="B122" s="169"/>
      <c r="C122" s="24" t="s">
        <v>24</v>
      </c>
      <c r="D122" s="204">
        <v>158.9</v>
      </c>
      <c r="E122" s="204"/>
      <c r="F122" s="112">
        <f t="shared" si="56"/>
        <v>9.5862068965517189</v>
      </c>
      <c r="G122" s="204">
        <v>154.4</v>
      </c>
      <c r="H122" s="204"/>
      <c r="I122" s="112">
        <f t="shared" si="50"/>
        <v>15.828957239309815</v>
      </c>
      <c r="J122" s="204">
        <v>124</v>
      </c>
      <c r="K122" s="204"/>
      <c r="L122" s="112">
        <f t="shared" si="51"/>
        <v>2.8192371475953548</v>
      </c>
      <c r="M122" s="204">
        <v>168.9</v>
      </c>
      <c r="N122" s="204"/>
      <c r="O122" s="112">
        <f t="shared" si="52"/>
        <v>5.4307116104868935</v>
      </c>
      <c r="P122" s="204">
        <v>197.1</v>
      </c>
      <c r="Q122" s="204"/>
      <c r="R122" s="112">
        <f t="shared" si="53"/>
        <v>-2.6185770750988158</v>
      </c>
      <c r="S122" s="204">
        <v>166.8</v>
      </c>
      <c r="T122" s="204"/>
      <c r="U122" s="112">
        <f t="shared" si="54"/>
        <v>7.1979434447300816</v>
      </c>
      <c r="V122" s="204">
        <v>130.30000000000001</v>
      </c>
      <c r="W122" s="204"/>
      <c r="X122" s="112">
        <f t="shared" si="55"/>
        <v>2.0360219263899859</v>
      </c>
      <c r="Y122" s="205">
        <f t="shared" si="49"/>
        <v>0.62932662051604771</v>
      </c>
      <c r="Z122" s="205"/>
      <c r="AA122" s="309"/>
      <c r="AB122" s="309"/>
      <c r="AC122" s="309"/>
      <c r="AD122" s="309"/>
      <c r="AE122" s="309"/>
      <c r="AF122" s="309"/>
      <c r="AG122" s="309"/>
      <c r="AH122" s="309"/>
      <c r="AI122" s="309"/>
      <c r="AJ122" s="309"/>
      <c r="AK122" s="309"/>
      <c r="AL122" s="309"/>
      <c r="AM122" s="309"/>
      <c r="AN122" s="309"/>
      <c r="AO122" s="309"/>
    </row>
    <row r="123" spans="1:42" s="31" customFormat="1" hidden="1" x14ac:dyDescent="0.2">
      <c r="A123" s="202"/>
      <c r="B123" s="24"/>
      <c r="C123" s="24" t="s">
        <v>25</v>
      </c>
      <c r="D123" s="204">
        <v>158.1</v>
      </c>
      <c r="E123" s="204"/>
      <c r="F123" s="112">
        <f t="shared" si="56"/>
        <v>8.2876712328767042</v>
      </c>
      <c r="G123" s="204">
        <v>154.4</v>
      </c>
      <c r="H123" s="204"/>
      <c r="I123" s="112">
        <f t="shared" si="50"/>
        <v>14.62509279881219</v>
      </c>
      <c r="J123" s="204">
        <v>123.9</v>
      </c>
      <c r="K123" s="204"/>
      <c r="L123" s="112">
        <f t="shared" si="51"/>
        <v>2.7363184079602032</v>
      </c>
      <c r="M123" s="204">
        <v>168.9</v>
      </c>
      <c r="N123" s="204"/>
      <c r="O123" s="112">
        <f t="shared" si="52"/>
        <v>5.4307116104868935</v>
      </c>
      <c r="P123" s="204">
        <v>189.4</v>
      </c>
      <c r="Q123" s="204"/>
      <c r="R123" s="112">
        <f t="shared" si="53"/>
        <v>-8.0135988343856273</v>
      </c>
      <c r="S123" s="204">
        <v>164.9</v>
      </c>
      <c r="T123" s="204"/>
      <c r="U123" s="112">
        <f t="shared" si="54"/>
        <v>5.7051282051282071</v>
      </c>
      <c r="V123" s="204">
        <v>130.30000000000001</v>
      </c>
      <c r="W123" s="204"/>
      <c r="X123" s="112">
        <f t="shared" si="55"/>
        <v>1.9561815336463395</v>
      </c>
      <c r="Y123" s="205">
        <f t="shared" si="49"/>
        <v>0.63251106894370657</v>
      </c>
      <c r="Z123" s="205"/>
      <c r="AA123" s="309"/>
      <c r="AB123" s="309"/>
      <c r="AC123" s="309"/>
      <c r="AD123" s="309"/>
      <c r="AE123" s="309"/>
      <c r="AF123" s="309"/>
      <c r="AG123" s="309"/>
      <c r="AH123" s="309"/>
      <c r="AI123" s="309"/>
      <c r="AJ123" s="309"/>
      <c r="AK123" s="309"/>
      <c r="AL123" s="309"/>
      <c r="AM123" s="309"/>
      <c r="AN123" s="309"/>
      <c r="AO123" s="309"/>
    </row>
    <row r="124" spans="1:42" s="31" customFormat="1" hidden="1" x14ac:dyDescent="0.2">
      <c r="B124" s="24"/>
      <c r="C124" s="24"/>
      <c r="D124" s="50"/>
      <c r="E124" s="50"/>
      <c r="F124" s="112"/>
      <c r="G124" s="204"/>
      <c r="H124" s="50"/>
      <c r="I124" s="112"/>
      <c r="J124" s="204"/>
      <c r="K124" s="50"/>
      <c r="L124" s="112"/>
      <c r="M124" s="50"/>
      <c r="N124" s="50"/>
      <c r="O124" s="112"/>
      <c r="P124" s="50"/>
      <c r="Q124" s="50"/>
      <c r="R124" s="112"/>
      <c r="S124" s="50"/>
      <c r="T124" s="50"/>
      <c r="U124" s="112"/>
      <c r="V124" s="50"/>
      <c r="W124" s="50"/>
      <c r="X124" s="112"/>
      <c r="Y124" s="98"/>
      <c r="Z124" s="98"/>
      <c r="AA124" s="309"/>
      <c r="AB124" s="309"/>
      <c r="AC124" s="309"/>
      <c r="AD124" s="309"/>
      <c r="AE124" s="309"/>
      <c r="AF124" s="309"/>
      <c r="AG124" s="309"/>
      <c r="AH124" s="309"/>
      <c r="AI124" s="309"/>
      <c r="AJ124" s="309"/>
      <c r="AK124" s="309"/>
      <c r="AL124" s="309"/>
      <c r="AM124" s="309"/>
      <c r="AN124" s="309"/>
      <c r="AO124" s="309"/>
    </row>
    <row r="125" spans="1:42" s="31" customFormat="1" x14ac:dyDescent="0.2">
      <c r="B125" s="20">
        <v>2009</v>
      </c>
      <c r="C125" s="24"/>
      <c r="D125" s="204">
        <f>SUM(D126:D137)/12</f>
        <v>160.90833333333333</v>
      </c>
      <c r="E125" s="164"/>
      <c r="F125" s="321">
        <f>(D125/D111-1)*100</f>
        <v>3.5890557939914025</v>
      </c>
      <c r="G125" s="204">
        <f>SUM(G126:G137)/12</f>
        <v>157</v>
      </c>
      <c r="H125" s="164"/>
      <c r="I125" s="321">
        <f>(G125/G111-1)*100</f>
        <v>6.0512243174781988</v>
      </c>
      <c r="J125" s="204">
        <f>SUM(J126:J137)/12</f>
        <v>125.00833333333331</v>
      </c>
      <c r="K125" s="164"/>
      <c r="L125" s="321">
        <f>(J125/J111-1)*100</f>
        <v>1.5021314026659072</v>
      </c>
      <c r="M125" s="204">
        <f>SUM(M126:M137)/12</f>
        <v>170.49166666666665</v>
      </c>
      <c r="N125" s="164"/>
      <c r="O125" s="321">
        <f>(M125/M111-1)*100</f>
        <v>2.3103465519827671</v>
      </c>
      <c r="P125" s="204">
        <f>SUM(P126:P137)/12</f>
        <v>196.40833333333333</v>
      </c>
      <c r="Q125" s="164"/>
      <c r="R125" s="321">
        <f>(P125/P111-1)*100</f>
        <v>-4.1793714680652077</v>
      </c>
      <c r="S125" s="204">
        <f>SUM(S126:S137)/12</f>
        <v>168.7</v>
      </c>
      <c r="T125" s="164"/>
      <c r="U125" s="321">
        <f>(S125/S111-1)*100</f>
        <v>2.5635829364677232</v>
      </c>
      <c r="V125" s="204">
        <f>SUM(V126:V137)/12</f>
        <v>131.79166666666669</v>
      </c>
      <c r="W125" s="164"/>
      <c r="X125" s="321">
        <f>(V125/V111-1)*100</f>
        <v>1.9401830604615533</v>
      </c>
      <c r="Y125" s="205">
        <f t="shared" ref="Y125:Y137" si="57">SUM(1/D125)*100</f>
        <v>0.6214718525040136</v>
      </c>
      <c r="AA125" s="309"/>
      <c r="AB125" s="318">
        <f>AVERAGE(AB126:AB137)</f>
        <v>160.90833333333333</v>
      </c>
      <c r="AC125" s="318">
        <f t="shared" ref="AC125:AH125" si="58">AVERAGE(AC126:AC137)</f>
        <v>157</v>
      </c>
      <c r="AD125" s="318">
        <f t="shared" si="58"/>
        <v>125.00833333333331</v>
      </c>
      <c r="AE125" s="318">
        <f t="shared" si="58"/>
        <v>170.49166666666665</v>
      </c>
      <c r="AF125" s="318">
        <f t="shared" si="58"/>
        <v>196.40833333333333</v>
      </c>
      <c r="AG125" s="318">
        <f t="shared" si="58"/>
        <v>168.7</v>
      </c>
      <c r="AH125" s="318">
        <f t="shared" si="58"/>
        <v>131.79166666666669</v>
      </c>
      <c r="AI125" s="309"/>
      <c r="AJ125" s="309" t="b">
        <f t="shared" ref="AJ125" si="59">D125=AB125</f>
        <v>1</v>
      </c>
      <c r="AK125" s="309" t="b">
        <f t="shared" ref="AK125" si="60">G125=AC125</f>
        <v>1</v>
      </c>
      <c r="AL125" s="309" t="b">
        <f t="shared" ref="AL125" si="61">J125=AD125</f>
        <v>1</v>
      </c>
      <c r="AM125" s="309" t="b">
        <f t="shared" ref="AM125" si="62">M125=AE125</f>
        <v>1</v>
      </c>
      <c r="AN125" s="309" t="b">
        <f t="shared" ref="AN125" si="63">AF125=P125</f>
        <v>1</v>
      </c>
      <c r="AO125" s="309" t="b">
        <f>AG125=S125</f>
        <v>1</v>
      </c>
      <c r="AP125" s="31" t="b">
        <f>AH125=V125</f>
        <v>1</v>
      </c>
    </row>
    <row r="126" spans="1:42" s="31" customFormat="1" x14ac:dyDescent="0.2">
      <c r="B126" s="24"/>
      <c r="C126" s="24" t="s">
        <v>32</v>
      </c>
      <c r="D126" s="204">
        <v>157</v>
      </c>
      <c r="E126" s="164"/>
      <c r="F126" s="321">
        <f t="shared" ref="F126:F137" si="64">(D126/D112-1)*100</f>
        <v>6.8027210884353817</v>
      </c>
      <c r="G126" s="204">
        <v>152.80000000000001</v>
      </c>
      <c r="H126" s="164"/>
      <c r="I126" s="321">
        <f>(G126/G112-1)*100</f>
        <v>12.270389419544458</v>
      </c>
      <c r="J126" s="204">
        <v>124.1</v>
      </c>
      <c r="K126" s="164"/>
      <c r="L126" s="321">
        <f t="shared" ref="L126:L137" si="65">(J126/J112-1)*100</f>
        <v>2.4772914946325386</v>
      </c>
      <c r="M126" s="204">
        <v>168.9</v>
      </c>
      <c r="N126" s="164"/>
      <c r="O126" s="321">
        <f t="shared" ref="O126:O137" si="66">(M126/M112-1)*100</f>
        <v>5.4307116104868935</v>
      </c>
      <c r="P126" s="204">
        <v>185.2</v>
      </c>
      <c r="Q126" s="164"/>
      <c r="R126" s="321">
        <f t="shared" ref="R126:R137" si="67">(P126/P112-1)*100</f>
        <v>-11.132437619961621</v>
      </c>
      <c r="S126" s="204">
        <v>164.4</v>
      </c>
      <c r="T126" s="164"/>
      <c r="U126" s="321">
        <f t="shared" ref="U126:U137" si="68">(S126/S112-1)*100</f>
        <v>4.9808429118773923</v>
      </c>
      <c r="V126" s="204">
        <v>130.5</v>
      </c>
      <c r="W126" s="164"/>
      <c r="X126" s="321">
        <f t="shared" ref="X126:X136" si="69">(V126/V112-1)*100</f>
        <v>2.0328381548084362</v>
      </c>
      <c r="Y126" s="205">
        <f t="shared" si="57"/>
        <v>0.63694267515923575</v>
      </c>
      <c r="AA126" s="295" t="s">
        <v>14</v>
      </c>
      <c r="AB126" s="301">
        <v>157</v>
      </c>
      <c r="AC126" s="301">
        <v>152.80000000000001</v>
      </c>
      <c r="AD126" s="301">
        <v>124.1</v>
      </c>
      <c r="AE126" s="301">
        <v>168.9</v>
      </c>
      <c r="AF126" s="301">
        <v>185.2</v>
      </c>
      <c r="AG126" s="301">
        <v>164.4</v>
      </c>
      <c r="AH126" s="301">
        <v>130.5</v>
      </c>
      <c r="AI126" s="309"/>
      <c r="AJ126" s="309" t="b">
        <f t="shared" ref="AJ126:AJ137" si="70">D126=AB126</f>
        <v>1</v>
      </c>
      <c r="AK126" s="309" t="b">
        <f t="shared" ref="AK126:AK137" si="71">G126=AC126</f>
        <v>1</v>
      </c>
      <c r="AL126" s="309" t="b">
        <f t="shared" ref="AL126:AL137" si="72">J126=AD126</f>
        <v>1</v>
      </c>
      <c r="AM126" s="309" t="b">
        <f t="shared" ref="AM126:AM137" si="73">M126=AE126</f>
        <v>1</v>
      </c>
      <c r="AN126" s="309" t="b">
        <f t="shared" ref="AN126:AN137" si="74">AF126=P126</f>
        <v>1</v>
      </c>
      <c r="AO126" s="309" t="b">
        <f>AG126=S126</f>
        <v>1</v>
      </c>
      <c r="AP126" s="31" t="b">
        <f>AH126=V126</f>
        <v>1</v>
      </c>
    </row>
    <row r="127" spans="1:42" s="31" customFormat="1" x14ac:dyDescent="0.2">
      <c r="B127" s="24"/>
      <c r="C127" s="24" t="s">
        <v>15</v>
      </c>
      <c r="D127" s="204">
        <v>157.80000000000001</v>
      </c>
      <c r="E127" s="164"/>
      <c r="F127" s="321">
        <f t="shared" si="64"/>
        <v>7.1283095723014167</v>
      </c>
      <c r="G127" s="204">
        <v>154</v>
      </c>
      <c r="H127" s="164"/>
      <c r="I127" s="321">
        <f t="shared" ref="I127:I137" si="75">(G127/G113-1)*100</f>
        <v>12.737920937042468</v>
      </c>
      <c r="J127" s="204">
        <v>124.3</v>
      </c>
      <c r="K127" s="164"/>
      <c r="L127" s="321">
        <f t="shared" si="65"/>
        <v>1.7184942716857554</v>
      </c>
      <c r="M127" s="204">
        <v>168.9</v>
      </c>
      <c r="N127" s="164"/>
      <c r="O127" s="321">
        <f t="shared" si="66"/>
        <v>3.8745387453874569</v>
      </c>
      <c r="P127" s="204">
        <v>188.3</v>
      </c>
      <c r="Q127" s="164"/>
      <c r="R127" s="321">
        <f t="shared" si="67"/>
        <v>-5.6613226452905678</v>
      </c>
      <c r="S127" s="204">
        <v>164.5</v>
      </c>
      <c r="T127" s="164"/>
      <c r="U127" s="321">
        <f t="shared" si="68"/>
        <v>4.0480708412397259</v>
      </c>
      <c r="V127" s="204">
        <v>130.80000000000001</v>
      </c>
      <c r="W127" s="164"/>
      <c r="X127" s="321">
        <f t="shared" si="69"/>
        <v>2.1077283372365363</v>
      </c>
      <c r="Y127" s="205">
        <f t="shared" si="57"/>
        <v>0.6337135614702154</v>
      </c>
      <c r="Z127" s="205"/>
      <c r="AA127" s="295" t="s">
        <v>15</v>
      </c>
      <c r="AB127" s="301">
        <v>157.80000000000001</v>
      </c>
      <c r="AC127" s="301">
        <v>154</v>
      </c>
      <c r="AD127" s="301">
        <v>124.3</v>
      </c>
      <c r="AE127" s="301">
        <v>168.9</v>
      </c>
      <c r="AF127" s="301">
        <v>188.3</v>
      </c>
      <c r="AG127" s="301">
        <v>164.5</v>
      </c>
      <c r="AH127" s="301">
        <v>130.80000000000001</v>
      </c>
      <c r="AI127" s="263"/>
      <c r="AJ127" s="309" t="b">
        <f t="shared" si="70"/>
        <v>1</v>
      </c>
      <c r="AK127" s="309" t="b">
        <f t="shared" si="71"/>
        <v>1</v>
      </c>
      <c r="AL127" s="309" t="b">
        <f t="shared" si="72"/>
        <v>1</v>
      </c>
      <c r="AM127" s="309" t="b">
        <f t="shared" si="73"/>
        <v>1</v>
      </c>
      <c r="AN127" s="309" t="b">
        <f t="shared" si="74"/>
        <v>1</v>
      </c>
      <c r="AO127" s="309" t="b">
        <f t="shared" ref="AO127:AO137" si="76">AG127=S127</f>
        <v>1</v>
      </c>
      <c r="AP127" s="31" t="b">
        <f t="shared" ref="AP127:AP137" si="77">AH127=V127</f>
        <v>1</v>
      </c>
    </row>
    <row r="128" spans="1:42" s="31" customFormat="1" x14ac:dyDescent="0.2">
      <c r="B128" s="24"/>
      <c r="C128" s="24" t="s">
        <v>16</v>
      </c>
      <c r="D128" s="204">
        <v>157.6</v>
      </c>
      <c r="E128" s="164"/>
      <c r="F128" s="321">
        <f t="shared" si="64"/>
        <v>6.271072151045165</v>
      </c>
      <c r="G128" s="204">
        <v>154.30000000000001</v>
      </c>
      <c r="H128" s="164"/>
      <c r="I128" s="321">
        <f t="shared" si="75"/>
        <v>12.055192447349317</v>
      </c>
      <c r="J128" s="204">
        <v>124.4</v>
      </c>
      <c r="K128" s="164"/>
      <c r="L128" s="321">
        <f t="shared" si="65"/>
        <v>1.6339869281045694</v>
      </c>
      <c r="M128" s="204">
        <v>168.9</v>
      </c>
      <c r="N128" s="164"/>
      <c r="O128" s="321">
        <f t="shared" si="66"/>
        <v>3.8745387453874569</v>
      </c>
      <c r="P128" s="204">
        <v>185.6</v>
      </c>
      <c r="Q128" s="164"/>
      <c r="R128" s="321">
        <f t="shared" si="67"/>
        <v>-8.8408644400785885</v>
      </c>
      <c r="S128" s="204">
        <v>163.30000000000001</v>
      </c>
      <c r="T128" s="164"/>
      <c r="U128" s="321">
        <f t="shared" si="68"/>
        <v>2.898550724637694</v>
      </c>
      <c r="V128" s="204">
        <v>130.80000000000001</v>
      </c>
      <c r="W128" s="164"/>
      <c r="X128" s="321">
        <f t="shared" si="69"/>
        <v>1.9485580670304037</v>
      </c>
      <c r="Y128" s="205">
        <f t="shared" si="57"/>
        <v>0.63451776649746194</v>
      </c>
      <c r="Z128" s="205"/>
      <c r="AA128" s="295" t="s">
        <v>16</v>
      </c>
      <c r="AB128" s="301">
        <v>157.6</v>
      </c>
      <c r="AC128" s="301">
        <v>154.30000000000001</v>
      </c>
      <c r="AD128" s="301">
        <v>124.4</v>
      </c>
      <c r="AE128" s="301">
        <v>168.9</v>
      </c>
      <c r="AF128" s="301">
        <v>185.6</v>
      </c>
      <c r="AG128" s="301">
        <v>163.30000000000001</v>
      </c>
      <c r="AH128" s="301">
        <v>130.80000000000001</v>
      </c>
      <c r="AI128" s="263"/>
      <c r="AJ128" s="309" t="b">
        <f t="shared" si="70"/>
        <v>1</v>
      </c>
      <c r="AK128" s="309" t="b">
        <f t="shared" si="71"/>
        <v>1</v>
      </c>
      <c r="AL128" s="309" t="b">
        <f t="shared" si="72"/>
        <v>1</v>
      </c>
      <c r="AM128" s="309" t="b">
        <f t="shared" si="73"/>
        <v>1</v>
      </c>
      <c r="AN128" s="309" t="b">
        <f t="shared" si="74"/>
        <v>1</v>
      </c>
      <c r="AO128" s="309" t="b">
        <f t="shared" si="76"/>
        <v>1</v>
      </c>
      <c r="AP128" s="31" t="b">
        <f t="shared" si="77"/>
        <v>1</v>
      </c>
    </row>
    <row r="129" spans="2:42" s="31" customFormat="1" x14ac:dyDescent="0.2">
      <c r="B129" s="24"/>
      <c r="C129" s="24" t="s">
        <v>17</v>
      </c>
      <c r="D129" s="204">
        <v>158.30000000000001</v>
      </c>
      <c r="E129" s="164"/>
      <c r="F129" s="321">
        <f t="shared" si="64"/>
        <v>4.9039098740887965</v>
      </c>
      <c r="G129" s="204">
        <v>154.69999999999999</v>
      </c>
      <c r="H129" s="164"/>
      <c r="I129" s="321">
        <f t="shared" si="75"/>
        <v>8.7904360056258781</v>
      </c>
      <c r="J129" s="204">
        <v>124.4</v>
      </c>
      <c r="K129" s="164"/>
      <c r="L129" s="321">
        <f t="shared" si="65"/>
        <v>0.8921330089213475</v>
      </c>
      <c r="M129" s="204">
        <v>168.9</v>
      </c>
      <c r="N129" s="164"/>
      <c r="O129" s="321">
        <f t="shared" si="66"/>
        <v>2.487864077669899</v>
      </c>
      <c r="P129" s="204">
        <v>190.9</v>
      </c>
      <c r="Q129" s="164"/>
      <c r="R129" s="321">
        <f t="shared" si="67"/>
        <v>-4.35871743486973</v>
      </c>
      <c r="S129" s="204">
        <v>164</v>
      </c>
      <c r="T129" s="164"/>
      <c r="U129" s="321">
        <f t="shared" si="68"/>
        <v>2.6925485284909234</v>
      </c>
      <c r="V129" s="204">
        <v>130.80000000000001</v>
      </c>
      <c r="W129" s="164"/>
      <c r="X129" s="321">
        <f t="shared" si="69"/>
        <v>1.7107309486780853</v>
      </c>
      <c r="Y129" s="205">
        <f t="shared" si="57"/>
        <v>0.63171193935565373</v>
      </c>
      <c r="Z129" s="205"/>
      <c r="AA129" s="295" t="s">
        <v>17</v>
      </c>
      <c r="AB129" s="301">
        <v>158.30000000000001</v>
      </c>
      <c r="AC129" s="301">
        <v>154.69999999999999</v>
      </c>
      <c r="AD129" s="301">
        <v>124.4</v>
      </c>
      <c r="AE129" s="301">
        <v>168.9</v>
      </c>
      <c r="AF129" s="301">
        <v>190.9</v>
      </c>
      <c r="AG129" s="301">
        <v>164</v>
      </c>
      <c r="AH129" s="301">
        <v>130.80000000000001</v>
      </c>
      <c r="AI129" s="263"/>
      <c r="AJ129" s="309" t="b">
        <f t="shared" si="70"/>
        <v>1</v>
      </c>
      <c r="AK129" s="309" t="b">
        <f t="shared" si="71"/>
        <v>1</v>
      </c>
      <c r="AL129" s="309" t="b">
        <f t="shared" si="72"/>
        <v>1</v>
      </c>
      <c r="AM129" s="309" t="b">
        <f t="shared" si="73"/>
        <v>1</v>
      </c>
      <c r="AN129" s="309" t="b">
        <f t="shared" si="74"/>
        <v>1</v>
      </c>
      <c r="AO129" s="309" t="b">
        <f t="shared" si="76"/>
        <v>1</v>
      </c>
      <c r="AP129" s="31" t="b">
        <f t="shared" si="77"/>
        <v>1</v>
      </c>
    </row>
    <row r="130" spans="2:42" s="31" customFormat="1" x14ac:dyDescent="0.2">
      <c r="B130" s="24"/>
      <c r="C130" s="24" t="s">
        <v>18</v>
      </c>
      <c r="D130" s="204">
        <v>158.6</v>
      </c>
      <c r="E130" s="164"/>
      <c r="F130" s="321">
        <f t="shared" si="64"/>
        <v>2.6537216828478982</v>
      </c>
      <c r="G130" s="204">
        <v>155</v>
      </c>
      <c r="H130" s="164"/>
      <c r="I130" s="321">
        <f>(G130/G116-1)*100</f>
        <v>5.8020477815699634</v>
      </c>
      <c r="J130" s="204">
        <v>124.6</v>
      </c>
      <c r="K130" s="164"/>
      <c r="L130" s="321">
        <f t="shared" si="65"/>
        <v>0.97244732576984294</v>
      </c>
      <c r="M130" s="204">
        <v>169.1</v>
      </c>
      <c r="N130" s="164"/>
      <c r="O130" s="321">
        <f t="shared" si="66"/>
        <v>0.53507728894173212</v>
      </c>
      <c r="P130" s="204">
        <v>192.2</v>
      </c>
      <c r="Q130" s="164"/>
      <c r="R130" s="321">
        <f t="shared" si="67"/>
        <v>-6.3352826510721272</v>
      </c>
      <c r="S130" s="204">
        <v>164</v>
      </c>
      <c r="T130" s="164"/>
      <c r="U130" s="321">
        <f t="shared" si="68"/>
        <v>0.8610086100861114</v>
      </c>
      <c r="V130" s="204">
        <v>131.19999999999999</v>
      </c>
      <c r="W130" s="164"/>
      <c r="X130" s="321">
        <f t="shared" si="69"/>
        <v>1.5479876160990669</v>
      </c>
      <c r="Y130" s="205">
        <f t="shared" si="57"/>
        <v>0.63051702395964693</v>
      </c>
      <c r="Z130" s="205"/>
      <c r="AA130" s="295" t="s">
        <v>18</v>
      </c>
      <c r="AB130" s="301">
        <v>158.6</v>
      </c>
      <c r="AC130" s="301">
        <v>155</v>
      </c>
      <c r="AD130" s="301">
        <v>124.6</v>
      </c>
      <c r="AE130" s="301">
        <v>169.1</v>
      </c>
      <c r="AF130" s="301">
        <v>192.2</v>
      </c>
      <c r="AG130" s="301">
        <v>164</v>
      </c>
      <c r="AH130" s="301">
        <v>131.19999999999999</v>
      </c>
      <c r="AI130" s="263"/>
      <c r="AJ130" s="309" t="b">
        <f t="shared" si="70"/>
        <v>1</v>
      </c>
      <c r="AK130" s="309" t="b">
        <f t="shared" si="71"/>
        <v>1</v>
      </c>
      <c r="AL130" s="309" t="b">
        <f t="shared" si="72"/>
        <v>1</v>
      </c>
      <c r="AM130" s="309" t="b">
        <f t="shared" si="73"/>
        <v>1</v>
      </c>
      <c r="AN130" s="309" t="b">
        <f t="shared" si="74"/>
        <v>1</v>
      </c>
      <c r="AO130" s="309" t="b">
        <f t="shared" si="76"/>
        <v>1</v>
      </c>
      <c r="AP130" s="31" t="b">
        <f t="shared" si="77"/>
        <v>1</v>
      </c>
    </row>
    <row r="131" spans="2:42" s="31" customFormat="1" x14ac:dyDescent="0.2">
      <c r="B131" s="24"/>
      <c r="C131" s="24" t="s">
        <v>33</v>
      </c>
      <c r="D131" s="204">
        <v>160</v>
      </c>
      <c r="E131" s="164"/>
      <c r="F131" s="321">
        <f t="shared" si="64"/>
        <v>1.7811704834605591</v>
      </c>
      <c r="G131" s="204">
        <v>155.69999999999999</v>
      </c>
      <c r="H131" s="164"/>
      <c r="I131" s="321">
        <f t="shared" si="75"/>
        <v>3.5928143712574689</v>
      </c>
      <c r="J131" s="204">
        <v>124.7</v>
      </c>
      <c r="K131" s="164"/>
      <c r="L131" s="321">
        <f t="shared" si="65"/>
        <v>1.0534846029173428</v>
      </c>
      <c r="M131" s="204">
        <v>169.1</v>
      </c>
      <c r="N131" s="164"/>
      <c r="O131" s="321">
        <f t="shared" si="66"/>
        <v>0.47534165181222221</v>
      </c>
      <c r="P131" s="204">
        <v>193.7</v>
      </c>
      <c r="Q131" s="164"/>
      <c r="R131" s="321">
        <f t="shared" si="67"/>
        <v>-8.7181903864278922</v>
      </c>
      <c r="S131" s="204">
        <v>170.1</v>
      </c>
      <c r="T131" s="164"/>
      <c r="U131" s="321">
        <f t="shared" si="68"/>
        <v>3.4042553191489411</v>
      </c>
      <c r="V131" s="204">
        <v>131.5</v>
      </c>
      <c r="W131" s="164"/>
      <c r="X131" s="321">
        <f t="shared" si="69"/>
        <v>1.7014694508894035</v>
      </c>
      <c r="Y131" s="205">
        <f t="shared" si="57"/>
        <v>0.625</v>
      </c>
      <c r="Z131" s="205"/>
      <c r="AA131" s="295" t="s">
        <v>58</v>
      </c>
      <c r="AB131" s="301">
        <v>160</v>
      </c>
      <c r="AC131" s="301">
        <v>155.69999999999999</v>
      </c>
      <c r="AD131" s="301">
        <v>124.7</v>
      </c>
      <c r="AE131" s="301">
        <v>169.1</v>
      </c>
      <c r="AF131" s="301">
        <v>193.7</v>
      </c>
      <c r="AG131" s="301">
        <v>170.1</v>
      </c>
      <c r="AH131" s="301">
        <v>131.5</v>
      </c>
      <c r="AI131" s="263"/>
      <c r="AJ131" s="309" t="b">
        <f t="shared" si="70"/>
        <v>1</v>
      </c>
      <c r="AK131" s="309" t="b">
        <f t="shared" si="71"/>
        <v>1</v>
      </c>
      <c r="AL131" s="309" t="b">
        <f t="shared" si="72"/>
        <v>1</v>
      </c>
      <c r="AM131" s="309" t="b">
        <f t="shared" si="73"/>
        <v>1</v>
      </c>
      <c r="AN131" s="309" t="b">
        <f t="shared" si="74"/>
        <v>1</v>
      </c>
      <c r="AO131" s="309" t="b">
        <f t="shared" si="76"/>
        <v>1</v>
      </c>
      <c r="AP131" s="31" t="b">
        <f t="shared" si="77"/>
        <v>1</v>
      </c>
    </row>
    <row r="132" spans="2:42" s="31" customFormat="1" x14ac:dyDescent="0.2">
      <c r="B132" s="24"/>
      <c r="C132" s="24" t="s">
        <v>20</v>
      </c>
      <c r="D132" s="204">
        <v>160.4</v>
      </c>
      <c r="E132" s="164"/>
      <c r="F132" s="321">
        <f t="shared" si="64"/>
        <v>0.69052102950408756</v>
      </c>
      <c r="G132" s="204">
        <v>155.5</v>
      </c>
      <c r="H132" s="164"/>
      <c r="I132" s="321">
        <f t="shared" si="75"/>
        <v>2.1011162179908061</v>
      </c>
      <c r="J132" s="204">
        <v>124.8</v>
      </c>
      <c r="K132" s="164"/>
      <c r="L132" s="321">
        <f>(J132/J118-1)*100</f>
        <v>1.1345218800648205</v>
      </c>
      <c r="M132" s="204">
        <v>169.2</v>
      </c>
      <c r="N132" s="164"/>
      <c r="O132" s="321">
        <f t="shared" si="66"/>
        <v>0.35587188612098419</v>
      </c>
      <c r="P132" s="204">
        <v>198.6</v>
      </c>
      <c r="Q132" s="164"/>
      <c r="R132" s="321">
        <f t="shared" si="67"/>
        <v>-6.6729323308270754</v>
      </c>
      <c r="S132" s="204">
        <v>170.8</v>
      </c>
      <c r="T132" s="164"/>
      <c r="U132" s="321">
        <f t="shared" si="68"/>
        <v>0.35252643948298079</v>
      </c>
      <c r="V132" s="204">
        <v>131.69999999999999</v>
      </c>
      <c r="W132" s="164"/>
      <c r="X132" s="321">
        <f t="shared" si="69"/>
        <v>1.7774343122101799</v>
      </c>
      <c r="Y132" s="205">
        <f t="shared" si="57"/>
        <v>0.6234413965087281</v>
      </c>
      <c r="Z132" s="205"/>
      <c r="AA132" s="295" t="s">
        <v>59</v>
      </c>
      <c r="AB132" s="301">
        <v>160.4</v>
      </c>
      <c r="AC132" s="301">
        <v>155.5</v>
      </c>
      <c r="AD132" s="301">
        <v>124.8</v>
      </c>
      <c r="AE132" s="301">
        <v>169.2</v>
      </c>
      <c r="AF132" s="301">
        <v>198.6</v>
      </c>
      <c r="AG132" s="301">
        <v>170.8</v>
      </c>
      <c r="AH132" s="301">
        <v>131.69999999999999</v>
      </c>
      <c r="AI132" s="263"/>
      <c r="AJ132" s="309" t="b">
        <f t="shared" si="70"/>
        <v>1</v>
      </c>
      <c r="AK132" s="309" t="b">
        <f t="shared" si="71"/>
        <v>1</v>
      </c>
      <c r="AL132" s="309" t="b">
        <f t="shared" si="72"/>
        <v>1</v>
      </c>
      <c r="AM132" s="309" t="b">
        <f t="shared" si="73"/>
        <v>1</v>
      </c>
      <c r="AN132" s="309" t="b">
        <f t="shared" si="74"/>
        <v>1</v>
      </c>
      <c r="AO132" s="309" t="b">
        <f t="shared" si="76"/>
        <v>1</v>
      </c>
      <c r="AP132" s="31" t="b">
        <f t="shared" si="77"/>
        <v>1</v>
      </c>
    </row>
    <row r="133" spans="2:42" s="31" customFormat="1" x14ac:dyDescent="0.2">
      <c r="B133" s="24"/>
      <c r="C133" s="24" t="s">
        <v>21</v>
      </c>
      <c r="D133" s="204">
        <v>161.69999999999999</v>
      </c>
      <c r="E133" s="164"/>
      <c r="F133" s="321">
        <f t="shared" si="64"/>
        <v>0.31017369727046606</v>
      </c>
      <c r="G133" s="204">
        <v>157.1</v>
      </c>
      <c r="H133" s="164"/>
      <c r="I133" s="321">
        <f t="shared" si="75"/>
        <v>1.3548387096774084</v>
      </c>
      <c r="J133" s="204">
        <v>125.3</v>
      </c>
      <c r="K133" s="164"/>
      <c r="L133" s="321">
        <f t="shared" si="65"/>
        <v>1.3754045307443397</v>
      </c>
      <c r="M133" s="204">
        <v>170.6</v>
      </c>
      <c r="N133" s="164"/>
      <c r="O133" s="321">
        <f t="shared" si="66"/>
        <v>1.0663507109004655</v>
      </c>
      <c r="P133" s="204">
        <v>199.7</v>
      </c>
      <c r="Q133" s="164"/>
      <c r="R133" s="321">
        <f t="shared" si="67"/>
        <v>-7.2026022304832686</v>
      </c>
      <c r="S133" s="204">
        <v>171.7</v>
      </c>
      <c r="T133" s="164"/>
      <c r="U133" s="321">
        <f t="shared" si="68"/>
        <v>-0.23242300987798004</v>
      </c>
      <c r="V133" s="204">
        <v>132</v>
      </c>
      <c r="W133" s="164"/>
      <c r="X133" s="321">
        <f t="shared" si="69"/>
        <v>1.6949152542372836</v>
      </c>
      <c r="Y133" s="205">
        <f t="shared" si="57"/>
        <v>0.6184291898577613</v>
      </c>
      <c r="Z133" s="205"/>
      <c r="AA133" s="295" t="s">
        <v>21</v>
      </c>
      <c r="AB133" s="301">
        <v>161.69999999999999</v>
      </c>
      <c r="AC133" s="301">
        <v>157.1</v>
      </c>
      <c r="AD133" s="301">
        <v>125.3</v>
      </c>
      <c r="AE133" s="301">
        <v>170.6</v>
      </c>
      <c r="AF133" s="301">
        <v>199.7</v>
      </c>
      <c r="AG133" s="301">
        <v>171.7</v>
      </c>
      <c r="AH133" s="301">
        <v>132</v>
      </c>
      <c r="AI133" s="263"/>
      <c r="AJ133" s="309" t="b">
        <f t="shared" si="70"/>
        <v>1</v>
      </c>
      <c r="AK133" s="309" t="b">
        <f t="shared" si="71"/>
        <v>1</v>
      </c>
      <c r="AL133" s="309" t="b">
        <f t="shared" si="72"/>
        <v>1</v>
      </c>
      <c r="AM133" s="309" t="b">
        <f t="shared" si="73"/>
        <v>1</v>
      </c>
      <c r="AN133" s="309" t="b">
        <f t="shared" si="74"/>
        <v>1</v>
      </c>
      <c r="AO133" s="309" t="b">
        <f t="shared" si="76"/>
        <v>1</v>
      </c>
      <c r="AP133" s="31" t="b">
        <f t="shared" si="77"/>
        <v>1</v>
      </c>
    </row>
    <row r="134" spans="2:42" s="31" customFormat="1" x14ac:dyDescent="0.2">
      <c r="B134" s="24"/>
      <c r="C134" s="24" t="s">
        <v>22</v>
      </c>
      <c r="D134" s="204">
        <v>162.69999999999999</v>
      </c>
      <c r="E134" s="164"/>
      <c r="F134" s="321">
        <f t="shared" si="64"/>
        <v>1.1187072715972635</v>
      </c>
      <c r="G134" s="204">
        <v>157.69999999999999</v>
      </c>
      <c r="H134" s="164"/>
      <c r="I134" s="321">
        <f t="shared" si="75"/>
        <v>1.4147909967845651</v>
      </c>
      <c r="J134" s="204">
        <v>125.6</v>
      </c>
      <c r="K134" s="164"/>
      <c r="L134" s="321">
        <f t="shared" si="65"/>
        <v>1.6181229773462702</v>
      </c>
      <c r="M134" s="204">
        <v>173</v>
      </c>
      <c r="N134" s="164"/>
      <c r="O134" s="321">
        <f t="shared" si="66"/>
        <v>2.4274718768501957</v>
      </c>
      <c r="P134" s="204">
        <v>201.8</v>
      </c>
      <c r="Q134" s="164"/>
      <c r="R134" s="321">
        <f t="shared" si="67"/>
        <v>-4.1785375118708394</v>
      </c>
      <c r="S134" s="204">
        <v>172.6</v>
      </c>
      <c r="T134" s="164"/>
      <c r="U134" s="321">
        <f t="shared" si="68"/>
        <v>1.1723329425556761</v>
      </c>
      <c r="V134" s="204">
        <v>132.6</v>
      </c>
      <c r="W134" s="164"/>
      <c r="X134" s="321">
        <f t="shared" si="69"/>
        <v>1.9215987701767911</v>
      </c>
      <c r="Y134" s="205">
        <f t="shared" si="57"/>
        <v>0.61462814996926862</v>
      </c>
      <c r="Z134" s="205"/>
      <c r="AA134" s="295" t="s">
        <v>60</v>
      </c>
      <c r="AB134" s="301">
        <v>162.69999999999999</v>
      </c>
      <c r="AC134" s="301">
        <v>157.69999999999999</v>
      </c>
      <c r="AD134" s="301">
        <v>125.6</v>
      </c>
      <c r="AE134" s="301">
        <v>173</v>
      </c>
      <c r="AF134" s="301">
        <v>201.8</v>
      </c>
      <c r="AG134" s="301">
        <v>172.6</v>
      </c>
      <c r="AH134" s="301">
        <v>132.6</v>
      </c>
      <c r="AI134" s="263"/>
      <c r="AJ134" s="309" t="b">
        <f t="shared" si="70"/>
        <v>1</v>
      </c>
      <c r="AK134" s="309" t="b">
        <f t="shared" si="71"/>
        <v>1</v>
      </c>
      <c r="AL134" s="309" t="b">
        <f t="shared" si="72"/>
        <v>1</v>
      </c>
      <c r="AM134" s="309" t="b">
        <f t="shared" si="73"/>
        <v>1</v>
      </c>
      <c r="AN134" s="309" t="b">
        <f t="shared" si="74"/>
        <v>1</v>
      </c>
      <c r="AO134" s="309" t="b">
        <f t="shared" si="76"/>
        <v>1</v>
      </c>
      <c r="AP134" s="31" t="b">
        <f t="shared" si="77"/>
        <v>1</v>
      </c>
    </row>
    <row r="135" spans="2:42" s="31" customFormat="1" x14ac:dyDescent="0.2">
      <c r="B135" s="24"/>
      <c r="C135" s="24" t="s">
        <v>23</v>
      </c>
      <c r="D135" s="204">
        <v>164.3</v>
      </c>
      <c r="E135" s="164"/>
      <c r="F135" s="321">
        <f t="shared" si="64"/>
        <v>2.4314214463840411</v>
      </c>
      <c r="G135" s="204">
        <v>160.4</v>
      </c>
      <c r="H135" s="164"/>
      <c r="I135" s="321">
        <f t="shared" si="75"/>
        <v>3.1511254019292556</v>
      </c>
      <c r="J135" s="204">
        <v>125.7</v>
      </c>
      <c r="K135" s="164"/>
      <c r="L135" s="321">
        <f t="shared" si="65"/>
        <v>1.6990291262136026</v>
      </c>
      <c r="M135" s="204">
        <v>173.1</v>
      </c>
      <c r="N135" s="164"/>
      <c r="O135" s="321">
        <f t="shared" si="66"/>
        <v>2.4866785079928899</v>
      </c>
      <c r="P135" s="204">
        <v>204.8</v>
      </c>
      <c r="Q135" s="164"/>
      <c r="R135" s="321">
        <f t="shared" si="67"/>
        <v>-0.58252427184465327</v>
      </c>
      <c r="S135" s="204">
        <v>172.6</v>
      </c>
      <c r="T135" s="164"/>
      <c r="U135" s="321">
        <f t="shared" si="68"/>
        <v>2.130177514792897</v>
      </c>
      <c r="V135" s="204">
        <v>132.9</v>
      </c>
      <c r="W135" s="164"/>
      <c r="X135" s="321">
        <f t="shared" si="69"/>
        <v>2.1521906225980159</v>
      </c>
      <c r="Y135" s="205">
        <f t="shared" si="57"/>
        <v>0.60864272671941566</v>
      </c>
      <c r="Z135" s="205"/>
      <c r="AA135" s="295" t="s">
        <v>23</v>
      </c>
      <c r="AB135" s="301">
        <v>164.3</v>
      </c>
      <c r="AC135" s="301">
        <v>160.4</v>
      </c>
      <c r="AD135" s="301">
        <v>125.7</v>
      </c>
      <c r="AE135" s="301">
        <v>173.1</v>
      </c>
      <c r="AF135" s="301">
        <v>204.8</v>
      </c>
      <c r="AG135" s="301">
        <v>172.6</v>
      </c>
      <c r="AH135" s="301">
        <v>132.9</v>
      </c>
      <c r="AI135" s="263"/>
      <c r="AJ135" s="309" t="b">
        <f t="shared" si="70"/>
        <v>1</v>
      </c>
      <c r="AK135" s="309" t="b">
        <f t="shared" si="71"/>
        <v>1</v>
      </c>
      <c r="AL135" s="309" t="b">
        <f t="shared" si="72"/>
        <v>1</v>
      </c>
      <c r="AM135" s="309" t="b">
        <f t="shared" si="73"/>
        <v>1</v>
      </c>
      <c r="AN135" s="309" t="b">
        <f t="shared" si="74"/>
        <v>1</v>
      </c>
      <c r="AO135" s="309" t="b">
        <f t="shared" si="76"/>
        <v>1</v>
      </c>
      <c r="AP135" s="31" t="b">
        <f t="shared" si="77"/>
        <v>1</v>
      </c>
    </row>
    <row r="136" spans="2:42" s="31" customFormat="1" x14ac:dyDescent="0.2">
      <c r="B136" s="24"/>
      <c r="C136" s="316" t="s">
        <v>24</v>
      </c>
      <c r="D136" s="228">
        <v>165.7</v>
      </c>
      <c r="E136" s="317"/>
      <c r="F136" s="322">
        <f t="shared" si="64"/>
        <v>4.2794210195091109</v>
      </c>
      <c r="G136" s="228">
        <v>163.1</v>
      </c>
      <c r="H136" s="317"/>
      <c r="I136" s="322">
        <f t="shared" si="75"/>
        <v>5.6347150259067336</v>
      </c>
      <c r="J136" s="228">
        <v>126.1</v>
      </c>
      <c r="K136" s="317"/>
      <c r="L136" s="322">
        <f t="shared" si="65"/>
        <v>1.693548387096766</v>
      </c>
      <c r="M136" s="228">
        <v>173.1</v>
      </c>
      <c r="N136" s="317"/>
      <c r="O136" s="322">
        <f t="shared" si="66"/>
        <v>2.4866785079928899</v>
      </c>
      <c r="P136" s="228">
        <v>202.8</v>
      </c>
      <c r="Q136" s="317"/>
      <c r="R136" s="322">
        <f t="shared" si="67"/>
        <v>2.8919330289193468</v>
      </c>
      <c r="S136" s="228">
        <v>172.8</v>
      </c>
      <c r="T136" s="317"/>
      <c r="U136" s="322">
        <f t="shared" si="68"/>
        <v>3.5971223021582732</v>
      </c>
      <c r="V136" s="204">
        <v>133.30000000000001</v>
      </c>
      <c r="W136" s="164"/>
      <c r="X136" s="321">
        <f t="shared" si="69"/>
        <v>2.3023791250959214</v>
      </c>
      <c r="Y136" s="205">
        <f t="shared" si="57"/>
        <v>0.6035003017501509</v>
      </c>
      <c r="Z136" s="205"/>
      <c r="AA136" s="295" t="s">
        <v>24</v>
      </c>
      <c r="AB136" s="301">
        <v>165.7</v>
      </c>
      <c r="AC136" s="301">
        <v>163.1</v>
      </c>
      <c r="AD136" s="301">
        <v>126.1</v>
      </c>
      <c r="AE136" s="301">
        <v>173.1</v>
      </c>
      <c r="AF136" s="301">
        <v>202.8</v>
      </c>
      <c r="AG136" s="301">
        <v>172.8</v>
      </c>
      <c r="AH136" s="301">
        <v>133.30000000000001</v>
      </c>
      <c r="AI136" s="263"/>
      <c r="AJ136" s="309" t="b">
        <f t="shared" si="70"/>
        <v>1</v>
      </c>
      <c r="AK136" s="309" t="b">
        <f t="shared" si="71"/>
        <v>1</v>
      </c>
      <c r="AL136" s="309" t="b">
        <f t="shared" si="72"/>
        <v>1</v>
      </c>
      <c r="AM136" s="309" t="b">
        <f t="shared" si="73"/>
        <v>1</v>
      </c>
      <c r="AN136" s="309" t="b">
        <f t="shared" si="74"/>
        <v>1</v>
      </c>
      <c r="AO136" s="309" t="b">
        <f t="shared" si="76"/>
        <v>1</v>
      </c>
      <c r="AP136" s="31" t="b">
        <f t="shared" si="77"/>
        <v>1</v>
      </c>
    </row>
    <row r="137" spans="2:42" s="31" customFormat="1" x14ac:dyDescent="0.2">
      <c r="B137" s="24"/>
      <c r="C137" s="316" t="s">
        <v>25</v>
      </c>
      <c r="D137" s="228">
        <v>166.8</v>
      </c>
      <c r="E137" s="317"/>
      <c r="F137" s="322">
        <f t="shared" si="64"/>
        <v>5.5028462998102601</v>
      </c>
      <c r="G137" s="228">
        <v>163.69999999999999</v>
      </c>
      <c r="H137" s="317"/>
      <c r="I137" s="322">
        <f t="shared" si="75"/>
        <v>6.023316062176165</v>
      </c>
      <c r="J137" s="228">
        <v>126.1</v>
      </c>
      <c r="K137" s="317"/>
      <c r="L137" s="322">
        <f t="shared" si="65"/>
        <v>1.7756255044390601</v>
      </c>
      <c r="M137" s="228">
        <v>173.1</v>
      </c>
      <c r="N137" s="317"/>
      <c r="O137" s="322">
        <f t="shared" si="66"/>
        <v>2.4866785079928899</v>
      </c>
      <c r="P137" s="228">
        <v>213.3</v>
      </c>
      <c r="Q137" s="317"/>
      <c r="R137" s="322">
        <f t="shared" si="67"/>
        <v>12.618796198521643</v>
      </c>
      <c r="S137" s="228">
        <v>173.6</v>
      </c>
      <c r="T137" s="317"/>
      <c r="U137" s="322">
        <f t="shared" si="68"/>
        <v>5.2759248029108585</v>
      </c>
      <c r="V137" s="204">
        <v>133.4</v>
      </c>
      <c r="W137" s="164"/>
      <c r="X137" s="321">
        <f>(V137/V123-1)*100</f>
        <v>2.379125095932455</v>
      </c>
      <c r="Y137" s="205">
        <f t="shared" si="57"/>
        <v>0.59952038369304561</v>
      </c>
      <c r="Z137" s="205"/>
      <c r="AA137" s="295" t="s">
        <v>25</v>
      </c>
      <c r="AB137" s="301">
        <v>166.8</v>
      </c>
      <c r="AC137" s="301">
        <v>163.69999999999999</v>
      </c>
      <c r="AD137" s="301">
        <v>126.1</v>
      </c>
      <c r="AE137" s="301">
        <v>173.1</v>
      </c>
      <c r="AF137" s="301">
        <v>213.3</v>
      </c>
      <c r="AG137" s="301">
        <v>173.6</v>
      </c>
      <c r="AH137" s="301">
        <v>133.4</v>
      </c>
      <c r="AI137" s="263"/>
      <c r="AJ137" s="309" t="b">
        <f t="shared" si="70"/>
        <v>1</v>
      </c>
      <c r="AK137" s="309" t="b">
        <f t="shared" si="71"/>
        <v>1</v>
      </c>
      <c r="AL137" s="309" t="b">
        <f t="shared" si="72"/>
        <v>1</v>
      </c>
      <c r="AM137" s="309" t="b">
        <f t="shared" si="73"/>
        <v>1</v>
      </c>
      <c r="AN137" s="309" t="b">
        <f t="shared" si="74"/>
        <v>1</v>
      </c>
      <c r="AO137" s="309" t="b">
        <f t="shared" si="76"/>
        <v>1</v>
      </c>
      <c r="AP137" s="31" t="b">
        <f t="shared" si="77"/>
        <v>1</v>
      </c>
    </row>
    <row r="138" spans="2:42" s="31" customFormat="1" x14ac:dyDescent="0.2">
      <c r="B138" s="24"/>
      <c r="C138" s="316"/>
      <c r="D138" s="228"/>
      <c r="E138" s="317"/>
      <c r="F138" s="322"/>
      <c r="G138" s="228"/>
      <c r="H138" s="317"/>
      <c r="I138" s="322"/>
      <c r="J138" s="228"/>
      <c r="K138" s="317"/>
      <c r="L138" s="322"/>
      <c r="M138" s="228"/>
      <c r="N138" s="317"/>
      <c r="O138" s="322"/>
      <c r="P138" s="228"/>
      <c r="Q138" s="317"/>
      <c r="R138" s="322"/>
      <c r="S138" s="228"/>
      <c r="T138" s="317"/>
      <c r="U138" s="322"/>
      <c r="V138" s="204"/>
      <c r="W138" s="164"/>
      <c r="X138" s="321"/>
      <c r="Y138" s="205"/>
      <c r="AA138" s="295" t="s">
        <v>50</v>
      </c>
      <c r="AB138" s="296" t="s">
        <v>51</v>
      </c>
      <c r="AC138" s="297" t="s">
        <v>52</v>
      </c>
      <c r="AD138" s="297" t="s">
        <v>53</v>
      </c>
      <c r="AE138" s="297" t="s">
        <v>54</v>
      </c>
      <c r="AF138" s="297" t="s">
        <v>55</v>
      </c>
      <c r="AG138" s="297" t="s">
        <v>56</v>
      </c>
      <c r="AH138" s="297" t="s">
        <v>57</v>
      </c>
      <c r="AI138" s="309"/>
      <c r="AJ138" s="260"/>
      <c r="AK138" s="260"/>
      <c r="AL138" s="309"/>
      <c r="AM138" s="309"/>
      <c r="AN138" s="309"/>
      <c r="AO138" s="309"/>
    </row>
    <row r="139" spans="2:42" s="31" customFormat="1" x14ac:dyDescent="0.2">
      <c r="B139" s="20">
        <v>2010</v>
      </c>
      <c r="C139" s="316"/>
      <c r="D139" s="228">
        <f>SUM(D140:D151)/12</f>
        <v>167.8666666666667</v>
      </c>
      <c r="E139" s="320"/>
      <c r="F139" s="322">
        <f>(D139/D125-1)*100</f>
        <v>4.3244083070071104</v>
      </c>
      <c r="G139" s="228">
        <f>SUM(G140:G151)/12</f>
        <v>162.02500000000001</v>
      </c>
      <c r="H139" s="317"/>
      <c r="I139" s="322">
        <f>(G139/G125-1)*100</f>
        <v>3.2006369426751613</v>
      </c>
      <c r="J139" s="228">
        <f>SUM(J140:J151)/12</f>
        <v>126.95833333333336</v>
      </c>
      <c r="K139" s="317"/>
      <c r="L139" s="322">
        <f>(J139/J125-1)*100</f>
        <v>1.5598960069329149</v>
      </c>
      <c r="M139" s="228">
        <f>SUM(M140:M151)/12</f>
        <v>177.04166666666666</v>
      </c>
      <c r="N139" s="317"/>
      <c r="O139" s="322">
        <f>(M139/M125-1)*100</f>
        <v>3.841830001466362</v>
      </c>
      <c r="P139" s="228">
        <f>SUM(P140:P151)/12</f>
        <v>225.10833333333335</v>
      </c>
      <c r="Q139" s="320"/>
      <c r="R139" s="322">
        <f>(P139/P125-1)*100</f>
        <v>14.612414612414625</v>
      </c>
      <c r="S139" s="228">
        <f>SUM(S140:S151)/12</f>
        <v>176.47499999999999</v>
      </c>
      <c r="T139" s="317"/>
      <c r="U139" s="322">
        <f>(S139/S125-1)*100</f>
        <v>4.6087729697688262</v>
      </c>
      <c r="V139" s="204">
        <f>SUM(V140:V151)/12</f>
        <v>134.14166666666668</v>
      </c>
      <c r="W139" s="164"/>
      <c r="X139" s="321">
        <f>(V139/V125-1)*100</f>
        <v>1.7831172937085027</v>
      </c>
      <c r="Y139" s="205">
        <f t="shared" ref="Y139:Y151" si="78">SUM(1/D139)*100</f>
        <v>0.59571088165210473</v>
      </c>
      <c r="AA139" s="309"/>
      <c r="AB139" s="318">
        <f>AVERAGE(AB140:AB151)</f>
        <v>167.8666666666667</v>
      </c>
      <c r="AC139" s="318">
        <f t="shared" ref="AC139" si="79">AVERAGE(AC140:AC151)</f>
        <v>162.02500000000001</v>
      </c>
      <c r="AD139" s="318">
        <f t="shared" ref="AD139" si="80">AVERAGE(AD140:AD151)</f>
        <v>126.95833333333336</v>
      </c>
      <c r="AE139" s="318">
        <f t="shared" ref="AE139" si="81">AVERAGE(AE140:AE151)</f>
        <v>177.04166666666666</v>
      </c>
      <c r="AF139" s="318">
        <f t="shared" ref="AF139" si="82">AVERAGE(AF140:AF151)</f>
        <v>225.10833333333335</v>
      </c>
      <c r="AG139" s="318">
        <f t="shared" ref="AG139" si="83">AVERAGE(AG140:AG151)</f>
        <v>176.47499999999999</v>
      </c>
      <c r="AH139" s="318">
        <f t="shared" ref="AH139" si="84">AVERAGE(AH140:AH151)</f>
        <v>134.14166666666668</v>
      </c>
      <c r="AI139" s="309"/>
      <c r="AJ139" s="309" t="b">
        <f t="shared" ref="AJ139" si="85">D139=AB139</f>
        <v>1</v>
      </c>
      <c r="AK139" s="309" t="b">
        <f t="shared" ref="AK139" si="86">G139=AC139</f>
        <v>1</v>
      </c>
      <c r="AL139" s="309" t="b">
        <f t="shared" ref="AL139" si="87">J139=AD139</f>
        <v>1</v>
      </c>
      <c r="AM139" s="309" t="b">
        <f t="shared" ref="AM139" si="88">M139=AE139</f>
        <v>1</v>
      </c>
      <c r="AN139" s="309" t="b">
        <f t="shared" ref="AN139" si="89">AF139=P139</f>
        <v>1</v>
      </c>
      <c r="AO139" s="309" t="b">
        <f>AG139=S139</f>
        <v>1</v>
      </c>
      <c r="AP139" s="31" t="b">
        <f>AH139=V139</f>
        <v>1</v>
      </c>
    </row>
    <row r="140" spans="2:42" s="31" customFormat="1" x14ac:dyDescent="0.2">
      <c r="B140" s="24"/>
      <c r="C140" s="316" t="s">
        <v>32</v>
      </c>
      <c r="D140" s="228">
        <v>165.9</v>
      </c>
      <c r="E140" s="320"/>
      <c r="F140" s="322">
        <f t="shared" ref="F140:F165" si="90">(D140/D126-1)*100</f>
        <v>5.6687898089172073</v>
      </c>
      <c r="G140" s="228">
        <v>161.4</v>
      </c>
      <c r="H140" s="317"/>
      <c r="I140" s="322">
        <f t="shared" ref="I140:I151" si="91">(G140/G126-1)*100</f>
        <v>5.6282722513088856</v>
      </c>
      <c r="J140" s="228">
        <v>126.1</v>
      </c>
      <c r="K140" s="317"/>
      <c r="L140" s="322">
        <f t="shared" ref="L140:L165" si="92">(J140/J126-1)*100</f>
        <v>1.6116035455278066</v>
      </c>
      <c r="M140" s="228">
        <v>173.3</v>
      </c>
      <c r="N140" s="317"/>
      <c r="O140" s="322">
        <f t="shared" ref="O140:O165" si="93">(M140/M126-1)*100</f>
        <v>2.6050917702782783</v>
      </c>
      <c r="P140" s="228">
        <v>217</v>
      </c>
      <c r="Q140" s="320"/>
      <c r="R140" s="322">
        <f>(P140/P126-1)*100</f>
        <v>17.170626349892014</v>
      </c>
      <c r="S140" s="228">
        <v>173.9</v>
      </c>
      <c r="T140" s="317"/>
      <c r="U140" s="322">
        <f t="shared" ref="U140:U165" si="94">(S140/S126-1)*100</f>
        <v>5.7785888077858782</v>
      </c>
      <c r="V140" s="204">
        <v>133.5</v>
      </c>
      <c r="W140" s="164"/>
      <c r="X140" s="321">
        <f t="shared" ref="X140:X163" si="95">(V140/V126-1)*100</f>
        <v>2.2988505747126409</v>
      </c>
      <c r="Y140" s="205">
        <f t="shared" si="78"/>
        <v>0.60277275467148883</v>
      </c>
      <c r="AA140" s="295" t="s">
        <v>14</v>
      </c>
      <c r="AB140" s="301">
        <v>165.9</v>
      </c>
      <c r="AC140" s="301">
        <v>161.4</v>
      </c>
      <c r="AD140" s="301">
        <v>126.1</v>
      </c>
      <c r="AE140" s="301">
        <v>173.3</v>
      </c>
      <c r="AF140" s="301">
        <v>217</v>
      </c>
      <c r="AG140" s="301">
        <v>173.9</v>
      </c>
      <c r="AH140" s="301">
        <v>133.5</v>
      </c>
      <c r="AI140" s="309"/>
      <c r="AJ140" s="309" t="b">
        <f t="shared" ref="AJ140:AJ151" si="96">D140=AB140</f>
        <v>1</v>
      </c>
      <c r="AK140" s="309" t="b">
        <f t="shared" ref="AK140:AK151" si="97">G140=AC140</f>
        <v>1</v>
      </c>
      <c r="AL140" s="309" t="b">
        <f t="shared" ref="AL140:AL151" si="98">J140=AD140</f>
        <v>1</v>
      </c>
      <c r="AM140" s="309" t="b">
        <f t="shared" ref="AM140:AM151" si="99">M140=AE140</f>
        <v>1</v>
      </c>
      <c r="AN140" s="309" t="b">
        <f t="shared" ref="AN140:AN151" si="100">AF140=P140</f>
        <v>1</v>
      </c>
      <c r="AO140" s="309" t="b">
        <f>AG140=S140</f>
        <v>1</v>
      </c>
      <c r="AP140" s="31" t="b">
        <f>AH140=V140</f>
        <v>1</v>
      </c>
    </row>
    <row r="141" spans="2:42" s="31" customFormat="1" x14ac:dyDescent="0.2">
      <c r="B141" s="24"/>
      <c r="C141" s="316" t="s">
        <v>15</v>
      </c>
      <c r="D141" s="228">
        <v>165.9</v>
      </c>
      <c r="E141" s="320"/>
      <c r="F141" s="322">
        <f>(D141/D127-1)*100</f>
        <v>5.1330798479087392</v>
      </c>
      <c r="G141" s="228">
        <v>160.30000000000001</v>
      </c>
      <c r="H141" s="317"/>
      <c r="I141" s="322">
        <f t="shared" si="91"/>
        <v>4.0909090909091006</v>
      </c>
      <c r="J141" s="228">
        <v>126.1</v>
      </c>
      <c r="K141" s="317"/>
      <c r="L141" s="322">
        <f t="shared" si="92"/>
        <v>1.4481094127111849</v>
      </c>
      <c r="M141" s="228">
        <v>173.6</v>
      </c>
      <c r="N141" s="317"/>
      <c r="O141" s="322">
        <f t="shared" si="93"/>
        <v>2.7827116637063387</v>
      </c>
      <c r="P141" s="228">
        <v>223</v>
      </c>
      <c r="Q141" s="320"/>
      <c r="R141" s="322">
        <f t="shared" ref="R141:R165" si="101">(P141/P127-1)*100</f>
        <v>18.428040361125863</v>
      </c>
      <c r="S141" s="228">
        <v>174.1</v>
      </c>
      <c r="T141" s="317"/>
      <c r="U141" s="322">
        <f t="shared" si="94"/>
        <v>5.8358662613981815</v>
      </c>
      <c r="V141" s="204">
        <v>133.80000000000001</v>
      </c>
      <c r="W141" s="164"/>
      <c r="X141" s="321">
        <f t="shared" si="95"/>
        <v>2.2935779816513735</v>
      </c>
      <c r="Y141" s="205">
        <f t="shared" si="78"/>
        <v>0.60277275467148883</v>
      </c>
      <c r="AA141" s="295" t="s">
        <v>15</v>
      </c>
      <c r="AB141" s="301">
        <v>165.9</v>
      </c>
      <c r="AC141" s="301">
        <v>160.30000000000001</v>
      </c>
      <c r="AD141" s="301">
        <v>126.1</v>
      </c>
      <c r="AE141" s="301">
        <v>173.6</v>
      </c>
      <c r="AF141" s="301">
        <v>223</v>
      </c>
      <c r="AG141" s="301">
        <v>174.1</v>
      </c>
      <c r="AH141" s="301">
        <v>133.80000000000001</v>
      </c>
      <c r="AI141" s="309"/>
      <c r="AJ141" s="309" t="b">
        <f t="shared" si="96"/>
        <v>1</v>
      </c>
      <c r="AK141" s="309" t="b">
        <f t="shared" si="97"/>
        <v>1</v>
      </c>
      <c r="AL141" s="309" t="b">
        <f t="shared" si="98"/>
        <v>1</v>
      </c>
      <c r="AM141" s="309" t="b">
        <f t="shared" si="99"/>
        <v>1</v>
      </c>
      <c r="AN141" s="309" t="b">
        <f t="shared" si="100"/>
        <v>1</v>
      </c>
      <c r="AO141" s="309" t="b">
        <f t="shared" ref="AO141:AO151" si="102">AG141=S141</f>
        <v>1</v>
      </c>
      <c r="AP141" s="31" t="b">
        <f t="shared" ref="AP141:AP151" si="103">AH141=V141</f>
        <v>1</v>
      </c>
    </row>
    <row r="142" spans="2:42" s="31" customFormat="1" x14ac:dyDescent="0.2">
      <c r="B142" s="24"/>
      <c r="C142" s="316" t="s">
        <v>16</v>
      </c>
      <c r="D142" s="228">
        <v>165.8</v>
      </c>
      <c r="E142" s="320"/>
      <c r="F142" s="322">
        <f t="shared" si="90"/>
        <v>5.2030456852792062</v>
      </c>
      <c r="G142" s="228">
        <v>159.5</v>
      </c>
      <c r="H142" s="317"/>
      <c r="I142" s="322">
        <f t="shared" si="91"/>
        <v>3.3700583279326013</v>
      </c>
      <c r="J142" s="228">
        <v>126.4</v>
      </c>
      <c r="K142" s="317"/>
      <c r="L142" s="322">
        <f t="shared" si="92"/>
        <v>1.6077170418006492</v>
      </c>
      <c r="M142" s="228">
        <v>174.4</v>
      </c>
      <c r="N142" s="317"/>
      <c r="O142" s="322">
        <f t="shared" si="93"/>
        <v>3.2563647128478479</v>
      </c>
      <c r="P142" s="228">
        <v>224</v>
      </c>
      <c r="Q142" s="320"/>
      <c r="R142" s="322">
        <f t="shared" si="101"/>
        <v>20.68965517241379</v>
      </c>
      <c r="S142" s="228">
        <v>174.6</v>
      </c>
      <c r="T142" s="317"/>
      <c r="U142" s="322">
        <f t="shared" si="94"/>
        <v>6.919779546846283</v>
      </c>
      <c r="V142" s="204">
        <v>134.1</v>
      </c>
      <c r="W142" s="164"/>
      <c r="X142" s="321">
        <f t="shared" si="95"/>
        <v>2.5229357798165042</v>
      </c>
      <c r="Y142" s="205">
        <f t="shared" si="78"/>
        <v>0.60313630880579006</v>
      </c>
      <c r="AA142" s="295" t="s">
        <v>16</v>
      </c>
      <c r="AB142" s="301">
        <v>165.8</v>
      </c>
      <c r="AC142" s="301">
        <v>159.5</v>
      </c>
      <c r="AD142" s="301">
        <v>126.4</v>
      </c>
      <c r="AE142" s="301">
        <v>174.4</v>
      </c>
      <c r="AF142" s="301">
        <v>224</v>
      </c>
      <c r="AG142" s="301">
        <v>174.6</v>
      </c>
      <c r="AH142" s="301">
        <v>134.1</v>
      </c>
      <c r="AI142" s="309"/>
      <c r="AJ142" s="309" t="b">
        <f t="shared" si="96"/>
        <v>1</v>
      </c>
      <c r="AK142" s="309" t="b">
        <f t="shared" si="97"/>
        <v>1</v>
      </c>
      <c r="AL142" s="309" t="b">
        <f t="shared" si="98"/>
        <v>1</v>
      </c>
      <c r="AM142" s="309" t="b">
        <f t="shared" si="99"/>
        <v>1</v>
      </c>
      <c r="AN142" s="309" t="b">
        <f t="shared" si="100"/>
        <v>1</v>
      </c>
      <c r="AO142" s="309" t="b">
        <f t="shared" si="102"/>
        <v>1</v>
      </c>
      <c r="AP142" s="31" t="b">
        <f t="shared" si="103"/>
        <v>1</v>
      </c>
    </row>
    <row r="143" spans="2:42" s="31" customFormat="1" x14ac:dyDescent="0.2">
      <c r="B143" s="24"/>
      <c r="C143" s="316" t="s">
        <v>17</v>
      </c>
      <c r="D143" s="228">
        <v>165.8</v>
      </c>
      <c r="E143" s="320"/>
      <c r="F143" s="322">
        <f t="shared" si="90"/>
        <v>4.7378395451673994</v>
      </c>
      <c r="G143" s="228">
        <v>159.30000000000001</v>
      </c>
      <c r="H143" s="317"/>
      <c r="I143" s="322">
        <f t="shared" si="91"/>
        <v>2.9734970911441616</v>
      </c>
      <c r="J143" s="228">
        <v>126.6</v>
      </c>
      <c r="K143" s="317"/>
      <c r="L143" s="322">
        <f t="shared" si="92"/>
        <v>1.7684887459807008</v>
      </c>
      <c r="M143" s="228">
        <v>175</v>
      </c>
      <c r="N143" s="317"/>
      <c r="O143" s="322">
        <f t="shared" si="93"/>
        <v>3.6116044997039687</v>
      </c>
      <c r="P143" s="228">
        <v>223.6</v>
      </c>
      <c r="Q143" s="320"/>
      <c r="R143" s="322">
        <f t="shared" si="101"/>
        <v>17.129387113672067</v>
      </c>
      <c r="S143" s="228">
        <v>174.9</v>
      </c>
      <c r="T143" s="317"/>
      <c r="U143" s="322">
        <f t="shared" si="94"/>
        <v>6.6463414634146289</v>
      </c>
      <c r="V143" s="204">
        <v>134.1</v>
      </c>
      <c r="W143" s="164"/>
      <c r="X143" s="321">
        <f t="shared" si="95"/>
        <v>2.5229357798165042</v>
      </c>
      <c r="Y143" s="205">
        <f t="shared" si="78"/>
        <v>0.60313630880579006</v>
      </c>
      <c r="AA143" s="295" t="s">
        <v>17</v>
      </c>
      <c r="AB143" s="301">
        <v>165.8</v>
      </c>
      <c r="AC143" s="301">
        <v>159.30000000000001</v>
      </c>
      <c r="AD143" s="301">
        <v>126.6</v>
      </c>
      <c r="AE143" s="301">
        <v>175</v>
      </c>
      <c r="AF143" s="301">
        <v>223.6</v>
      </c>
      <c r="AG143" s="301">
        <v>174.9</v>
      </c>
      <c r="AH143" s="301">
        <v>134.1</v>
      </c>
      <c r="AI143" s="309"/>
      <c r="AJ143" s="309" t="b">
        <f t="shared" si="96"/>
        <v>1</v>
      </c>
      <c r="AK143" s="309" t="b">
        <f t="shared" si="97"/>
        <v>1</v>
      </c>
      <c r="AL143" s="309" t="b">
        <f t="shared" si="98"/>
        <v>1</v>
      </c>
      <c r="AM143" s="309" t="b">
        <f t="shared" si="99"/>
        <v>1</v>
      </c>
      <c r="AN143" s="309" t="b">
        <f t="shared" si="100"/>
        <v>1</v>
      </c>
      <c r="AO143" s="309" t="b">
        <f t="shared" si="102"/>
        <v>1</v>
      </c>
      <c r="AP143" s="31" t="b">
        <f t="shared" si="103"/>
        <v>1</v>
      </c>
    </row>
    <row r="144" spans="2:42" s="31" customFormat="1" x14ac:dyDescent="0.2">
      <c r="B144" s="24"/>
      <c r="C144" s="316" t="s">
        <v>18</v>
      </c>
      <c r="D144" s="228">
        <v>167</v>
      </c>
      <c r="E144" s="320"/>
      <c r="F144" s="322">
        <f t="shared" si="90"/>
        <v>5.296343001261028</v>
      </c>
      <c r="G144" s="228">
        <v>161</v>
      </c>
      <c r="H144" s="317"/>
      <c r="I144" s="322">
        <f t="shared" si="91"/>
        <v>3.8709677419354938</v>
      </c>
      <c r="J144" s="228">
        <v>126.8</v>
      </c>
      <c r="K144" s="317"/>
      <c r="L144" s="322">
        <f t="shared" si="92"/>
        <v>1.7656500802568198</v>
      </c>
      <c r="M144" s="228">
        <v>175.2</v>
      </c>
      <c r="N144" s="317"/>
      <c r="O144" s="322">
        <f t="shared" si="93"/>
        <v>3.6073329390893027</v>
      </c>
      <c r="P144" s="228">
        <v>228.8</v>
      </c>
      <c r="Q144" s="320"/>
      <c r="R144" s="322">
        <f>(P144/P130-1)*100</f>
        <v>19.042663891779398</v>
      </c>
      <c r="S144" s="228">
        <v>174.8</v>
      </c>
      <c r="T144" s="317"/>
      <c r="U144" s="322">
        <f t="shared" si="94"/>
        <v>6.5853658536585424</v>
      </c>
      <c r="V144" s="204">
        <v>134.19999999999999</v>
      </c>
      <c r="W144" s="164"/>
      <c r="X144" s="321">
        <f t="shared" si="95"/>
        <v>2.2865853658536661</v>
      </c>
      <c r="Y144" s="205">
        <f t="shared" si="78"/>
        <v>0.5988023952095809</v>
      </c>
      <c r="AA144" s="295" t="s">
        <v>18</v>
      </c>
      <c r="AB144" s="301">
        <v>167</v>
      </c>
      <c r="AC144" s="301">
        <v>161</v>
      </c>
      <c r="AD144" s="301">
        <v>126.8</v>
      </c>
      <c r="AE144" s="301">
        <v>175.2</v>
      </c>
      <c r="AF144" s="301">
        <v>228.8</v>
      </c>
      <c r="AG144" s="301">
        <v>174.8</v>
      </c>
      <c r="AH144" s="301">
        <v>134.19999999999999</v>
      </c>
      <c r="AI144" s="309"/>
      <c r="AJ144" s="309" t="b">
        <f t="shared" si="96"/>
        <v>1</v>
      </c>
      <c r="AK144" s="309" t="b">
        <f t="shared" si="97"/>
        <v>1</v>
      </c>
      <c r="AL144" s="309" t="b">
        <f t="shared" si="98"/>
        <v>1</v>
      </c>
      <c r="AM144" s="309" t="b">
        <f t="shared" si="99"/>
        <v>1</v>
      </c>
      <c r="AN144" s="309" t="b">
        <f t="shared" si="100"/>
        <v>1</v>
      </c>
      <c r="AO144" s="309" t="b">
        <f t="shared" si="102"/>
        <v>1</v>
      </c>
      <c r="AP144" s="31" t="b">
        <f t="shared" si="103"/>
        <v>1</v>
      </c>
    </row>
    <row r="145" spans="2:42" s="31" customFormat="1" x14ac:dyDescent="0.2">
      <c r="B145" s="24"/>
      <c r="C145" s="316" t="s">
        <v>33</v>
      </c>
      <c r="D145" s="228">
        <v>168</v>
      </c>
      <c r="E145" s="320"/>
      <c r="F145" s="322">
        <f t="shared" si="90"/>
        <v>5.0000000000000044</v>
      </c>
      <c r="G145" s="228">
        <v>161.69999999999999</v>
      </c>
      <c r="H145" s="317"/>
      <c r="I145" s="322">
        <f t="shared" si="91"/>
        <v>3.8535645472061564</v>
      </c>
      <c r="J145" s="228">
        <v>127</v>
      </c>
      <c r="K145" s="317"/>
      <c r="L145" s="322">
        <f t="shared" si="92"/>
        <v>1.8444266238973439</v>
      </c>
      <c r="M145" s="228">
        <v>177.1</v>
      </c>
      <c r="N145" s="317"/>
      <c r="O145" s="322">
        <f t="shared" si="93"/>
        <v>4.730928444707283</v>
      </c>
      <c r="P145" s="228">
        <v>226.9</v>
      </c>
      <c r="Q145" s="320"/>
      <c r="R145" s="322">
        <f t="shared" si="101"/>
        <v>17.13990707279298</v>
      </c>
      <c r="S145" s="228">
        <v>177.3</v>
      </c>
      <c r="T145" s="317"/>
      <c r="U145" s="322">
        <f t="shared" si="94"/>
        <v>4.2328042328042326</v>
      </c>
      <c r="V145" s="204">
        <v>134.19999999999999</v>
      </c>
      <c r="W145" s="164"/>
      <c r="X145" s="321">
        <f t="shared" si="95"/>
        <v>2.0532319391634912</v>
      </c>
      <c r="Y145" s="205">
        <f t="shared" si="78"/>
        <v>0.59523809523809523</v>
      </c>
      <c r="AA145" s="295" t="s">
        <v>58</v>
      </c>
      <c r="AB145" s="301">
        <v>168</v>
      </c>
      <c r="AC145" s="301">
        <v>161.69999999999999</v>
      </c>
      <c r="AD145" s="301">
        <v>127</v>
      </c>
      <c r="AE145" s="301">
        <v>177.1</v>
      </c>
      <c r="AF145" s="301">
        <v>226.9</v>
      </c>
      <c r="AG145" s="301">
        <v>177.3</v>
      </c>
      <c r="AH145" s="301">
        <v>134.19999999999999</v>
      </c>
      <c r="AI145" s="309"/>
      <c r="AJ145" s="309" t="b">
        <f t="shared" si="96"/>
        <v>1</v>
      </c>
      <c r="AK145" s="309" t="b">
        <f t="shared" si="97"/>
        <v>1</v>
      </c>
      <c r="AL145" s="309" t="b">
        <f t="shared" si="98"/>
        <v>1</v>
      </c>
      <c r="AM145" s="309" t="b">
        <f t="shared" si="99"/>
        <v>1</v>
      </c>
      <c r="AN145" s="309" t="b">
        <f t="shared" si="100"/>
        <v>1</v>
      </c>
      <c r="AO145" s="309" t="b">
        <f t="shared" si="102"/>
        <v>1</v>
      </c>
      <c r="AP145" s="31" t="b">
        <f t="shared" si="103"/>
        <v>1</v>
      </c>
    </row>
    <row r="146" spans="2:42" s="31" customFormat="1" x14ac:dyDescent="0.2">
      <c r="B146" s="24"/>
      <c r="C146" s="316" t="s">
        <v>20</v>
      </c>
      <c r="D146" s="228">
        <v>168.4</v>
      </c>
      <c r="E146" s="320"/>
      <c r="F146" s="322">
        <f t="shared" si="90"/>
        <v>4.9875311720698257</v>
      </c>
      <c r="G146" s="228">
        <v>162.1</v>
      </c>
      <c r="H146" s="317"/>
      <c r="I146" s="322">
        <f t="shared" si="91"/>
        <v>4.2443729903536953</v>
      </c>
      <c r="J146" s="228">
        <v>127.3</v>
      </c>
      <c r="K146" s="317"/>
      <c r="L146" s="322">
        <f t="shared" si="92"/>
        <v>2.0032051282051322</v>
      </c>
      <c r="M146" s="228">
        <v>179.2</v>
      </c>
      <c r="N146" s="317"/>
      <c r="O146" s="322">
        <f t="shared" si="93"/>
        <v>5.9101654846335672</v>
      </c>
      <c r="P146" s="228">
        <v>223.8</v>
      </c>
      <c r="Q146" s="320"/>
      <c r="R146" s="322">
        <f t="shared" si="101"/>
        <v>12.688821752265866</v>
      </c>
      <c r="S146" s="228">
        <v>178</v>
      </c>
      <c r="T146" s="317"/>
      <c r="U146" s="322">
        <f t="shared" si="94"/>
        <v>4.2154566744730504</v>
      </c>
      <c r="V146" s="204">
        <v>134.19999999999999</v>
      </c>
      <c r="W146" s="164"/>
      <c r="X146" s="321">
        <f t="shared" si="95"/>
        <v>1.8982536066818545</v>
      </c>
      <c r="Y146" s="205">
        <f t="shared" si="78"/>
        <v>0.59382422802850354</v>
      </c>
      <c r="AA146" s="295" t="s">
        <v>59</v>
      </c>
      <c r="AB146" s="301">
        <v>168.4</v>
      </c>
      <c r="AC146" s="301">
        <v>162.1</v>
      </c>
      <c r="AD146" s="301">
        <v>127.3</v>
      </c>
      <c r="AE146" s="301">
        <v>179.2</v>
      </c>
      <c r="AF146" s="301">
        <v>223.8</v>
      </c>
      <c r="AG146" s="301">
        <v>178</v>
      </c>
      <c r="AH146" s="301">
        <v>134.19999999999999</v>
      </c>
      <c r="AI146" s="309"/>
      <c r="AJ146" s="309" t="b">
        <f t="shared" si="96"/>
        <v>1</v>
      </c>
      <c r="AK146" s="309" t="b">
        <f t="shared" si="97"/>
        <v>1</v>
      </c>
      <c r="AL146" s="309" t="b">
        <f t="shared" si="98"/>
        <v>1</v>
      </c>
      <c r="AM146" s="309" t="b">
        <f t="shared" si="99"/>
        <v>1</v>
      </c>
      <c r="AN146" s="309" t="b">
        <f t="shared" si="100"/>
        <v>1</v>
      </c>
      <c r="AO146" s="309" t="b">
        <f t="shared" si="102"/>
        <v>1</v>
      </c>
      <c r="AP146" s="31" t="b">
        <f t="shared" si="103"/>
        <v>1</v>
      </c>
    </row>
    <row r="147" spans="2:42" s="31" customFormat="1" x14ac:dyDescent="0.2">
      <c r="B147" s="24"/>
      <c r="C147" s="316" t="s">
        <v>21</v>
      </c>
      <c r="D147" s="228">
        <v>168.5</v>
      </c>
      <c r="E147" s="320"/>
      <c r="F147" s="322">
        <f t="shared" si="90"/>
        <v>4.2053184910327834</v>
      </c>
      <c r="G147" s="228">
        <v>162.4</v>
      </c>
      <c r="H147" s="317"/>
      <c r="I147" s="322">
        <f t="shared" si="91"/>
        <v>3.3736473583704685</v>
      </c>
      <c r="J147" s="228">
        <v>127.3</v>
      </c>
      <c r="K147" s="317"/>
      <c r="L147" s="322">
        <f t="shared" si="92"/>
        <v>1.596169193934549</v>
      </c>
      <c r="M147" s="228">
        <v>179.4</v>
      </c>
      <c r="N147" s="317"/>
      <c r="O147" s="322">
        <f t="shared" si="93"/>
        <v>5.1582649472450282</v>
      </c>
      <c r="P147" s="228">
        <v>223.2</v>
      </c>
      <c r="Q147" s="320"/>
      <c r="R147" s="322">
        <f t="shared" si="101"/>
        <v>11.767651477215836</v>
      </c>
      <c r="S147" s="228">
        <v>177.7</v>
      </c>
      <c r="T147" s="317"/>
      <c r="U147" s="322">
        <f t="shared" si="94"/>
        <v>3.4944670937681943</v>
      </c>
      <c r="V147" s="204">
        <v>134.19999999999999</v>
      </c>
      <c r="W147" s="164"/>
      <c r="X147" s="321">
        <f t="shared" si="95"/>
        <v>1.6666666666666607</v>
      </c>
      <c r="Y147" s="205">
        <f t="shared" si="78"/>
        <v>0.59347181008902083</v>
      </c>
      <c r="AA147" s="295" t="s">
        <v>21</v>
      </c>
      <c r="AB147" s="301">
        <v>168.5</v>
      </c>
      <c r="AC147" s="301">
        <v>162.4</v>
      </c>
      <c r="AD147" s="301">
        <v>127.3</v>
      </c>
      <c r="AE147" s="301">
        <v>179.4</v>
      </c>
      <c r="AF147" s="301">
        <v>223.2</v>
      </c>
      <c r="AG147" s="301">
        <v>177.7</v>
      </c>
      <c r="AH147" s="301">
        <v>134.19999999999999</v>
      </c>
      <c r="AI147" s="309"/>
      <c r="AJ147" s="309" t="b">
        <f t="shared" si="96"/>
        <v>1</v>
      </c>
      <c r="AK147" s="309" t="b">
        <f t="shared" si="97"/>
        <v>1</v>
      </c>
      <c r="AL147" s="309" t="b">
        <f t="shared" si="98"/>
        <v>1</v>
      </c>
      <c r="AM147" s="309" t="b">
        <f t="shared" si="99"/>
        <v>1</v>
      </c>
      <c r="AN147" s="309" t="b">
        <f t="shared" si="100"/>
        <v>1</v>
      </c>
      <c r="AO147" s="309" t="b">
        <f t="shared" si="102"/>
        <v>1</v>
      </c>
      <c r="AP147" s="31" t="b">
        <f t="shared" si="103"/>
        <v>1</v>
      </c>
    </row>
    <row r="148" spans="2:42" s="31" customFormat="1" x14ac:dyDescent="0.2">
      <c r="B148" s="24"/>
      <c r="C148" s="316" t="s">
        <v>22</v>
      </c>
      <c r="D148" s="228">
        <v>168.7</v>
      </c>
      <c r="E148" s="320"/>
      <c r="F148" s="322">
        <f t="shared" si="90"/>
        <v>3.6877688998156133</v>
      </c>
      <c r="G148" s="228">
        <v>162.9</v>
      </c>
      <c r="H148" s="317"/>
      <c r="I148" s="322">
        <f t="shared" si="91"/>
        <v>3.2974001268230912</v>
      </c>
      <c r="J148" s="228">
        <v>127.4</v>
      </c>
      <c r="K148" s="317"/>
      <c r="L148" s="322">
        <f t="shared" si="92"/>
        <v>1.4331210191082855</v>
      </c>
      <c r="M148" s="228">
        <v>179.3</v>
      </c>
      <c r="N148" s="317"/>
      <c r="O148" s="322">
        <f t="shared" si="93"/>
        <v>3.6416184971098442</v>
      </c>
      <c r="P148" s="228">
        <v>222.7</v>
      </c>
      <c r="Q148" s="320"/>
      <c r="R148" s="322">
        <f t="shared" si="101"/>
        <v>10.356788899900881</v>
      </c>
      <c r="S148" s="228">
        <v>177.4</v>
      </c>
      <c r="T148" s="317"/>
      <c r="U148" s="322">
        <f t="shared" si="94"/>
        <v>2.7809965237543421</v>
      </c>
      <c r="V148" s="204">
        <v>134.30000000000001</v>
      </c>
      <c r="W148" s="164"/>
      <c r="X148" s="321">
        <f t="shared" si="95"/>
        <v>1.2820512820512997</v>
      </c>
      <c r="Y148" s="205">
        <f t="shared" si="78"/>
        <v>0.59276822762299952</v>
      </c>
      <c r="AA148" s="295" t="s">
        <v>60</v>
      </c>
      <c r="AB148" s="301">
        <v>168.7</v>
      </c>
      <c r="AC148" s="301">
        <v>162.9</v>
      </c>
      <c r="AD148" s="301">
        <v>127.4</v>
      </c>
      <c r="AE148" s="301">
        <v>179.3</v>
      </c>
      <c r="AF148" s="301">
        <v>222.7</v>
      </c>
      <c r="AG148" s="301">
        <v>177.4</v>
      </c>
      <c r="AH148" s="301">
        <v>134.30000000000001</v>
      </c>
      <c r="AI148" s="309"/>
      <c r="AJ148" s="309" t="b">
        <f t="shared" si="96"/>
        <v>1</v>
      </c>
      <c r="AK148" s="309" t="b">
        <f t="shared" si="97"/>
        <v>1</v>
      </c>
      <c r="AL148" s="309" t="b">
        <f t="shared" si="98"/>
        <v>1</v>
      </c>
      <c r="AM148" s="309" t="b">
        <f t="shared" si="99"/>
        <v>1</v>
      </c>
      <c r="AN148" s="309" t="b">
        <f t="shared" si="100"/>
        <v>1</v>
      </c>
      <c r="AO148" s="309" t="b">
        <f t="shared" si="102"/>
        <v>1</v>
      </c>
      <c r="AP148" s="31" t="b">
        <f t="shared" si="103"/>
        <v>1</v>
      </c>
    </row>
    <row r="149" spans="2:42" s="31" customFormat="1" x14ac:dyDescent="0.2">
      <c r="B149" s="24"/>
      <c r="C149" s="316" t="s">
        <v>23</v>
      </c>
      <c r="D149" s="228">
        <v>168.8</v>
      </c>
      <c r="E149" s="320"/>
      <c r="F149" s="322">
        <f t="shared" si="90"/>
        <v>2.7388922702373808</v>
      </c>
      <c r="G149" s="228">
        <v>162.80000000000001</v>
      </c>
      <c r="H149" s="317"/>
      <c r="I149" s="322">
        <f t="shared" si="91"/>
        <v>1.4962593516209433</v>
      </c>
      <c r="J149" s="228">
        <v>127.4</v>
      </c>
      <c r="K149" s="317"/>
      <c r="L149" s="322">
        <f t="shared" si="92"/>
        <v>1.352426412092278</v>
      </c>
      <c r="M149" s="228">
        <v>179.3</v>
      </c>
      <c r="N149" s="317"/>
      <c r="O149" s="322">
        <f t="shared" si="93"/>
        <v>3.5817446562680599</v>
      </c>
      <c r="P149" s="228">
        <v>224.7</v>
      </c>
      <c r="Q149" s="320"/>
      <c r="R149" s="322">
        <f t="shared" si="101"/>
        <v>9.7167968749999787</v>
      </c>
      <c r="S149" s="228">
        <v>177.8</v>
      </c>
      <c r="T149" s="317"/>
      <c r="U149" s="322">
        <f t="shared" si="94"/>
        <v>3.0127462340672206</v>
      </c>
      <c r="V149" s="204">
        <v>134.30000000000001</v>
      </c>
      <c r="W149" s="164"/>
      <c r="X149" s="321">
        <f t="shared" si="95"/>
        <v>1.0534236267870645</v>
      </c>
      <c r="Y149" s="205">
        <f t="shared" si="78"/>
        <v>0.59241706161137442</v>
      </c>
      <c r="AA149" s="295" t="s">
        <v>23</v>
      </c>
      <c r="AB149" s="301">
        <v>168.8</v>
      </c>
      <c r="AC149" s="301">
        <v>162.80000000000001</v>
      </c>
      <c r="AD149" s="301">
        <v>127.4</v>
      </c>
      <c r="AE149" s="301">
        <v>179.3</v>
      </c>
      <c r="AF149" s="301">
        <v>224.7</v>
      </c>
      <c r="AG149" s="301">
        <v>177.8</v>
      </c>
      <c r="AH149" s="301">
        <v>134.30000000000001</v>
      </c>
      <c r="AI149" s="309"/>
      <c r="AJ149" s="309" t="b">
        <f t="shared" si="96"/>
        <v>1</v>
      </c>
      <c r="AK149" s="309" t="b">
        <f t="shared" si="97"/>
        <v>1</v>
      </c>
      <c r="AL149" s="309" t="b">
        <f t="shared" si="98"/>
        <v>1</v>
      </c>
      <c r="AM149" s="309" t="b">
        <f t="shared" si="99"/>
        <v>1</v>
      </c>
      <c r="AN149" s="309" t="b">
        <f t="shared" si="100"/>
        <v>1</v>
      </c>
      <c r="AO149" s="309" t="b">
        <f t="shared" si="102"/>
        <v>1</v>
      </c>
      <c r="AP149" s="31" t="b">
        <f t="shared" si="103"/>
        <v>1</v>
      </c>
    </row>
    <row r="150" spans="2:42" s="31" customFormat="1" x14ac:dyDescent="0.2">
      <c r="B150" s="24"/>
      <c r="C150" s="316" t="s">
        <v>24</v>
      </c>
      <c r="D150" s="228">
        <v>170.4</v>
      </c>
      <c r="E150" s="320"/>
      <c r="F150" s="322">
        <f t="shared" si="90"/>
        <v>2.8364514182257272</v>
      </c>
      <c r="G150" s="228">
        <v>165.2</v>
      </c>
      <c r="H150" s="317"/>
      <c r="I150" s="322">
        <f t="shared" si="91"/>
        <v>1.2875536480686733</v>
      </c>
      <c r="J150" s="228">
        <v>127.4</v>
      </c>
      <c r="K150" s="317"/>
      <c r="L150" s="322">
        <f t="shared" si="92"/>
        <v>1.0309278350515649</v>
      </c>
      <c r="M150" s="228">
        <v>179.3</v>
      </c>
      <c r="N150" s="317"/>
      <c r="O150" s="322">
        <f t="shared" si="93"/>
        <v>3.5817446562680599</v>
      </c>
      <c r="P150" s="228">
        <v>229</v>
      </c>
      <c r="Q150" s="320"/>
      <c r="R150" s="322">
        <f t="shared" si="101"/>
        <v>12.919132149901369</v>
      </c>
      <c r="S150" s="228">
        <v>178.2</v>
      </c>
      <c r="T150" s="317"/>
      <c r="U150" s="322">
        <f t="shared" si="94"/>
        <v>3.1249999999999778</v>
      </c>
      <c r="V150" s="204">
        <v>134.4</v>
      </c>
      <c r="W150" s="164"/>
      <c r="X150" s="321">
        <f t="shared" si="95"/>
        <v>0.82520630157538744</v>
      </c>
      <c r="Y150" s="205">
        <f t="shared" si="78"/>
        <v>0.58685446009389663</v>
      </c>
      <c r="AA150" s="295" t="s">
        <v>24</v>
      </c>
      <c r="AB150" s="301">
        <v>170.4</v>
      </c>
      <c r="AC150" s="301">
        <v>165.2</v>
      </c>
      <c r="AD150" s="301">
        <v>127.4</v>
      </c>
      <c r="AE150" s="301">
        <v>179.3</v>
      </c>
      <c r="AF150" s="301">
        <v>229</v>
      </c>
      <c r="AG150" s="301">
        <v>178.2</v>
      </c>
      <c r="AH150" s="301">
        <v>134.4</v>
      </c>
      <c r="AI150" s="309"/>
      <c r="AJ150" s="309" t="b">
        <f t="shared" si="96"/>
        <v>1</v>
      </c>
      <c r="AK150" s="309" t="b">
        <f t="shared" si="97"/>
        <v>1</v>
      </c>
      <c r="AL150" s="309" t="b">
        <f t="shared" si="98"/>
        <v>1</v>
      </c>
      <c r="AM150" s="309" t="b">
        <f t="shared" si="99"/>
        <v>1</v>
      </c>
      <c r="AN150" s="309" t="b">
        <f t="shared" si="100"/>
        <v>1</v>
      </c>
      <c r="AO150" s="309" t="b">
        <f t="shared" si="102"/>
        <v>1</v>
      </c>
      <c r="AP150" s="31" t="b">
        <f t="shared" si="103"/>
        <v>1</v>
      </c>
    </row>
    <row r="151" spans="2:42" s="31" customFormat="1" x14ac:dyDescent="0.2">
      <c r="B151" s="24"/>
      <c r="C151" s="316" t="s">
        <v>25</v>
      </c>
      <c r="D151" s="228">
        <v>171.2</v>
      </c>
      <c r="E151" s="320"/>
      <c r="F151" s="322">
        <f t="shared" si="90"/>
        <v>2.6378896882493841</v>
      </c>
      <c r="G151" s="228">
        <v>165.7</v>
      </c>
      <c r="H151" s="317"/>
      <c r="I151" s="322">
        <f t="shared" si="91"/>
        <v>1.221747098350634</v>
      </c>
      <c r="J151" s="228">
        <v>127.7</v>
      </c>
      <c r="K151" s="317"/>
      <c r="L151" s="322">
        <f t="shared" si="92"/>
        <v>1.2688342585249979</v>
      </c>
      <c r="M151" s="228">
        <v>179.4</v>
      </c>
      <c r="N151" s="317"/>
      <c r="O151" s="322">
        <f t="shared" si="93"/>
        <v>3.6395147313691645</v>
      </c>
      <c r="P151" s="228">
        <v>234.6</v>
      </c>
      <c r="Q151" s="320"/>
      <c r="R151" s="322">
        <f t="shared" si="101"/>
        <v>9.9859353023909811</v>
      </c>
      <c r="S151" s="228">
        <v>179</v>
      </c>
      <c r="T151" s="317"/>
      <c r="U151" s="322">
        <f t="shared" si="94"/>
        <v>3.1105990783410142</v>
      </c>
      <c r="V151" s="204">
        <v>134.4</v>
      </c>
      <c r="W151" s="164"/>
      <c r="X151" s="321">
        <f t="shared" si="95"/>
        <v>0.7496251874062887</v>
      </c>
      <c r="Y151" s="205">
        <f t="shared" si="78"/>
        <v>0.5841121495327104</v>
      </c>
      <c r="AA151" s="295" t="s">
        <v>25</v>
      </c>
      <c r="AB151" s="301">
        <v>171.2</v>
      </c>
      <c r="AC151" s="301">
        <v>165.7</v>
      </c>
      <c r="AD151" s="301">
        <v>127.7</v>
      </c>
      <c r="AE151" s="301">
        <v>179.4</v>
      </c>
      <c r="AF151" s="301">
        <v>234.6</v>
      </c>
      <c r="AG151" s="301">
        <v>179</v>
      </c>
      <c r="AH151" s="301">
        <v>134.4</v>
      </c>
      <c r="AI151" s="309"/>
      <c r="AJ151" s="309" t="b">
        <f t="shared" si="96"/>
        <v>1</v>
      </c>
      <c r="AK151" s="309" t="b">
        <f t="shared" si="97"/>
        <v>1</v>
      </c>
      <c r="AL151" s="309" t="b">
        <f t="shared" si="98"/>
        <v>1</v>
      </c>
      <c r="AM151" s="309" t="b">
        <f t="shared" si="99"/>
        <v>1</v>
      </c>
      <c r="AN151" s="309" t="b">
        <f t="shared" si="100"/>
        <v>1</v>
      </c>
      <c r="AO151" s="309" t="b">
        <f t="shared" si="102"/>
        <v>1</v>
      </c>
      <c r="AP151" s="31" t="b">
        <f t="shared" si="103"/>
        <v>1</v>
      </c>
    </row>
    <row r="152" spans="2:42" s="31" customFormat="1" x14ac:dyDescent="0.2">
      <c r="B152" s="24"/>
      <c r="C152" s="316"/>
      <c r="D152" s="228"/>
      <c r="E152" s="309"/>
      <c r="F152" s="322"/>
      <c r="G152" s="228"/>
      <c r="H152" s="317"/>
      <c r="I152" s="322"/>
      <c r="J152" s="228"/>
      <c r="K152" s="317"/>
      <c r="L152" s="322"/>
      <c r="M152" s="228"/>
      <c r="N152" s="317"/>
      <c r="O152" s="322"/>
      <c r="P152" s="228"/>
      <c r="Q152" s="317"/>
      <c r="R152" s="322"/>
      <c r="S152" s="228"/>
      <c r="T152" s="317"/>
      <c r="U152" s="322"/>
      <c r="V152" s="204"/>
      <c r="W152" s="164"/>
      <c r="X152" s="321"/>
      <c r="Y152" s="205"/>
      <c r="Z152" s="205"/>
      <c r="AA152" s="293" t="s">
        <v>50</v>
      </c>
      <c r="AB152" s="294" t="s">
        <v>51</v>
      </c>
      <c r="AC152" s="260" t="s">
        <v>52</v>
      </c>
      <c r="AD152" s="260" t="s">
        <v>53</v>
      </c>
      <c r="AE152" s="260" t="s">
        <v>54</v>
      </c>
      <c r="AF152" s="260" t="s">
        <v>55</v>
      </c>
      <c r="AG152" s="260" t="s">
        <v>56</v>
      </c>
      <c r="AH152" s="260" t="s">
        <v>57</v>
      </c>
      <c r="AI152" s="263"/>
      <c r="AJ152" s="309"/>
      <c r="AK152" s="309"/>
      <c r="AL152" s="309"/>
      <c r="AM152" s="309"/>
      <c r="AN152" s="309"/>
      <c r="AO152" s="309"/>
    </row>
    <row r="153" spans="2:42" s="31" customFormat="1" x14ac:dyDescent="0.2">
      <c r="B153" s="20">
        <v>2011</v>
      </c>
      <c r="C153" s="316"/>
      <c r="D153" s="228">
        <f>SUM(D154:D165)/12</f>
        <v>174.25</v>
      </c>
      <c r="E153" s="304"/>
      <c r="F153" s="322">
        <f>(D153/D139-1)*100</f>
        <v>3.8026211278792577</v>
      </c>
      <c r="G153" s="228">
        <f>SUM(G154:G165)/12</f>
        <v>168.11666666666665</v>
      </c>
      <c r="H153" s="317"/>
      <c r="I153" s="322">
        <f>(G153/G139-1)*100</f>
        <v>3.7597078640127402</v>
      </c>
      <c r="J153" s="228">
        <f>SUM(J154:J165)/12</f>
        <v>129.4</v>
      </c>
      <c r="K153" s="317"/>
      <c r="L153" s="322">
        <f>(J153/J139-1)*100</f>
        <v>1.9232031506399627</v>
      </c>
      <c r="M153" s="228">
        <f>SUM(M154:M165)/12</f>
        <v>180.04166666666671</v>
      </c>
      <c r="N153" s="317"/>
      <c r="O153" s="322">
        <f>(M153/M139-1)*100</f>
        <v>1.6945163567898547</v>
      </c>
      <c r="P153" s="228">
        <f>SUM(P154:P165)/12</f>
        <v>243.58333333333334</v>
      </c>
      <c r="Q153" s="304"/>
      <c r="R153" s="322">
        <f>(P153/P139-1)*100</f>
        <v>8.2071595157886978</v>
      </c>
      <c r="S153" s="228">
        <f>SUM(S154:S165)/12</f>
        <v>185.55833333333337</v>
      </c>
      <c r="T153" s="317"/>
      <c r="U153" s="322">
        <f>(S153/S139-1)*100</f>
        <v>5.1470935448836297</v>
      </c>
      <c r="V153" s="204">
        <f>SUM(V154:V165)/12</f>
        <v>135.16666666666669</v>
      </c>
      <c r="W153" s="164"/>
      <c r="X153" s="321">
        <f>(V153/V139-1)*100</f>
        <v>0.76411753742933186</v>
      </c>
      <c r="Y153" s="205">
        <f t="shared" ref="Y153" si="104">SUM(1/D153)*100</f>
        <v>0.57388809182209477</v>
      </c>
      <c r="AA153" s="309"/>
      <c r="AB153" s="318">
        <f>AVERAGE(AB154:AB165)</f>
        <v>174.25</v>
      </c>
      <c r="AC153" s="318">
        <f t="shared" ref="AC153" si="105">AVERAGE(AC154:AC165)</f>
        <v>168.11666666666665</v>
      </c>
      <c r="AD153" s="318">
        <f t="shared" ref="AD153" si="106">AVERAGE(AD154:AD165)</f>
        <v>129.4</v>
      </c>
      <c r="AE153" s="318">
        <f t="shared" ref="AE153" si="107">AVERAGE(AE154:AE165)</f>
        <v>180.04166666666671</v>
      </c>
      <c r="AF153" s="318">
        <f t="shared" ref="AF153" si="108">AVERAGE(AF154:AF165)</f>
        <v>243.58333333333334</v>
      </c>
      <c r="AG153" s="318">
        <f t="shared" ref="AG153" si="109">AVERAGE(AG154:AG165)</f>
        <v>185.55833333333337</v>
      </c>
      <c r="AH153" s="318">
        <f t="shared" ref="AH153" si="110">AVERAGE(AH154:AH165)</f>
        <v>135.16666666666669</v>
      </c>
      <c r="AI153" s="309"/>
      <c r="AJ153" s="309" t="b">
        <f t="shared" ref="AJ153" si="111">D153=AB153</f>
        <v>1</v>
      </c>
      <c r="AK153" s="309" t="b">
        <f t="shared" ref="AK153" si="112">G153=AC153</f>
        <v>1</v>
      </c>
      <c r="AL153" s="309" t="b">
        <f t="shared" ref="AL153" si="113">J153=AD153</f>
        <v>1</v>
      </c>
      <c r="AM153" s="309" t="b">
        <f t="shared" ref="AM153" si="114">M153=AE153</f>
        <v>1</v>
      </c>
      <c r="AN153" s="309" t="b">
        <f t="shared" ref="AN153" si="115">AF153=P153</f>
        <v>1</v>
      </c>
      <c r="AO153" s="309" t="b">
        <f>AG153=S153</f>
        <v>1</v>
      </c>
      <c r="AP153" s="31" t="b">
        <f>AH153=V153</f>
        <v>1</v>
      </c>
    </row>
    <row r="154" spans="2:42" s="31" customFormat="1" x14ac:dyDescent="0.2">
      <c r="B154" s="24"/>
      <c r="C154" s="316" t="s">
        <v>32</v>
      </c>
      <c r="D154" s="228">
        <v>172.1</v>
      </c>
      <c r="E154" s="317"/>
      <c r="F154" s="322">
        <f>(D154/D140-1)*100</f>
        <v>3.7371910789632201</v>
      </c>
      <c r="G154" s="228">
        <v>166.6</v>
      </c>
      <c r="H154" s="317"/>
      <c r="I154" s="322">
        <f>(G154/G140-1)*100</f>
        <v>3.2218091697645557</v>
      </c>
      <c r="J154" s="228">
        <v>127.8</v>
      </c>
      <c r="K154" s="317"/>
      <c r="L154" s="322">
        <f>(J154/J140-1)*100</f>
        <v>1.3481363996827866</v>
      </c>
      <c r="M154" s="228">
        <v>179.4</v>
      </c>
      <c r="N154" s="317"/>
      <c r="O154" s="322">
        <f t="shared" si="93"/>
        <v>3.5199076745527913</v>
      </c>
      <c r="P154" s="228">
        <v>239.7</v>
      </c>
      <c r="Q154" s="317"/>
      <c r="R154" s="322">
        <f t="shared" si="101"/>
        <v>10.460829493087553</v>
      </c>
      <c r="S154" s="228">
        <v>179.9</v>
      </c>
      <c r="T154" s="317"/>
      <c r="U154" s="322">
        <f t="shared" si="94"/>
        <v>3.4502587694076992</v>
      </c>
      <c r="V154" s="204">
        <v>134.4</v>
      </c>
      <c r="W154" s="164"/>
      <c r="X154" s="321">
        <f>(V154/V140-1)*100</f>
        <v>0.6741573033707926</v>
      </c>
      <c r="Y154" s="205">
        <f t="shared" ref="Y154:Y165" si="116">SUM(1/D154)*100</f>
        <v>0.58105752469494476</v>
      </c>
      <c r="Z154" s="205"/>
      <c r="AA154" s="311" t="s">
        <v>14</v>
      </c>
      <c r="AB154" s="312">
        <v>172.1</v>
      </c>
      <c r="AC154" s="299">
        <v>166.6</v>
      </c>
      <c r="AD154" s="299">
        <v>127.8</v>
      </c>
      <c r="AE154" s="299">
        <v>179.4</v>
      </c>
      <c r="AF154" s="299">
        <v>239.7</v>
      </c>
      <c r="AG154" s="299">
        <v>179.9</v>
      </c>
      <c r="AH154" s="299">
        <v>134.4</v>
      </c>
      <c r="AI154" s="263"/>
      <c r="AJ154" s="309" t="b">
        <f t="shared" ref="AJ154:AJ165" si="117">D154=AB154</f>
        <v>1</v>
      </c>
      <c r="AK154" s="309" t="b">
        <f t="shared" ref="AK154:AK165" si="118">G154=AC154</f>
        <v>1</v>
      </c>
      <c r="AL154" s="309" t="b">
        <f t="shared" ref="AL154:AL165" si="119">J154=AD154</f>
        <v>1</v>
      </c>
      <c r="AM154" s="309" t="b">
        <f t="shared" ref="AM154:AM165" si="120">M154=AE154</f>
        <v>1</v>
      </c>
      <c r="AN154" s="309" t="b">
        <f t="shared" ref="AN154:AN165" si="121">AF154=P154</f>
        <v>1</v>
      </c>
      <c r="AO154" s="309" t="b">
        <f>AG154=S154</f>
        <v>1</v>
      </c>
      <c r="AP154" s="31" t="b">
        <f>AH154=V154</f>
        <v>1</v>
      </c>
    </row>
    <row r="155" spans="2:42" s="31" customFormat="1" x14ac:dyDescent="0.2">
      <c r="B155" s="24"/>
      <c r="C155" s="24" t="s">
        <v>15</v>
      </c>
      <c r="D155" s="204">
        <v>172.9</v>
      </c>
      <c r="E155" s="164"/>
      <c r="F155" s="321">
        <f>(D155/D141-1)*100</f>
        <v>4.2194092827004148</v>
      </c>
      <c r="G155" s="204">
        <v>168</v>
      </c>
      <c r="H155" s="164"/>
      <c r="I155" s="321">
        <f t="shared" ref="I155:I165" si="122">(G155/G141-1)*100</f>
        <v>4.8034934497816595</v>
      </c>
      <c r="J155" s="204">
        <v>128.5</v>
      </c>
      <c r="K155" s="164"/>
      <c r="L155" s="321">
        <f t="shared" si="92"/>
        <v>1.9032513877874857</v>
      </c>
      <c r="M155" s="204">
        <v>179.4</v>
      </c>
      <c r="N155" s="164"/>
      <c r="O155" s="321">
        <f t="shared" si="93"/>
        <v>3.3410138248848087</v>
      </c>
      <c r="P155" s="204">
        <v>239.1</v>
      </c>
      <c r="Q155" s="164"/>
      <c r="R155" s="321">
        <f t="shared" si="101"/>
        <v>7.2197309417040278</v>
      </c>
      <c r="S155" s="204">
        <v>180.6</v>
      </c>
      <c r="T155" s="164"/>
      <c r="U155" s="321">
        <f>(S155/S141-1)*100</f>
        <v>3.7334865020103303</v>
      </c>
      <c r="V155" s="204">
        <v>134.5</v>
      </c>
      <c r="W155" s="164"/>
      <c r="X155" s="321">
        <f t="shared" si="95"/>
        <v>0.52316890881911604</v>
      </c>
      <c r="Y155" s="205">
        <f t="shared" si="116"/>
        <v>0.578368999421631</v>
      </c>
      <c r="Z155" s="205"/>
      <c r="AA155" s="311" t="s">
        <v>15</v>
      </c>
      <c r="AB155" s="312">
        <v>172.9</v>
      </c>
      <c r="AC155" s="299">
        <v>168</v>
      </c>
      <c r="AD155" s="299">
        <v>128.5</v>
      </c>
      <c r="AE155" s="299">
        <v>179.4</v>
      </c>
      <c r="AF155" s="299">
        <v>239.1</v>
      </c>
      <c r="AG155" s="299">
        <v>180.6</v>
      </c>
      <c r="AH155" s="299">
        <v>134.5</v>
      </c>
      <c r="AI155" s="263"/>
      <c r="AJ155" s="309" t="b">
        <f t="shared" si="117"/>
        <v>1</v>
      </c>
      <c r="AK155" s="309" t="b">
        <f t="shared" si="118"/>
        <v>1</v>
      </c>
      <c r="AL155" s="309" t="b">
        <f t="shared" si="119"/>
        <v>1</v>
      </c>
      <c r="AM155" s="309" t="b">
        <f t="shared" si="120"/>
        <v>1</v>
      </c>
      <c r="AN155" s="309" t="b">
        <f t="shared" si="121"/>
        <v>1</v>
      </c>
      <c r="AO155" s="309" t="b">
        <f t="shared" ref="AO155:AO163" si="123">AG155=S155</f>
        <v>1</v>
      </c>
      <c r="AP155" s="31" t="b">
        <f t="shared" ref="AP155:AP163" si="124">AH155=V155</f>
        <v>1</v>
      </c>
    </row>
    <row r="156" spans="2:42" s="31" customFormat="1" x14ac:dyDescent="0.2">
      <c r="B156" s="24"/>
      <c r="C156" s="24" t="s">
        <v>16</v>
      </c>
      <c r="D156" s="204">
        <v>172.8</v>
      </c>
      <c r="E156" s="164"/>
      <c r="F156" s="321">
        <f t="shared" si="90"/>
        <v>4.2219541616405287</v>
      </c>
      <c r="G156" s="204">
        <v>167.2</v>
      </c>
      <c r="H156" s="164"/>
      <c r="I156" s="321">
        <f t="shared" si="122"/>
        <v>4.8275862068965392</v>
      </c>
      <c r="J156" s="204">
        <v>129.19999999999999</v>
      </c>
      <c r="K156" s="164"/>
      <c r="L156" s="321">
        <f t="shared" si="92"/>
        <v>2.2151898734177111</v>
      </c>
      <c r="M156" s="204">
        <v>179.4</v>
      </c>
      <c r="N156" s="164"/>
      <c r="O156" s="321">
        <f t="shared" si="93"/>
        <v>2.8669724770642224</v>
      </c>
      <c r="P156" s="204">
        <v>238.4</v>
      </c>
      <c r="Q156" s="164"/>
      <c r="R156" s="321">
        <f t="shared" si="101"/>
        <v>6.4285714285714279</v>
      </c>
      <c r="S156" s="204">
        <v>182.6</v>
      </c>
      <c r="T156" s="164"/>
      <c r="U156" s="321">
        <f t="shared" si="94"/>
        <v>4.5819014891179899</v>
      </c>
      <c r="V156" s="204">
        <v>134.69999999999999</v>
      </c>
      <c r="W156" s="164"/>
      <c r="X156" s="321">
        <f t="shared" si="95"/>
        <v>0.44742729306488371</v>
      </c>
      <c r="Y156" s="205">
        <f t="shared" si="116"/>
        <v>0.57870370370370372</v>
      </c>
      <c r="Z156" s="205"/>
      <c r="AA156" s="311" t="s">
        <v>16</v>
      </c>
      <c r="AB156" s="312">
        <v>172.8</v>
      </c>
      <c r="AC156" s="299">
        <v>167.2</v>
      </c>
      <c r="AD156" s="299">
        <v>129.19999999999999</v>
      </c>
      <c r="AE156" s="299">
        <v>179.4</v>
      </c>
      <c r="AF156" s="299">
        <v>238.4</v>
      </c>
      <c r="AG156" s="299">
        <v>182.6</v>
      </c>
      <c r="AH156" s="299">
        <v>134.69999999999999</v>
      </c>
      <c r="AI156" s="263"/>
      <c r="AJ156" s="309" t="b">
        <f t="shared" si="117"/>
        <v>1</v>
      </c>
      <c r="AK156" s="309" t="b">
        <f t="shared" si="118"/>
        <v>1</v>
      </c>
      <c r="AL156" s="309" t="b">
        <f t="shared" si="119"/>
        <v>1</v>
      </c>
      <c r="AM156" s="309" t="b">
        <f t="shared" si="120"/>
        <v>1</v>
      </c>
      <c r="AN156" s="309" t="b">
        <f t="shared" si="121"/>
        <v>1</v>
      </c>
      <c r="AO156" s="309" t="b">
        <f t="shared" si="123"/>
        <v>1</v>
      </c>
      <c r="AP156" s="31" t="b">
        <f t="shared" si="124"/>
        <v>1</v>
      </c>
    </row>
    <row r="157" spans="2:42" s="226" customFormat="1" x14ac:dyDescent="0.2">
      <c r="B157" s="24"/>
      <c r="C157" s="24" t="s">
        <v>17</v>
      </c>
      <c r="D157" s="204">
        <v>173.4</v>
      </c>
      <c r="E157" s="227"/>
      <c r="F157" s="321">
        <f t="shared" si="90"/>
        <v>4.5838359469239975</v>
      </c>
      <c r="G157" s="204">
        <v>167.5</v>
      </c>
      <c r="H157" s="227"/>
      <c r="I157" s="321">
        <f t="shared" si="122"/>
        <v>5.147520401757677</v>
      </c>
      <c r="J157" s="204">
        <v>129.30000000000001</v>
      </c>
      <c r="K157" s="227"/>
      <c r="L157" s="321">
        <f t="shared" si="92"/>
        <v>2.1327014218009532</v>
      </c>
      <c r="M157" s="204">
        <v>179.4</v>
      </c>
      <c r="N157" s="227"/>
      <c r="O157" s="321">
        <f t="shared" si="93"/>
        <v>2.5142857142857133</v>
      </c>
      <c r="P157" s="204">
        <v>242.1</v>
      </c>
      <c r="Q157" s="164"/>
      <c r="R157" s="321">
        <f t="shared" si="101"/>
        <v>8.2737030411448984</v>
      </c>
      <c r="S157" s="204">
        <v>183.4</v>
      </c>
      <c r="T157" s="164"/>
      <c r="U157" s="321">
        <f t="shared" si="94"/>
        <v>4.8599199542595839</v>
      </c>
      <c r="V157" s="204">
        <v>134.9</v>
      </c>
      <c r="W157" s="164"/>
      <c r="X157" s="321">
        <f t="shared" si="95"/>
        <v>0.59656972408650422</v>
      </c>
      <c r="Y157" s="205">
        <f t="shared" si="116"/>
        <v>0.57670126874279126</v>
      </c>
      <c r="Z157" s="205"/>
      <c r="AA157" s="311" t="s">
        <v>17</v>
      </c>
      <c r="AB157" s="312">
        <v>173.4</v>
      </c>
      <c r="AC157" s="299">
        <v>167.5</v>
      </c>
      <c r="AD157" s="299">
        <v>129.30000000000001</v>
      </c>
      <c r="AE157" s="299">
        <v>179.4</v>
      </c>
      <c r="AF157" s="299">
        <v>242.1</v>
      </c>
      <c r="AG157" s="299">
        <v>183.4</v>
      </c>
      <c r="AH157" s="299">
        <v>134.9</v>
      </c>
      <c r="AI157" s="263"/>
      <c r="AJ157" s="309" t="b">
        <f t="shared" si="117"/>
        <v>1</v>
      </c>
      <c r="AK157" s="309" t="b">
        <f t="shared" si="118"/>
        <v>1</v>
      </c>
      <c r="AL157" s="309" t="b">
        <f t="shared" si="119"/>
        <v>1</v>
      </c>
      <c r="AM157" s="309" t="b">
        <f t="shared" si="120"/>
        <v>1</v>
      </c>
      <c r="AN157" s="309" t="b">
        <f t="shared" si="121"/>
        <v>1</v>
      </c>
      <c r="AO157" s="309" t="b">
        <f t="shared" si="123"/>
        <v>1</v>
      </c>
      <c r="AP157" s="31" t="b">
        <f t="shared" si="124"/>
        <v>1</v>
      </c>
    </row>
    <row r="158" spans="2:42" s="226" customFormat="1" x14ac:dyDescent="0.2">
      <c r="B158" s="24"/>
      <c r="C158" s="24" t="s">
        <v>18</v>
      </c>
      <c r="D158" s="204">
        <v>173.8</v>
      </c>
      <c r="E158" s="227"/>
      <c r="F158" s="321">
        <f t="shared" si="90"/>
        <v>4.0718562874251463</v>
      </c>
      <c r="G158" s="204">
        <v>167.5</v>
      </c>
      <c r="H158" s="227"/>
      <c r="I158" s="321">
        <f t="shared" si="122"/>
        <v>4.0372670807453437</v>
      </c>
      <c r="J158" s="204">
        <v>129.4</v>
      </c>
      <c r="K158" s="227"/>
      <c r="L158" s="321">
        <f t="shared" si="92"/>
        <v>2.0504731861198833</v>
      </c>
      <c r="M158" s="204">
        <v>179.9</v>
      </c>
      <c r="N158" s="227"/>
      <c r="O158" s="321">
        <f t="shared" si="93"/>
        <v>2.682648401826504</v>
      </c>
      <c r="P158" s="204">
        <v>246.8</v>
      </c>
      <c r="Q158" s="164"/>
      <c r="R158" s="321">
        <f t="shared" si="101"/>
        <v>7.8671328671328755</v>
      </c>
      <c r="S158" s="204">
        <v>183.7</v>
      </c>
      <c r="T158" s="164"/>
      <c r="U158" s="321">
        <f t="shared" si="94"/>
        <v>5.0915331807780184</v>
      </c>
      <c r="V158" s="204">
        <v>135</v>
      </c>
      <c r="W158" s="164"/>
      <c r="X158" s="321">
        <f t="shared" si="95"/>
        <v>0.59612518628913147</v>
      </c>
      <c r="Y158" s="205">
        <f t="shared" si="116"/>
        <v>0.57537399309551207</v>
      </c>
      <c r="Z158" s="205"/>
      <c r="AA158" s="311" t="s">
        <v>18</v>
      </c>
      <c r="AB158" s="312">
        <v>173.8</v>
      </c>
      <c r="AC158" s="299">
        <v>167.5</v>
      </c>
      <c r="AD158" s="299">
        <v>129.4</v>
      </c>
      <c r="AE158" s="299">
        <v>179.9</v>
      </c>
      <c r="AF158" s="299">
        <v>246.8</v>
      </c>
      <c r="AG158" s="299">
        <v>183.7</v>
      </c>
      <c r="AH158" s="299">
        <v>135</v>
      </c>
      <c r="AI158" s="263"/>
      <c r="AJ158" s="309" t="b">
        <f t="shared" si="117"/>
        <v>1</v>
      </c>
      <c r="AK158" s="309" t="b">
        <f t="shared" si="118"/>
        <v>1</v>
      </c>
      <c r="AL158" s="309" t="b">
        <f t="shared" si="119"/>
        <v>1</v>
      </c>
      <c r="AM158" s="309" t="b">
        <f t="shared" si="120"/>
        <v>1</v>
      </c>
      <c r="AN158" s="309" t="b">
        <f t="shared" si="121"/>
        <v>1</v>
      </c>
      <c r="AO158" s="309" t="b">
        <f t="shared" si="123"/>
        <v>1</v>
      </c>
      <c r="AP158" s="31" t="b">
        <f t="shared" si="124"/>
        <v>1</v>
      </c>
    </row>
    <row r="159" spans="2:42" s="226" customFormat="1" x14ac:dyDescent="0.2">
      <c r="B159" s="24"/>
      <c r="C159" s="24" t="s">
        <v>33</v>
      </c>
      <c r="D159" s="204">
        <v>174.2</v>
      </c>
      <c r="E159" s="227"/>
      <c r="F159" s="321">
        <f t="shared" si="90"/>
        <v>3.6904761904761774</v>
      </c>
      <c r="G159" s="204">
        <v>166.9</v>
      </c>
      <c r="H159" s="227"/>
      <c r="I159" s="321">
        <f t="shared" si="122"/>
        <v>3.2158317872603703</v>
      </c>
      <c r="J159" s="204">
        <v>129.6</v>
      </c>
      <c r="K159" s="227"/>
      <c r="L159" s="321">
        <f t="shared" si="92"/>
        <v>2.0472440944881765</v>
      </c>
      <c r="M159" s="204">
        <v>180.4</v>
      </c>
      <c r="N159" s="227"/>
      <c r="O159" s="321">
        <f t="shared" si="93"/>
        <v>1.8633540372670954</v>
      </c>
      <c r="P159" s="204">
        <v>247.5</v>
      </c>
      <c r="Q159" s="164"/>
      <c r="R159" s="321">
        <f t="shared" si="101"/>
        <v>9.0788893785808789</v>
      </c>
      <c r="S159" s="204">
        <v>187.4</v>
      </c>
      <c r="T159" s="164"/>
      <c r="U159" s="321">
        <f t="shared" si="94"/>
        <v>5.6965595036660988</v>
      </c>
      <c r="V159" s="204">
        <v>135.19999999999999</v>
      </c>
      <c r="W159" s="164"/>
      <c r="X159" s="321">
        <f t="shared" si="95"/>
        <v>0.74515648286139768</v>
      </c>
      <c r="Y159" s="205">
        <f t="shared" si="116"/>
        <v>0.57405281285878307</v>
      </c>
      <c r="Z159" s="205"/>
      <c r="AA159" s="311" t="s">
        <v>58</v>
      </c>
      <c r="AB159" s="299">
        <v>174.2</v>
      </c>
      <c r="AC159" s="299">
        <v>166.9</v>
      </c>
      <c r="AD159" s="299">
        <v>129.6</v>
      </c>
      <c r="AE159" s="299">
        <v>180.4</v>
      </c>
      <c r="AF159" s="299">
        <v>247.5</v>
      </c>
      <c r="AG159" s="299">
        <v>187.4</v>
      </c>
      <c r="AH159" s="299">
        <v>135.19999999999999</v>
      </c>
      <c r="AI159" s="263"/>
      <c r="AJ159" s="309" t="b">
        <f t="shared" si="117"/>
        <v>1</v>
      </c>
      <c r="AK159" s="309" t="b">
        <f t="shared" si="118"/>
        <v>1</v>
      </c>
      <c r="AL159" s="309" t="b">
        <f t="shared" si="119"/>
        <v>1</v>
      </c>
      <c r="AM159" s="309" t="b">
        <f t="shared" si="120"/>
        <v>1</v>
      </c>
      <c r="AN159" s="309" t="b">
        <f t="shared" si="121"/>
        <v>1</v>
      </c>
      <c r="AO159" s="309" t="b">
        <f t="shared" si="123"/>
        <v>1</v>
      </c>
      <c r="AP159" s="31" t="b">
        <f t="shared" si="124"/>
        <v>1</v>
      </c>
    </row>
    <row r="160" spans="2:42" s="226" customFormat="1" x14ac:dyDescent="0.2">
      <c r="B160" s="24"/>
      <c r="C160" s="24" t="s">
        <v>20</v>
      </c>
      <c r="D160" s="204">
        <v>174.6</v>
      </c>
      <c r="E160" s="227"/>
      <c r="F160" s="321">
        <f t="shared" si="90"/>
        <v>3.6817102137767233</v>
      </c>
      <c r="G160" s="204">
        <v>167.3</v>
      </c>
      <c r="H160" s="227"/>
      <c r="I160" s="321">
        <f t="shared" si="122"/>
        <v>3.2078963602714561</v>
      </c>
      <c r="J160" s="204">
        <v>129.69999999999999</v>
      </c>
      <c r="K160" s="227"/>
      <c r="L160" s="321">
        <f t="shared" si="92"/>
        <v>1.8853102906519981</v>
      </c>
      <c r="M160" s="204">
        <v>180.4</v>
      </c>
      <c r="N160" s="227"/>
      <c r="O160" s="321">
        <f t="shared" si="93"/>
        <v>0.66964285714286031</v>
      </c>
      <c r="P160" s="204">
        <v>248.9</v>
      </c>
      <c r="Q160" s="164"/>
      <c r="R160" s="321">
        <f t="shared" si="101"/>
        <v>11.215370866845387</v>
      </c>
      <c r="S160" s="204">
        <v>187.7</v>
      </c>
      <c r="T160" s="164"/>
      <c r="U160" s="321">
        <f t="shared" si="94"/>
        <v>5.4494382022471921</v>
      </c>
      <c r="V160" s="204">
        <v>135.19999999999999</v>
      </c>
      <c r="W160" s="164"/>
      <c r="X160" s="321">
        <f>(V160/V146-1)*100</f>
        <v>0.74515648286139768</v>
      </c>
      <c r="Y160" s="205">
        <f t="shared" si="116"/>
        <v>0.57273768613974807</v>
      </c>
      <c r="Z160" s="205"/>
      <c r="AA160" s="311" t="s">
        <v>59</v>
      </c>
      <c r="AB160" s="299">
        <v>174.6</v>
      </c>
      <c r="AC160" s="299">
        <v>167.3</v>
      </c>
      <c r="AD160" s="299">
        <v>129.69999999999999</v>
      </c>
      <c r="AE160" s="299">
        <v>180.4</v>
      </c>
      <c r="AF160" s="299">
        <v>248.9</v>
      </c>
      <c r="AG160" s="299">
        <v>187.7</v>
      </c>
      <c r="AH160" s="299">
        <v>135.19999999999999</v>
      </c>
      <c r="AI160" s="263"/>
      <c r="AJ160" s="309" t="b">
        <f t="shared" si="117"/>
        <v>1</v>
      </c>
      <c r="AK160" s="309" t="b">
        <f t="shared" si="118"/>
        <v>1</v>
      </c>
      <c r="AL160" s="309" t="b">
        <f t="shared" si="119"/>
        <v>1</v>
      </c>
      <c r="AM160" s="309" t="b">
        <f t="shared" si="120"/>
        <v>1</v>
      </c>
      <c r="AN160" s="309" t="b">
        <f t="shared" si="121"/>
        <v>1</v>
      </c>
      <c r="AO160" s="309" t="b">
        <f t="shared" si="123"/>
        <v>1</v>
      </c>
      <c r="AP160" s="31" t="b">
        <f t="shared" si="124"/>
        <v>1</v>
      </c>
    </row>
    <row r="161" spans="1:42" s="226" customFormat="1" x14ac:dyDescent="0.2">
      <c r="B161" s="24"/>
      <c r="C161" s="24" t="s">
        <v>21</v>
      </c>
      <c r="D161" s="204">
        <v>174.2</v>
      </c>
      <c r="E161" s="227"/>
      <c r="F161" s="321">
        <f t="shared" si="90"/>
        <v>3.3827893175074175</v>
      </c>
      <c r="G161" s="204">
        <v>167</v>
      </c>
      <c r="H161" s="227"/>
      <c r="I161" s="321">
        <f t="shared" si="122"/>
        <v>2.8325123152709297</v>
      </c>
      <c r="J161" s="204">
        <v>129.80000000000001</v>
      </c>
      <c r="K161" s="227"/>
      <c r="L161" s="321">
        <f t="shared" si="92"/>
        <v>1.9638648860958563</v>
      </c>
      <c r="M161" s="204">
        <v>180.4</v>
      </c>
      <c r="N161" s="227"/>
      <c r="O161" s="321">
        <f t="shared" si="93"/>
        <v>0.55741360089185399</v>
      </c>
      <c r="P161" s="204">
        <v>243</v>
      </c>
      <c r="Q161" s="164"/>
      <c r="R161" s="321">
        <f t="shared" si="101"/>
        <v>8.8709677419354982</v>
      </c>
      <c r="S161" s="204">
        <v>188.2</v>
      </c>
      <c r="T161" s="164"/>
      <c r="U161" s="321">
        <f t="shared" si="94"/>
        <v>5.9088351153629759</v>
      </c>
      <c r="V161" s="204">
        <v>135.4</v>
      </c>
      <c r="W161" s="164"/>
      <c r="X161" s="321">
        <f t="shared" si="95"/>
        <v>0.8941877794336861</v>
      </c>
      <c r="Y161" s="205">
        <f t="shared" si="116"/>
        <v>0.57405281285878307</v>
      </c>
      <c r="Z161" s="205"/>
      <c r="AA161" s="311" t="s">
        <v>21</v>
      </c>
      <c r="AB161" s="299">
        <v>174.2</v>
      </c>
      <c r="AC161" s="299">
        <v>167</v>
      </c>
      <c r="AD161" s="299">
        <v>129.80000000000001</v>
      </c>
      <c r="AE161" s="299">
        <v>180.4</v>
      </c>
      <c r="AF161" s="299">
        <v>243</v>
      </c>
      <c r="AG161" s="299">
        <v>188.2</v>
      </c>
      <c r="AH161" s="299">
        <v>135.4</v>
      </c>
      <c r="AI161" s="263"/>
      <c r="AJ161" s="309" t="b">
        <f t="shared" si="117"/>
        <v>1</v>
      </c>
      <c r="AK161" s="309" t="b">
        <f t="shared" si="118"/>
        <v>1</v>
      </c>
      <c r="AL161" s="309" t="b">
        <f t="shared" si="119"/>
        <v>1</v>
      </c>
      <c r="AM161" s="309" t="b">
        <f t="shared" si="120"/>
        <v>1</v>
      </c>
      <c r="AN161" s="309" t="b">
        <f t="shared" si="121"/>
        <v>1</v>
      </c>
      <c r="AO161" s="309" t="b">
        <f t="shared" si="123"/>
        <v>1</v>
      </c>
      <c r="AP161" s="31" t="b">
        <f t="shared" si="124"/>
        <v>1</v>
      </c>
    </row>
    <row r="162" spans="1:42" s="31" customFormat="1" x14ac:dyDescent="0.2">
      <c r="B162" s="24"/>
      <c r="C162" s="24" t="s">
        <v>22</v>
      </c>
      <c r="D162" s="204">
        <v>174.5</v>
      </c>
      <c r="E162" s="164"/>
      <c r="F162" s="321">
        <f t="shared" si="90"/>
        <v>3.4380557202134066</v>
      </c>
      <c r="G162" s="204">
        <v>167.5</v>
      </c>
      <c r="H162" s="164"/>
      <c r="I162" s="321">
        <f t="shared" si="122"/>
        <v>2.8238182934315459</v>
      </c>
      <c r="J162" s="204">
        <v>129.80000000000001</v>
      </c>
      <c r="K162" s="164"/>
      <c r="L162" s="321">
        <f t="shared" si="92"/>
        <v>1.883830455259039</v>
      </c>
      <c r="M162" s="204">
        <v>180.4</v>
      </c>
      <c r="N162" s="164"/>
      <c r="O162" s="321">
        <f t="shared" si="93"/>
        <v>0.61349693251533388</v>
      </c>
      <c r="P162" s="204">
        <v>244.4</v>
      </c>
      <c r="Q162" s="164"/>
      <c r="R162" s="321">
        <f t="shared" si="101"/>
        <v>9.7440502918724867</v>
      </c>
      <c r="S162" s="204">
        <v>188.5</v>
      </c>
      <c r="T162" s="164"/>
      <c r="U162" s="321">
        <f t="shared" si="94"/>
        <v>6.2570462232243385</v>
      </c>
      <c r="V162" s="204">
        <v>135.4</v>
      </c>
      <c r="W162" s="164"/>
      <c r="X162" s="321">
        <f t="shared" si="95"/>
        <v>0.81906180193596079</v>
      </c>
      <c r="Y162" s="205">
        <f t="shared" si="116"/>
        <v>0.57306590257879653</v>
      </c>
      <c r="Z162" s="205"/>
      <c r="AA162" s="311" t="s">
        <v>60</v>
      </c>
      <c r="AB162" s="299">
        <v>174.5</v>
      </c>
      <c r="AC162" s="299">
        <v>167.5</v>
      </c>
      <c r="AD162" s="299">
        <v>129.80000000000001</v>
      </c>
      <c r="AE162" s="299">
        <v>180.4</v>
      </c>
      <c r="AF162" s="299">
        <v>244.4</v>
      </c>
      <c r="AG162" s="299">
        <v>188.5</v>
      </c>
      <c r="AH162" s="299">
        <v>135.4</v>
      </c>
      <c r="AI162" s="263"/>
      <c r="AJ162" s="309" t="b">
        <f t="shared" si="117"/>
        <v>1</v>
      </c>
      <c r="AK162" s="309" t="b">
        <f t="shared" si="118"/>
        <v>1</v>
      </c>
      <c r="AL162" s="309" t="b">
        <f t="shared" si="119"/>
        <v>1</v>
      </c>
      <c r="AM162" s="309" t="b">
        <f t="shared" si="120"/>
        <v>1</v>
      </c>
      <c r="AN162" s="309" t="b">
        <f t="shared" si="121"/>
        <v>1</v>
      </c>
      <c r="AO162" s="309" t="b">
        <f t="shared" si="123"/>
        <v>1</v>
      </c>
      <c r="AP162" s="31" t="b">
        <f t="shared" si="124"/>
        <v>1</v>
      </c>
    </row>
    <row r="163" spans="1:42" s="31" customFormat="1" x14ac:dyDescent="0.2">
      <c r="B163" s="24"/>
      <c r="C163" s="24" t="s">
        <v>23</v>
      </c>
      <c r="D163" s="204">
        <v>175.7</v>
      </c>
      <c r="E163" s="164"/>
      <c r="F163" s="321">
        <f t="shared" si="90"/>
        <v>4.0876777251184659</v>
      </c>
      <c r="G163" s="204">
        <v>170.1</v>
      </c>
      <c r="H163" s="164"/>
      <c r="I163" s="321">
        <f t="shared" si="122"/>
        <v>4.4840294840294836</v>
      </c>
      <c r="J163" s="204">
        <v>129.80000000000001</v>
      </c>
      <c r="K163" s="164"/>
      <c r="L163" s="321">
        <f t="shared" si="92"/>
        <v>1.883830455259039</v>
      </c>
      <c r="M163" s="204">
        <v>180.4</v>
      </c>
      <c r="N163" s="164"/>
      <c r="O163" s="321">
        <f t="shared" si="93"/>
        <v>0.61349693251533388</v>
      </c>
      <c r="P163" s="204">
        <v>241.9</v>
      </c>
      <c r="Q163" s="164"/>
      <c r="R163" s="321">
        <f t="shared" si="101"/>
        <v>7.6546506453048613</v>
      </c>
      <c r="S163" s="204">
        <v>188.2</v>
      </c>
      <c r="T163" s="164"/>
      <c r="U163" s="321">
        <f t="shared" si="94"/>
        <v>5.8492688413948057</v>
      </c>
      <c r="V163" s="204">
        <v>135.5</v>
      </c>
      <c r="W163" s="164"/>
      <c r="X163" s="321">
        <f t="shared" si="95"/>
        <v>0.89352196574832288</v>
      </c>
      <c r="Y163" s="205">
        <f t="shared" si="116"/>
        <v>0.56915196357427444</v>
      </c>
      <c r="Z163" s="205"/>
      <c r="AA163" s="311" t="s">
        <v>23</v>
      </c>
      <c r="AB163" s="299">
        <v>175.7</v>
      </c>
      <c r="AC163" s="299">
        <v>170.1</v>
      </c>
      <c r="AD163" s="299">
        <v>129.80000000000001</v>
      </c>
      <c r="AE163" s="299">
        <v>180.4</v>
      </c>
      <c r="AF163" s="299">
        <v>241.9</v>
      </c>
      <c r="AG163" s="299">
        <v>188.2</v>
      </c>
      <c r="AH163" s="299">
        <v>135.5</v>
      </c>
      <c r="AI163" s="263"/>
      <c r="AJ163" s="309" t="b">
        <f t="shared" si="117"/>
        <v>1</v>
      </c>
      <c r="AK163" s="309" t="b">
        <f t="shared" si="118"/>
        <v>1</v>
      </c>
      <c r="AL163" s="309" t="b">
        <f t="shared" si="119"/>
        <v>1</v>
      </c>
      <c r="AM163" s="309" t="b">
        <f t="shared" si="120"/>
        <v>1</v>
      </c>
      <c r="AN163" s="309" t="b">
        <f t="shared" si="121"/>
        <v>1</v>
      </c>
      <c r="AO163" s="309" t="b">
        <f t="shared" si="123"/>
        <v>1</v>
      </c>
      <c r="AP163" s="31" t="b">
        <f t="shared" si="124"/>
        <v>1</v>
      </c>
    </row>
    <row r="164" spans="1:42" s="31" customFormat="1" x14ac:dyDescent="0.2">
      <c r="B164" s="24"/>
      <c r="C164" s="24" t="s">
        <v>24</v>
      </c>
      <c r="D164" s="204">
        <v>176.5</v>
      </c>
      <c r="E164" s="164"/>
      <c r="F164" s="321">
        <f t="shared" si="90"/>
        <v>3.5798122065727744</v>
      </c>
      <c r="G164" s="204">
        <v>171</v>
      </c>
      <c r="H164" s="164"/>
      <c r="I164" s="321">
        <f t="shared" si="122"/>
        <v>3.510895883777243</v>
      </c>
      <c r="J164" s="204">
        <v>129.9</v>
      </c>
      <c r="K164" s="164"/>
      <c r="L164" s="321">
        <f t="shared" si="92"/>
        <v>1.9623233908948157</v>
      </c>
      <c r="M164" s="204">
        <v>180.4</v>
      </c>
      <c r="N164" s="164"/>
      <c r="O164" s="321">
        <f t="shared" si="93"/>
        <v>0.61349693251533388</v>
      </c>
      <c r="P164" s="204">
        <v>246.7</v>
      </c>
      <c r="Q164" s="164"/>
      <c r="R164" s="321">
        <f t="shared" si="101"/>
        <v>7.7292576419213832</v>
      </c>
      <c r="S164" s="204">
        <v>188.4</v>
      </c>
      <c r="T164" s="164"/>
      <c r="U164" s="321">
        <f t="shared" si="94"/>
        <v>5.7239057239057312</v>
      </c>
      <c r="V164" s="204">
        <v>135.69999999999999</v>
      </c>
      <c r="W164" s="164"/>
      <c r="X164" s="321">
        <f>(V164/V150-1)*100</f>
        <v>0.96726190476188467</v>
      </c>
      <c r="Y164" s="205">
        <f t="shared" si="116"/>
        <v>0.56657223796033995</v>
      </c>
      <c r="Z164" s="205"/>
      <c r="AA164" s="311" t="s">
        <v>24</v>
      </c>
      <c r="AB164" s="299">
        <v>176.5</v>
      </c>
      <c r="AC164" s="299">
        <v>171</v>
      </c>
      <c r="AD164" s="299">
        <v>129.9</v>
      </c>
      <c r="AE164" s="299">
        <v>180.4</v>
      </c>
      <c r="AF164" s="299">
        <v>246.7</v>
      </c>
      <c r="AG164" s="299">
        <v>188.4</v>
      </c>
      <c r="AH164" s="299">
        <v>135.69999999999999</v>
      </c>
      <c r="AI164" s="263"/>
      <c r="AJ164" s="309" t="b">
        <f t="shared" si="117"/>
        <v>1</v>
      </c>
      <c r="AK164" s="309" t="b">
        <f t="shared" si="118"/>
        <v>1</v>
      </c>
      <c r="AL164" s="309" t="b">
        <f t="shared" si="119"/>
        <v>1</v>
      </c>
      <c r="AM164" s="309" t="b">
        <f t="shared" si="120"/>
        <v>1</v>
      </c>
      <c r="AN164" s="309" t="b">
        <f t="shared" si="121"/>
        <v>1</v>
      </c>
      <c r="AO164" s="309" t="b">
        <f>AG164=S164</f>
        <v>1</v>
      </c>
      <c r="AP164" s="31" t="b">
        <f>AH164=V164</f>
        <v>1</v>
      </c>
    </row>
    <row r="165" spans="1:42" s="31" customFormat="1" x14ac:dyDescent="0.2">
      <c r="B165" s="24"/>
      <c r="C165" s="24" t="s">
        <v>25</v>
      </c>
      <c r="D165" s="204">
        <v>176.3</v>
      </c>
      <c r="E165" s="164"/>
      <c r="F165" s="321">
        <f t="shared" si="90"/>
        <v>2.9789719626168276</v>
      </c>
      <c r="G165" s="204">
        <v>170.8</v>
      </c>
      <c r="H165" s="164"/>
      <c r="I165" s="321">
        <f t="shared" si="122"/>
        <v>3.077851538925791</v>
      </c>
      <c r="J165" s="204">
        <v>130</v>
      </c>
      <c r="K165" s="164"/>
      <c r="L165" s="321">
        <f t="shared" si="92"/>
        <v>1.8010963194988294</v>
      </c>
      <c r="M165" s="204">
        <v>180.6</v>
      </c>
      <c r="N165" s="164"/>
      <c r="O165" s="321">
        <f t="shared" si="93"/>
        <v>0.66889632107023367</v>
      </c>
      <c r="P165" s="204">
        <v>244.5</v>
      </c>
      <c r="Q165" s="164"/>
      <c r="R165" s="321">
        <f t="shared" si="101"/>
        <v>4.2199488491048598</v>
      </c>
      <c r="S165" s="204">
        <v>188.1</v>
      </c>
      <c r="T165" s="164"/>
      <c r="U165" s="321">
        <f t="shared" si="94"/>
        <v>5.0837988826815561</v>
      </c>
      <c r="V165" s="204">
        <v>136.1</v>
      </c>
      <c r="W165" s="164"/>
      <c r="X165" s="321">
        <f>(V165/V151-1)*100</f>
        <v>1.2648809523809534</v>
      </c>
      <c r="Y165" s="205">
        <f t="shared" si="116"/>
        <v>0.56721497447532609</v>
      </c>
      <c r="Z165" s="205"/>
      <c r="AA165" s="311" t="s">
        <v>25</v>
      </c>
      <c r="AB165" s="299">
        <v>176.3</v>
      </c>
      <c r="AC165" s="299">
        <v>170.8</v>
      </c>
      <c r="AD165" s="299">
        <v>130</v>
      </c>
      <c r="AE165" s="299">
        <v>180.6</v>
      </c>
      <c r="AF165" s="299">
        <v>244.5</v>
      </c>
      <c r="AG165" s="299">
        <v>188.1</v>
      </c>
      <c r="AH165" s="299">
        <v>136.1</v>
      </c>
      <c r="AI165" s="263"/>
      <c r="AJ165" s="309" t="b">
        <f t="shared" si="117"/>
        <v>1</v>
      </c>
      <c r="AK165" s="309" t="b">
        <f t="shared" si="118"/>
        <v>1</v>
      </c>
      <c r="AL165" s="309" t="b">
        <f t="shared" si="119"/>
        <v>1</v>
      </c>
      <c r="AM165" s="309" t="b">
        <f t="shared" si="120"/>
        <v>1</v>
      </c>
      <c r="AN165" s="309" t="b">
        <f t="shared" si="121"/>
        <v>1</v>
      </c>
      <c r="AO165" s="309" t="b">
        <f>AG165=S165</f>
        <v>1</v>
      </c>
      <c r="AP165" s="31" t="b">
        <f>AH165=V165</f>
        <v>1</v>
      </c>
    </row>
    <row r="166" spans="1:42" s="37" customFormat="1" x14ac:dyDescent="0.2">
      <c r="C166" s="144"/>
      <c r="D166" s="49"/>
      <c r="E166" s="49"/>
      <c r="F166" s="145"/>
      <c r="G166" s="49"/>
      <c r="H166" s="49"/>
      <c r="I166" s="145"/>
      <c r="J166" s="49"/>
      <c r="K166" s="49"/>
      <c r="L166" s="145"/>
      <c r="M166" s="49"/>
      <c r="N166" s="49"/>
      <c r="O166" s="49"/>
      <c r="P166" s="49"/>
      <c r="Q166" s="49"/>
      <c r="R166" s="145"/>
      <c r="S166" s="49"/>
      <c r="T166" s="49"/>
      <c r="U166" s="145"/>
      <c r="V166" s="49"/>
      <c r="W166" s="49"/>
      <c r="X166" s="145"/>
      <c r="Y166" s="146"/>
      <c r="Z166" s="146"/>
      <c r="AA166" s="310"/>
      <c r="AB166" s="310"/>
      <c r="AC166" s="310"/>
      <c r="AD166" s="310"/>
      <c r="AE166" s="310"/>
      <c r="AF166" s="310"/>
      <c r="AG166" s="310"/>
      <c r="AH166" s="310"/>
      <c r="AI166" s="310"/>
      <c r="AJ166" s="310"/>
      <c r="AK166" s="310"/>
      <c r="AL166" s="310"/>
      <c r="AM166" s="310"/>
      <c r="AN166" s="310"/>
      <c r="AO166" s="310"/>
    </row>
    <row r="167" spans="1:42" s="31" customFormat="1" x14ac:dyDescent="0.2">
      <c r="A167" s="329" t="s">
        <v>75</v>
      </c>
      <c r="D167" s="53"/>
      <c r="E167" s="53"/>
      <c r="F167" s="116"/>
      <c r="G167" s="53"/>
      <c r="H167" s="53"/>
      <c r="I167" s="116"/>
      <c r="J167" s="53"/>
      <c r="K167" s="53"/>
      <c r="L167" s="116"/>
      <c r="M167" s="53"/>
      <c r="N167" s="53"/>
      <c r="O167" s="133"/>
      <c r="P167" s="53"/>
      <c r="Q167" s="53"/>
      <c r="R167" s="116"/>
      <c r="S167" s="53"/>
      <c r="T167" s="53"/>
      <c r="U167" s="116"/>
      <c r="V167" s="53"/>
      <c r="W167" s="53"/>
      <c r="X167" s="116"/>
      <c r="Y167" s="101"/>
      <c r="Z167" s="101"/>
      <c r="AA167" s="309"/>
      <c r="AB167" s="309"/>
      <c r="AC167" s="309"/>
      <c r="AD167" s="309"/>
      <c r="AE167" s="309"/>
      <c r="AF167" s="309"/>
      <c r="AG167" s="309"/>
      <c r="AH167" s="309"/>
      <c r="AI167" s="309"/>
      <c r="AJ167" s="309"/>
      <c r="AK167" s="309"/>
      <c r="AL167" s="309"/>
      <c r="AM167" s="309"/>
      <c r="AN167" s="309"/>
      <c r="AO167" s="309"/>
    </row>
    <row r="168" spans="1:42" x14ac:dyDescent="0.2">
      <c r="A168" s="43" t="s">
        <v>74</v>
      </c>
      <c r="B168" s="81"/>
      <c r="D168" s="54"/>
      <c r="E168" s="54"/>
      <c r="G168" s="54"/>
      <c r="H168" s="54"/>
      <c r="J168" s="46"/>
      <c r="K168" s="46"/>
      <c r="L168" s="112"/>
      <c r="M168" s="82"/>
      <c r="N168" s="82"/>
      <c r="O168" s="134"/>
      <c r="P168" s="46"/>
      <c r="Q168" s="46"/>
      <c r="R168" s="126"/>
      <c r="S168" s="60"/>
      <c r="T168" s="60"/>
      <c r="U168" s="126"/>
      <c r="V168" s="60"/>
      <c r="W168" s="60"/>
      <c r="X168" s="126"/>
      <c r="Y168" s="93"/>
      <c r="Z168" s="93"/>
    </row>
    <row r="169" spans="1:42" x14ac:dyDescent="0.2">
      <c r="A169" s="44" t="s">
        <v>42</v>
      </c>
      <c r="B169" s="77"/>
      <c r="C169" s="78"/>
      <c r="D169" s="55"/>
      <c r="E169" s="55"/>
      <c r="F169" s="109"/>
      <c r="G169" s="55"/>
      <c r="H169" s="55"/>
      <c r="I169" s="109"/>
      <c r="J169" s="56"/>
      <c r="K169" s="56"/>
      <c r="L169" s="114"/>
      <c r="M169" s="59"/>
      <c r="N169" s="59"/>
      <c r="O169" s="112"/>
      <c r="P169" s="59"/>
      <c r="Q169" s="59"/>
      <c r="R169" s="140"/>
      <c r="S169" s="59"/>
      <c r="T169" s="59"/>
      <c r="U169" s="140"/>
      <c r="V169" s="59"/>
      <c r="W169" s="59"/>
      <c r="X169" s="140"/>
      <c r="Y169" s="93"/>
      <c r="Z169" s="93"/>
    </row>
    <row r="170" spans="1:42" x14ac:dyDescent="0.2">
      <c r="A170" s="79" t="s">
        <v>43</v>
      </c>
      <c r="B170" s="77"/>
      <c r="C170" s="78"/>
      <c r="D170" s="55"/>
      <c r="E170" s="55"/>
      <c r="F170" s="109"/>
      <c r="G170" s="55"/>
      <c r="H170" s="55"/>
      <c r="I170" s="109"/>
      <c r="J170" s="56"/>
      <c r="K170" s="56"/>
      <c r="L170" s="114"/>
      <c r="M170" s="52"/>
      <c r="N170" s="52"/>
      <c r="O170" s="113"/>
      <c r="P170" s="52"/>
      <c r="Q170" s="52"/>
      <c r="R170" s="114"/>
      <c r="S170" s="52"/>
      <c r="T170" s="52"/>
      <c r="U170" s="114"/>
      <c r="V170" s="52"/>
      <c r="W170" s="52"/>
      <c r="X170" s="114"/>
      <c r="Y170" s="93"/>
      <c r="Z170" s="93"/>
    </row>
    <row r="171" spans="1:42" x14ac:dyDescent="0.2">
      <c r="A171" s="44" t="str">
        <f>A4</f>
        <v>2009-2011</v>
      </c>
      <c r="B171" s="77"/>
      <c r="C171" s="78"/>
      <c r="D171" s="55"/>
      <c r="E171" s="55"/>
      <c r="F171" s="109"/>
      <c r="G171" s="55"/>
      <c r="H171" s="55"/>
      <c r="I171" s="109"/>
      <c r="J171" s="56"/>
      <c r="K171" s="56"/>
      <c r="L171" s="114"/>
      <c r="M171" s="52"/>
      <c r="N171" s="52"/>
      <c r="O171" s="113"/>
      <c r="P171" s="52"/>
      <c r="Q171" s="52"/>
      <c r="R171" s="114"/>
      <c r="S171" s="52"/>
      <c r="T171" s="52"/>
      <c r="U171" s="114"/>
      <c r="V171" s="52"/>
      <c r="W171" s="52"/>
      <c r="X171" s="114"/>
      <c r="Y171" s="93"/>
      <c r="Z171" s="93"/>
    </row>
    <row r="172" spans="1:42" x14ac:dyDescent="0.2">
      <c r="B172" s="77"/>
      <c r="C172" s="78"/>
      <c r="D172" s="55"/>
      <c r="E172" s="55"/>
      <c r="F172" s="109"/>
      <c r="G172" s="55"/>
      <c r="H172" s="55"/>
      <c r="I172" s="109"/>
      <c r="J172" s="56"/>
      <c r="K172" s="56"/>
      <c r="L172" s="114"/>
      <c r="M172" s="52"/>
      <c r="N172" s="52"/>
      <c r="O172" s="113"/>
      <c r="P172" s="52"/>
      <c r="Q172" s="52"/>
      <c r="R172" s="114"/>
      <c r="S172" s="52"/>
      <c r="T172" s="52"/>
      <c r="U172" s="114"/>
      <c r="V172" s="52"/>
      <c r="W172" s="52"/>
      <c r="X172" s="114"/>
      <c r="Y172" s="93"/>
      <c r="Z172" s="93"/>
    </row>
    <row r="173" spans="1:42" ht="12.75" customHeight="1" x14ac:dyDescent="0.2">
      <c r="A173" s="351" t="s">
        <v>9</v>
      </c>
      <c r="B173" s="1"/>
      <c r="C173" s="2"/>
      <c r="D173" s="333" t="s">
        <v>0</v>
      </c>
      <c r="E173" s="340"/>
      <c r="F173" s="334"/>
      <c r="G173" s="354" t="s">
        <v>1</v>
      </c>
      <c r="H173" s="355"/>
      <c r="I173" s="356"/>
      <c r="J173" s="333" t="s">
        <v>2</v>
      </c>
      <c r="K173" s="340"/>
      <c r="L173" s="334"/>
      <c r="M173" s="345" t="s">
        <v>36</v>
      </c>
      <c r="N173" s="346"/>
      <c r="O173" s="347"/>
      <c r="P173" s="210" t="s">
        <v>3</v>
      </c>
      <c r="Q173" s="74"/>
      <c r="R173" s="141"/>
      <c r="S173" s="333" t="s">
        <v>4</v>
      </c>
      <c r="T173" s="340"/>
      <c r="U173" s="334"/>
      <c r="V173" s="333" t="s">
        <v>5</v>
      </c>
      <c r="W173" s="340"/>
      <c r="X173" s="334"/>
      <c r="Y173" s="330" t="s">
        <v>41</v>
      </c>
      <c r="Z173" s="248"/>
    </row>
    <row r="174" spans="1:42" x14ac:dyDescent="0.2">
      <c r="A174" s="352"/>
      <c r="B174" s="3" t="s">
        <v>6</v>
      </c>
      <c r="C174" s="4"/>
      <c r="D174" s="335"/>
      <c r="E174" s="341"/>
      <c r="F174" s="336"/>
      <c r="G174" s="342" t="s">
        <v>7</v>
      </c>
      <c r="H174" s="343"/>
      <c r="I174" s="344"/>
      <c r="J174" s="335"/>
      <c r="K174" s="341"/>
      <c r="L174" s="336"/>
      <c r="M174" s="348"/>
      <c r="N174" s="349"/>
      <c r="O174" s="350"/>
      <c r="P174" s="216" t="s">
        <v>8</v>
      </c>
      <c r="Q174" s="75"/>
      <c r="R174" s="142"/>
      <c r="S174" s="335"/>
      <c r="T174" s="341"/>
      <c r="U174" s="336"/>
      <c r="V174" s="335"/>
      <c r="W174" s="341"/>
      <c r="X174" s="336"/>
      <c r="Y174" s="331"/>
      <c r="Z174" s="315"/>
      <c r="AA174" s="314" t="s">
        <v>71</v>
      </c>
      <c r="AB174" s="315"/>
      <c r="AC174" s="315"/>
      <c r="AD174" s="315"/>
      <c r="AE174" s="315"/>
      <c r="AF174" s="315"/>
      <c r="AG174" s="315"/>
      <c r="AH174" s="315"/>
      <c r="AI174" s="315"/>
      <c r="AJ174" s="315"/>
      <c r="AK174" s="315"/>
      <c r="AL174" s="315"/>
      <c r="AM174" s="315"/>
      <c r="AN174" s="315"/>
      <c r="AO174" s="315"/>
      <c r="AP174" s="315"/>
    </row>
    <row r="175" spans="1:42" x14ac:dyDescent="0.2">
      <c r="A175" s="352"/>
      <c r="B175" s="3" t="s">
        <v>10</v>
      </c>
      <c r="C175" s="4"/>
      <c r="D175" s="333" t="s">
        <v>12</v>
      </c>
      <c r="E175" s="340"/>
      <c r="F175" s="117" t="s">
        <v>11</v>
      </c>
      <c r="G175" s="333" t="s">
        <v>12</v>
      </c>
      <c r="H175" s="334"/>
      <c r="I175" s="129" t="s">
        <v>11</v>
      </c>
      <c r="J175" s="333" t="s">
        <v>12</v>
      </c>
      <c r="K175" s="334"/>
      <c r="L175" s="117" t="s">
        <v>11</v>
      </c>
      <c r="M175" s="333" t="s">
        <v>12</v>
      </c>
      <c r="N175" s="334"/>
      <c r="O175" s="135" t="s">
        <v>11</v>
      </c>
      <c r="P175" s="333" t="s">
        <v>12</v>
      </c>
      <c r="Q175" s="334"/>
      <c r="R175" s="117" t="s">
        <v>11</v>
      </c>
      <c r="S175" s="333" t="s">
        <v>12</v>
      </c>
      <c r="T175" s="334"/>
      <c r="U175" s="129" t="s">
        <v>11</v>
      </c>
      <c r="V175" s="333" t="s">
        <v>12</v>
      </c>
      <c r="W175" s="334"/>
      <c r="X175" s="129" t="s">
        <v>11</v>
      </c>
      <c r="Y175" s="331"/>
      <c r="Z175" s="249"/>
    </row>
    <row r="176" spans="1:42" x14ac:dyDescent="0.2">
      <c r="A176" s="353"/>
      <c r="B176" s="5"/>
      <c r="C176" s="6"/>
      <c r="D176" s="335"/>
      <c r="E176" s="341"/>
      <c r="F176" s="118" t="s">
        <v>13</v>
      </c>
      <c r="G176" s="335"/>
      <c r="H176" s="336"/>
      <c r="I176" s="118" t="s">
        <v>13</v>
      </c>
      <c r="J176" s="335"/>
      <c r="K176" s="336"/>
      <c r="L176" s="130" t="s">
        <v>13</v>
      </c>
      <c r="M176" s="335"/>
      <c r="N176" s="336"/>
      <c r="O176" s="136" t="s">
        <v>13</v>
      </c>
      <c r="P176" s="335"/>
      <c r="Q176" s="336"/>
      <c r="R176" s="130" t="s">
        <v>13</v>
      </c>
      <c r="S176" s="335"/>
      <c r="T176" s="336"/>
      <c r="U176" s="118" t="s">
        <v>13</v>
      </c>
      <c r="V176" s="335"/>
      <c r="W176" s="336"/>
      <c r="X176" s="118" t="s">
        <v>13</v>
      </c>
      <c r="Y176" s="332"/>
      <c r="Z176" s="249"/>
      <c r="AA176" s="264" t="s">
        <v>61</v>
      </c>
    </row>
    <row r="177" spans="1:26" hidden="1" x14ac:dyDescent="0.2">
      <c r="A177" s="14" t="s">
        <v>35</v>
      </c>
      <c r="B177" s="7"/>
      <c r="C177" s="7"/>
      <c r="D177" s="57"/>
      <c r="E177" s="57"/>
      <c r="F177" s="119"/>
      <c r="G177" s="57"/>
      <c r="H177" s="57"/>
      <c r="I177" s="119"/>
      <c r="J177" s="58"/>
      <c r="K177" s="58"/>
      <c r="L177" s="119"/>
      <c r="M177" s="58"/>
      <c r="N177" s="58"/>
      <c r="O177" s="137"/>
      <c r="P177" s="58"/>
      <c r="Q177" s="58"/>
      <c r="R177" s="119"/>
      <c r="S177" s="58"/>
      <c r="T177" s="58"/>
      <c r="U177" s="119"/>
      <c r="V177" s="58"/>
      <c r="W177" s="58"/>
      <c r="X177" s="119"/>
      <c r="Y177" s="93"/>
      <c r="Z177" s="93"/>
    </row>
    <row r="178" spans="1:26" hidden="1" x14ac:dyDescent="0.2">
      <c r="A178" s="15"/>
      <c r="B178" s="41">
        <v>2001</v>
      </c>
      <c r="C178" s="7"/>
      <c r="D178" s="38">
        <f>AVERAGE(D179:D190)</f>
        <v>104.84166666666665</v>
      </c>
      <c r="E178" s="38" t="e">
        <f>AVERAGE(E179:E190)</f>
        <v>#DIV/0!</v>
      </c>
      <c r="F178" s="111"/>
      <c r="G178" s="38">
        <f>AVERAGE(G179:G190)</f>
        <v>103</v>
      </c>
      <c r="H178" s="38"/>
      <c r="I178" s="111"/>
      <c r="J178" s="38">
        <f>AVERAGE(J179:J190)</f>
        <v>98.966666666666683</v>
      </c>
      <c r="K178" s="38"/>
      <c r="L178" s="111"/>
      <c r="M178" s="38">
        <f>AVERAGE(M179:M190)</f>
        <v>102.22500000000001</v>
      </c>
      <c r="N178" s="38"/>
      <c r="O178" s="120"/>
      <c r="P178" s="38">
        <f>AVERAGE(P179:P190)</f>
        <v>105.15833333333335</v>
      </c>
      <c r="Q178" s="38"/>
      <c r="R178" s="111"/>
      <c r="S178" s="38">
        <f>AVERAGE(S179:S190)</f>
        <v>112.31666666666666</v>
      </c>
      <c r="T178" s="38"/>
      <c r="U178" s="111"/>
      <c r="V178" s="38">
        <f>AVERAGE(V179:V190)</f>
        <v>109.32499999999999</v>
      </c>
      <c r="W178" s="38"/>
      <c r="Y178" s="102"/>
      <c r="Z178" s="102"/>
    </row>
    <row r="179" spans="1:26" hidden="1" x14ac:dyDescent="0.2">
      <c r="A179" s="15"/>
      <c r="B179" s="7"/>
      <c r="C179" s="17" t="s">
        <v>14</v>
      </c>
      <c r="D179" s="38">
        <v>103.3</v>
      </c>
      <c r="E179" s="38"/>
      <c r="F179" s="111"/>
      <c r="G179" s="38">
        <v>102.8</v>
      </c>
      <c r="H179" s="38"/>
      <c r="I179" s="111"/>
      <c r="J179" s="38">
        <v>98</v>
      </c>
      <c r="K179" s="38"/>
      <c r="L179" s="111"/>
      <c r="M179" s="38">
        <v>100.1</v>
      </c>
      <c r="N179" s="38"/>
      <c r="O179" s="120"/>
      <c r="P179" s="38">
        <v>103.9</v>
      </c>
      <c r="Q179" s="38"/>
      <c r="R179" s="111"/>
      <c r="S179" s="38">
        <v>107.3</v>
      </c>
      <c r="T179" s="38"/>
      <c r="U179" s="111"/>
      <c r="V179" s="38">
        <v>105.7</v>
      </c>
      <c r="W179" s="38"/>
      <c r="X179" s="111"/>
      <c r="Y179" s="94"/>
      <c r="Z179" s="94"/>
    </row>
    <row r="180" spans="1:26" hidden="1" x14ac:dyDescent="0.2">
      <c r="A180" s="15"/>
      <c r="B180" s="7"/>
      <c r="C180" s="17" t="s">
        <v>15</v>
      </c>
      <c r="D180" s="38">
        <v>102.5</v>
      </c>
      <c r="E180" s="38"/>
      <c r="F180" s="111"/>
      <c r="G180" s="38">
        <v>100.9</v>
      </c>
      <c r="H180" s="38"/>
      <c r="I180" s="111"/>
      <c r="J180" s="38">
        <v>98.5</v>
      </c>
      <c r="K180" s="38"/>
      <c r="L180" s="111"/>
      <c r="M180" s="38">
        <v>100.2</v>
      </c>
      <c r="N180" s="38"/>
      <c r="O180" s="120"/>
      <c r="P180" s="38">
        <v>103.3</v>
      </c>
      <c r="Q180" s="38"/>
      <c r="R180" s="111"/>
      <c r="S180" s="38">
        <v>107.4</v>
      </c>
      <c r="T180" s="38"/>
      <c r="U180" s="111"/>
      <c r="V180" s="38">
        <v>109.3</v>
      </c>
      <c r="W180" s="38"/>
      <c r="X180" s="111"/>
      <c r="Y180" s="94"/>
      <c r="Z180" s="94"/>
    </row>
    <row r="181" spans="1:26" hidden="1" x14ac:dyDescent="0.2">
      <c r="A181" s="15"/>
      <c r="B181" s="7"/>
      <c r="C181" s="17" t="s">
        <v>16</v>
      </c>
      <c r="D181" s="38">
        <v>102.2</v>
      </c>
      <c r="E181" s="38"/>
      <c r="F181" s="111"/>
      <c r="G181" s="38">
        <v>100</v>
      </c>
      <c r="H181" s="38"/>
      <c r="I181" s="111"/>
      <c r="J181" s="38">
        <v>98.6</v>
      </c>
      <c r="K181" s="38"/>
      <c r="L181" s="111"/>
      <c r="M181" s="38">
        <v>100.2</v>
      </c>
      <c r="N181" s="38"/>
      <c r="O181" s="120"/>
      <c r="P181" s="38">
        <v>104.1</v>
      </c>
      <c r="Q181" s="38"/>
      <c r="R181" s="111"/>
      <c r="S181" s="38">
        <v>107.7</v>
      </c>
      <c r="T181" s="38"/>
      <c r="U181" s="111"/>
      <c r="V181" s="38">
        <v>109.5</v>
      </c>
      <c r="W181" s="38"/>
      <c r="X181" s="111"/>
      <c r="Y181" s="94"/>
      <c r="Z181" s="94"/>
    </row>
    <row r="182" spans="1:26" hidden="1" x14ac:dyDescent="0.2">
      <c r="A182" s="15"/>
      <c r="B182" s="7"/>
      <c r="C182" s="17" t="s">
        <v>17</v>
      </c>
      <c r="D182" s="38">
        <v>102.9</v>
      </c>
      <c r="E182" s="38"/>
      <c r="F182" s="111"/>
      <c r="G182" s="38">
        <v>101</v>
      </c>
      <c r="H182" s="38"/>
      <c r="I182" s="111"/>
      <c r="J182" s="38">
        <v>99</v>
      </c>
      <c r="K182" s="38"/>
      <c r="L182" s="111"/>
      <c r="M182" s="38">
        <v>100.2</v>
      </c>
      <c r="N182" s="38"/>
      <c r="O182" s="120"/>
      <c r="P182" s="38">
        <v>105</v>
      </c>
      <c r="Q182" s="38"/>
      <c r="R182" s="111"/>
      <c r="S182" s="38">
        <v>108</v>
      </c>
      <c r="T182" s="38"/>
      <c r="U182" s="111"/>
      <c r="V182" s="38">
        <v>109.7</v>
      </c>
      <c r="W182" s="38"/>
      <c r="X182" s="111"/>
      <c r="Y182" s="94"/>
      <c r="Z182" s="94"/>
    </row>
    <row r="183" spans="1:26" hidden="1" x14ac:dyDescent="0.2">
      <c r="A183" s="15"/>
      <c r="B183" s="7"/>
      <c r="C183" s="17" t="s">
        <v>18</v>
      </c>
      <c r="D183" s="38">
        <v>103.1</v>
      </c>
      <c r="E183" s="38"/>
      <c r="F183" s="111"/>
      <c r="G183" s="38">
        <v>101.3</v>
      </c>
      <c r="H183" s="38"/>
      <c r="I183" s="111"/>
      <c r="J183" s="38">
        <v>99.1</v>
      </c>
      <c r="K183" s="38"/>
      <c r="L183" s="111"/>
      <c r="M183" s="38">
        <v>100.2</v>
      </c>
      <c r="N183" s="38"/>
      <c r="O183" s="120"/>
      <c r="P183" s="38">
        <v>104.8</v>
      </c>
      <c r="Q183" s="38"/>
      <c r="R183" s="111"/>
      <c r="S183" s="38">
        <v>108.3</v>
      </c>
      <c r="T183" s="38"/>
      <c r="U183" s="111"/>
      <c r="V183" s="38">
        <v>110</v>
      </c>
      <c r="W183" s="38"/>
      <c r="X183" s="111"/>
      <c r="Y183" s="94"/>
      <c r="Z183" s="94"/>
    </row>
    <row r="184" spans="1:26" hidden="1" x14ac:dyDescent="0.2">
      <c r="A184" s="15"/>
      <c r="B184" s="7"/>
      <c r="C184" s="17" t="s">
        <v>19</v>
      </c>
      <c r="D184" s="38">
        <v>104</v>
      </c>
      <c r="E184" s="38"/>
      <c r="F184" s="111"/>
      <c r="G184" s="38">
        <v>101.9</v>
      </c>
      <c r="H184" s="38"/>
      <c r="I184" s="111"/>
      <c r="J184" s="38">
        <v>99.1</v>
      </c>
      <c r="K184" s="38"/>
      <c r="L184" s="111"/>
      <c r="M184" s="38">
        <v>100.2</v>
      </c>
      <c r="N184" s="38"/>
      <c r="O184" s="120"/>
      <c r="P184" s="38">
        <v>104.7</v>
      </c>
      <c r="Q184" s="38"/>
      <c r="R184" s="111"/>
      <c r="S184" s="38">
        <v>112.5</v>
      </c>
      <c r="T184" s="38"/>
      <c r="U184" s="111"/>
      <c r="V184" s="38">
        <v>110</v>
      </c>
      <c r="W184" s="38"/>
      <c r="X184" s="111"/>
      <c r="Y184" s="94"/>
      <c r="Z184" s="94"/>
    </row>
    <row r="185" spans="1:26" hidden="1" x14ac:dyDescent="0.2">
      <c r="A185" s="15"/>
      <c r="B185" s="7"/>
      <c r="C185" s="17" t="s">
        <v>20</v>
      </c>
      <c r="D185" s="38">
        <v>106.6</v>
      </c>
      <c r="E185" s="38"/>
      <c r="F185" s="111"/>
      <c r="G185" s="38">
        <v>105.9</v>
      </c>
      <c r="H185" s="38"/>
      <c r="I185" s="111"/>
      <c r="J185" s="38">
        <v>99.1</v>
      </c>
      <c r="K185" s="38"/>
      <c r="L185" s="111"/>
      <c r="M185" s="38">
        <v>100.2</v>
      </c>
      <c r="N185" s="38"/>
      <c r="O185" s="120"/>
      <c r="P185" s="38">
        <v>104.7</v>
      </c>
      <c r="Q185" s="38"/>
      <c r="R185" s="111"/>
      <c r="S185" s="38">
        <v>115.1</v>
      </c>
      <c r="T185" s="38"/>
      <c r="U185" s="111"/>
      <c r="V185" s="38">
        <v>110.3</v>
      </c>
      <c r="W185" s="38"/>
      <c r="X185" s="111"/>
      <c r="Y185" s="94"/>
      <c r="Z185" s="94"/>
    </row>
    <row r="186" spans="1:26" hidden="1" x14ac:dyDescent="0.2">
      <c r="A186" s="15"/>
      <c r="B186" s="7"/>
      <c r="C186" s="17" t="s">
        <v>21</v>
      </c>
      <c r="D186" s="38">
        <v>106.4</v>
      </c>
      <c r="E186" s="38"/>
      <c r="F186" s="111"/>
      <c r="G186" s="38">
        <v>105.1</v>
      </c>
      <c r="H186" s="38"/>
      <c r="I186" s="111"/>
      <c r="J186" s="38">
        <v>99.9</v>
      </c>
      <c r="K186" s="38"/>
      <c r="L186" s="111"/>
      <c r="M186" s="38">
        <v>100.3</v>
      </c>
      <c r="N186" s="38"/>
      <c r="O186" s="120"/>
      <c r="P186" s="38">
        <v>106.6</v>
      </c>
      <c r="Q186" s="38"/>
      <c r="R186" s="111"/>
      <c r="S186" s="38">
        <v>116.4</v>
      </c>
      <c r="T186" s="38"/>
      <c r="U186" s="111"/>
      <c r="V186" s="38">
        <v>108.1</v>
      </c>
      <c r="W186" s="38"/>
      <c r="X186" s="111"/>
      <c r="Y186" s="94"/>
      <c r="Z186" s="94"/>
    </row>
    <row r="187" spans="1:26" hidden="1" x14ac:dyDescent="0.2">
      <c r="A187" s="15"/>
      <c r="B187" s="7"/>
      <c r="C187" s="17" t="s">
        <v>22</v>
      </c>
      <c r="D187" s="38">
        <v>106.2</v>
      </c>
      <c r="E187" s="38"/>
      <c r="F187" s="111"/>
      <c r="G187" s="38">
        <v>104.7</v>
      </c>
      <c r="H187" s="38"/>
      <c r="I187" s="111"/>
      <c r="J187" s="38">
        <v>98.2</v>
      </c>
      <c r="K187" s="38"/>
      <c r="L187" s="111"/>
      <c r="M187" s="38">
        <v>100.3</v>
      </c>
      <c r="N187" s="38"/>
      <c r="O187" s="120"/>
      <c r="P187" s="38">
        <v>106.5</v>
      </c>
      <c r="Q187" s="38"/>
      <c r="R187" s="111"/>
      <c r="S187" s="38">
        <v>116.3</v>
      </c>
      <c r="T187" s="38"/>
      <c r="U187" s="111"/>
      <c r="V187" s="38">
        <v>109</v>
      </c>
      <c r="W187" s="38"/>
      <c r="X187" s="111"/>
      <c r="Y187" s="94"/>
      <c r="Z187" s="94"/>
    </row>
    <row r="188" spans="1:26" hidden="1" x14ac:dyDescent="0.2">
      <c r="A188" s="15"/>
      <c r="B188" s="7"/>
      <c r="C188" s="17" t="s">
        <v>23</v>
      </c>
      <c r="D188" s="38">
        <v>107.8</v>
      </c>
      <c r="E188" s="38"/>
      <c r="F188" s="111"/>
      <c r="G188" s="38">
        <v>104.6</v>
      </c>
      <c r="H188" s="38"/>
      <c r="I188" s="111"/>
      <c r="J188" s="38">
        <v>99.9</v>
      </c>
      <c r="K188" s="38"/>
      <c r="L188" s="111"/>
      <c r="M188" s="38">
        <v>112.2</v>
      </c>
      <c r="N188" s="38"/>
      <c r="O188" s="120"/>
      <c r="P188" s="38">
        <v>106.5</v>
      </c>
      <c r="Q188" s="38"/>
      <c r="R188" s="111"/>
      <c r="S188" s="38">
        <v>116.3</v>
      </c>
      <c r="T188" s="38"/>
      <c r="U188" s="111"/>
      <c r="V188" s="38">
        <v>110</v>
      </c>
      <c r="W188" s="38"/>
      <c r="X188" s="111"/>
      <c r="Y188" s="94"/>
      <c r="Z188" s="94"/>
    </row>
    <row r="189" spans="1:26" hidden="1" x14ac:dyDescent="0.2">
      <c r="A189" s="15"/>
      <c r="B189" s="7"/>
      <c r="C189" s="17" t="s">
        <v>24</v>
      </c>
      <c r="D189" s="38">
        <v>106.5</v>
      </c>
      <c r="E189" s="38"/>
      <c r="F189" s="111"/>
      <c r="G189" s="38">
        <v>103.7</v>
      </c>
      <c r="H189" s="38"/>
      <c r="I189" s="111"/>
      <c r="J189" s="38">
        <v>99.9</v>
      </c>
      <c r="K189" s="38"/>
      <c r="L189" s="111"/>
      <c r="M189" s="38">
        <v>106.3</v>
      </c>
      <c r="N189" s="38"/>
      <c r="O189" s="120"/>
      <c r="P189" s="38">
        <v>106.4</v>
      </c>
      <c r="Q189" s="38"/>
      <c r="R189" s="111"/>
      <c r="S189" s="38">
        <v>116.3</v>
      </c>
      <c r="T189" s="38"/>
      <c r="U189" s="111"/>
      <c r="V189" s="38">
        <v>110</v>
      </c>
      <c r="W189" s="38"/>
      <c r="X189" s="111"/>
      <c r="Y189" s="94"/>
      <c r="Z189" s="94"/>
    </row>
    <row r="190" spans="1:26" hidden="1" x14ac:dyDescent="0.2">
      <c r="A190" s="15"/>
      <c r="B190" s="7"/>
      <c r="C190" s="24" t="s">
        <v>25</v>
      </c>
      <c r="D190" s="38">
        <v>106.6</v>
      </c>
      <c r="E190" s="38"/>
      <c r="F190" s="111"/>
      <c r="G190" s="38">
        <v>104.1</v>
      </c>
      <c r="H190" s="38"/>
      <c r="I190" s="111"/>
      <c r="J190" s="38">
        <v>98.3</v>
      </c>
      <c r="K190" s="38"/>
      <c r="L190" s="111"/>
      <c r="M190" s="38">
        <v>106.3</v>
      </c>
      <c r="N190" s="38"/>
      <c r="O190" s="120"/>
      <c r="P190" s="38">
        <v>105.4</v>
      </c>
      <c r="Q190" s="38"/>
      <c r="R190" s="111"/>
      <c r="S190" s="38">
        <v>116.2</v>
      </c>
      <c r="T190" s="38"/>
      <c r="U190" s="111"/>
      <c r="V190" s="38">
        <v>110.3</v>
      </c>
      <c r="W190" s="38"/>
      <c r="X190" s="111"/>
      <c r="Y190" s="94"/>
      <c r="Z190" s="94"/>
    </row>
    <row r="191" spans="1:26" hidden="1" x14ac:dyDescent="0.2">
      <c r="A191" s="15"/>
      <c r="B191" s="7"/>
      <c r="C191" s="24"/>
      <c r="D191" s="38"/>
      <c r="E191" s="38"/>
      <c r="F191" s="111"/>
      <c r="G191" s="38"/>
      <c r="H191" s="38"/>
      <c r="I191" s="111"/>
      <c r="J191" s="38"/>
      <c r="K191" s="38"/>
      <c r="L191" s="111"/>
      <c r="M191" s="38"/>
      <c r="N191" s="38"/>
      <c r="O191" s="120"/>
      <c r="P191" s="38"/>
      <c r="Q191" s="38"/>
      <c r="R191" s="111"/>
      <c r="S191" s="38"/>
      <c r="T191" s="38"/>
      <c r="U191" s="111"/>
      <c r="V191" s="38"/>
      <c r="W191" s="38"/>
      <c r="X191" s="111"/>
      <c r="Y191" s="94"/>
      <c r="Z191" s="94"/>
    </row>
    <row r="192" spans="1:26" hidden="1" x14ac:dyDescent="0.2">
      <c r="B192" s="18">
        <v>2002</v>
      </c>
      <c r="D192" s="40">
        <f>SUM(D194:D205)/12</f>
        <v>104.35833333333333</v>
      </c>
      <c r="E192" s="40"/>
      <c r="F192" s="112">
        <f>(D192/D178-1)*100</f>
        <v>-0.46101263810506277</v>
      </c>
      <c r="G192" s="40">
        <f t="shared" ref="G192:Y192" si="125">SUM(G194:G205)/12</f>
        <v>98.649999999999991</v>
      </c>
      <c r="H192" s="40"/>
      <c r="I192" s="112"/>
      <c r="J192" s="40">
        <f t="shared" si="125"/>
        <v>101.41666666666667</v>
      </c>
      <c r="K192" s="40"/>
      <c r="L192" s="113">
        <f t="shared" si="125"/>
        <v>2.4645906319460433</v>
      </c>
      <c r="M192" s="40">
        <f t="shared" si="125"/>
        <v>104.30833333333332</v>
      </c>
      <c r="N192" s="40"/>
      <c r="O192" s="113">
        <f t="shared" si="125"/>
        <v>2.019474264735091</v>
      </c>
      <c r="P192" s="40">
        <f t="shared" si="125"/>
        <v>103.91666666666664</v>
      </c>
      <c r="Q192" s="40"/>
      <c r="R192" s="113">
        <f t="shared" si="125"/>
        <v>-1.1705844913933865</v>
      </c>
      <c r="S192" s="40">
        <f t="shared" si="125"/>
        <v>119.58333333333336</v>
      </c>
      <c r="T192" s="40"/>
      <c r="U192" s="113">
        <f t="shared" si="125"/>
        <v>6.5451140977781996</v>
      </c>
      <c r="V192" s="40">
        <f t="shared" si="125"/>
        <v>114.65833333333335</v>
      </c>
      <c r="W192" s="40"/>
      <c r="X192" s="113">
        <f t="shared" si="125"/>
        <v>4.8819024741253942</v>
      </c>
      <c r="Y192" s="92">
        <f t="shared" si="125"/>
        <v>0.95861083115480816</v>
      </c>
      <c r="Z192" s="92"/>
    </row>
    <row r="193" spans="1:26" hidden="1" x14ac:dyDescent="0.2">
      <c r="A193" s="14"/>
      <c r="B193" s="7"/>
      <c r="C193" s="7"/>
      <c r="D193" s="57"/>
      <c r="E193" s="57"/>
      <c r="F193" s="119"/>
      <c r="G193" s="57"/>
      <c r="H193" s="57"/>
      <c r="I193" s="119"/>
      <c r="J193" s="58"/>
      <c r="K193" s="58"/>
      <c r="L193" s="119"/>
      <c r="M193" s="58"/>
      <c r="N193" s="58"/>
      <c r="O193" s="137"/>
      <c r="P193" s="58"/>
      <c r="Q193" s="58"/>
      <c r="R193" s="119"/>
      <c r="S193" s="58"/>
      <c r="T193" s="58"/>
      <c r="U193" s="119"/>
      <c r="V193" s="58"/>
      <c r="W193" s="58"/>
      <c r="X193" s="119"/>
      <c r="Y193" s="93"/>
      <c r="Z193" s="93"/>
    </row>
    <row r="194" spans="1:26" hidden="1" x14ac:dyDescent="0.2">
      <c r="B194" s="28"/>
      <c r="C194" s="17" t="s">
        <v>14</v>
      </c>
      <c r="D194" s="40">
        <v>103</v>
      </c>
      <c r="E194" s="40"/>
      <c r="F194" s="112">
        <f t="shared" ref="F194:F205" si="126">(D194/D179-1)*100</f>
        <v>-0.29041626331074433</v>
      </c>
      <c r="G194" s="40">
        <v>98.3</v>
      </c>
      <c r="H194" s="40"/>
      <c r="I194" s="112">
        <f t="shared" ref="I194:I205" si="127">(G194/G179-1)*100</f>
        <v>-4.3774319066147811</v>
      </c>
      <c r="J194" s="40">
        <v>99.2</v>
      </c>
      <c r="K194" s="40"/>
      <c r="L194" s="112">
        <f t="shared" ref="L194:L205" si="128">(J194/J179-1)*100</f>
        <v>1.2244897959183598</v>
      </c>
      <c r="M194" s="40">
        <v>100.3</v>
      </c>
      <c r="N194" s="40"/>
      <c r="O194" s="112">
        <f t="shared" ref="O194:O205" si="129">(M194/M179-1)*100</f>
        <v>0.19980019980019303</v>
      </c>
      <c r="P194" s="40">
        <v>104.7</v>
      </c>
      <c r="Q194" s="40"/>
      <c r="R194" s="112">
        <f t="shared" ref="R194:R205" si="130">(P194/P179-1)*100</f>
        <v>0.76997112608276908</v>
      </c>
      <c r="S194" s="40">
        <v>116.8</v>
      </c>
      <c r="T194" s="40"/>
      <c r="U194" s="112">
        <f t="shared" ref="U194:U205" si="131">(S194/S179-1)*100</f>
        <v>8.8536812674743679</v>
      </c>
      <c r="V194" s="40">
        <v>111.7</v>
      </c>
      <c r="W194" s="40"/>
      <c r="X194" s="112">
        <f t="shared" ref="X194:X205" si="132">(V194/V179-1)*100</f>
        <v>5.6764427625354719</v>
      </c>
      <c r="Y194" s="93">
        <f t="shared" ref="Y194:Y205" si="133">(1/D194)*100</f>
        <v>0.97087378640776689</v>
      </c>
      <c r="Z194" s="93"/>
    </row>
    <row r="195" spans="1:26" hidden="1" x14ac:dyDescent="0.2">
      <c r="B195" s="28"/>
      <c r="C195" s="17" t="s">
        <v>15</v>
      </c>
      <c r="D195" s="40">
        <v>102.4</v>
      </c>
      <c r="E195" s="40"/>
      <c r="F195" s="112">
        <f t="shared" si="126"/>
        <v>-9.7560975609745082E-2</v>
      </c>
      <c r="G195" s="40">
        <v>97.4</v>
      </c>
      <c r="H195" s="40"/>
      <c r="I195" s="112">
        <f t="shared" si="127"/>
        <v>-3.468780971258667</v>
      </c>
      <c r="J195" s="40">
        <v>99.2</v>
      </c>
      <c r="K195" s="40"/>
      <c r="L195" s="112">
        <f t="shared" si="128"/>
        <v>0.71065989847716171</v>
      </c>
      <c r="M195" s="40">
        <v>100.5</v>
      </c>
      <c r="N195" s="40"/>
      <c r="O195" s="112">
        <f t="shared" si="129"/>
        <v>0.29940119760478723</v>
      </c>
      <c r="P195" s="40">
        <v>103.1</v>
      </c>
      <c r="Q195" s="40"/>
      <c r="R195" s="112">
        <f t="shared" si="130"/>
        <v>-0.19361084220717029</v>
      </c>
      <c r="S195" s="40">
        <v>116.5</v>
      </c>
      <c r="T195" s="40"/>
      <c r="U195" s="112">
        <f t="shared" si="131"/>
        <v>8.4729981378026018</v>
      </c>
      <c r="V195" s="40">
        <v>111.8</v>
      </c>
      <c r="W195" s="40"/>
      <c r="X195" s="112">
        <f t="shared" si="132"/>
        <v>2.2872827081427349</v>
      </c>
      <c r="Y195" s="93">
        <f t="shared" si="133"/>
        <v>0.9765625</v>
      </c>
      <c r="Z195" s="93"/>
    </row>
    <row r="196" spans="1:26" hidden="1" x14ac:dyDescent="0.2">
      <c r="B196" s="28"/>
      <c r="C196" s="17" t="s">
        <v>16</v>
      </c>
      <c r="D196" s="40">
        <v>102</v>
      </c>
      <c r="E196" s="40"/>
      <c r="F196" s="112">
        <f t="shared" si="126"/>
        <v>-0.19569471624266699</v>
      </c>
      <c r="G196" s="40">
        <v>96.6</v>
      </c>
      <c r="H196" s="40"/>
      <c r="I196" s="112">
        <f t="shared" si="127"/>
        <v>-3.400000000000003</v>
      </c>
      <c r="J196" s="40">
        <v>99.2</v>
      </c>
      <c r="K196" s="40"/>
      <c r="L196" s="112">
        <f t="shared" si="128"/>
        <v>0.60851926977687487</v>
      </c>
      <c r="M196" s="40">
        <v>100.5</v>
      </c>
      <c r="N196" s="40"/>
      <c r="O196" s="112">
        <f t="shared" si="129"/>
        <v>0.29940119760478723</v>
      </c>
      <c r="P196" s="40">
        <v>104.2</v>
      </c>
      <c r="Q196" s="40"/>
      <c r="R196" s="112">
        <f t="shared" si="130"/>
        <v>9.6061479346798428E-2</v>
      </c>
      <c r="S196" s="40">
        <v>116.6</v>
      </c>
      <c r="T196" s="40"/>
      <c r="U196" s="112">
        <f t="shared" si="131"/>
        <v>8.2636954503249704</v>
      </c>
      <c r="V196" s="40">
        <v>111.8</v>
      </c>
      <c r="W196" s="40"/>
      <c r="X196" s="112">
        <f t="shared" si="132"/>
        <v>2.1004566210045539</v>
      </c>
      <c r="Y196" s="93">
        <f t="shared" si="133"/>
        <v>0.98039215686274506</v>
      </c>
      <c r="Z196" s="93"/>
    </row>
    <row r="197" spans="1:26" hidden="1" x14ac:dyDescent="0.2">
      <c r="B197" s="19"/>
      <c r="C197" s="24" t="s">
        <v>17</v>
      </c>
      <c r="D197" s="40">
        <v>102.7</v>
      </c>
      <c r="E197" s="40"/>
      <c r="F197" s="112">
        <f t="shared" si="126"/>
        <v>-0.19436345966958868</v>
      </c>
      <c r="G197" s="40">
        <v>97.2</v>
      </c>
      <c r="H197" s="40"/>
      <c r="I197" s="112">
        <f t="shared" si="127"/>
        <v>-3.7623762376237546</v>
      </c>
      <c r="J197" s="40">
        <v>99.6</v>
      </c>
      <c r="K197" s="40"/>
      <c r="L197" s="112">
        <f t="shared" si="128"/>
        <v>0.60606060606060996</v>
      </c>
      <c r="M197" s="40">
        <v>100.5</v>
      </c>
      <c r="N197" s="40"/>
      <c r="O197" s="112">
        <f t="shared" si="129"/>
        <v>0.29940119760478723</v>
      </c>
      <c r="P197" s="40">
        <v>104.4</v>
      </c>
      <c r="Q197" s="40"/>
      <c r="R197" s="112">
        <f t="shared" si="130"/>
        <v>-0.57142857142856718</v>
      </c>
      <c r="S197" s="40">
        <v>118.5</v>
      </c>
      <c r="T197" s="40"/>
      <c r="U197" s="112">
        <f t="shared" si="131"/>
        <v>9.7222222222222321</v>
      </c>
      <c r="V197" s="40">
        <v>111.9</v>
      </c>
      <c r="W197" s="40"/>
      <c r="X197" s="112">
        <f t="shared" si="132"/>
        <v>2.0054694621695512</v>
      </c>
      <c r="Y197" s="93">
        <f t="shared" si="133"/>
        <v>0.97370983446932802</v>
      </c>
      <c r="Z197" s="93"/>
    </row>
    <row r="198" spans="1:26" hidden="1" x14ac:dyDescent="0.2">
      <c r="B198" s="18"/>
      <c r="C198" s="17" t="s">
        <v>18</v>
      </c>
      <c r="D198" s="40">
        <v>102.9</v>
      </c>
      <c r="E198" s="40"/>
      <c r="F198" s="112">
        <f t="shared" si="126"/>
        <v>-0.19398642095052043</v>
      </c>
      <c r="G198" s="40">
        <v>97.6</v>
      </c>
      <c r="H198" s="40"/>
      <c r="I198" s="112">
        <f t="shared" si="127"/>
        <v>-3.6525172754195534</v>
      </c>
      <c r="J198" s="40">
        <v>99.6</v>
      </c>
      <c r="K198" s="40"/>
      <c r="L198" s="112">
        <f t="shared" si="128"/>
        <v>0.50454086781028806</v>
      </c>
      <c r="M198" s="40">
        <v>100.5</v>
      </c>
      <c r="N198" s="40"/>
      <c r="O198" s="112">
        <f t="shared" si="129"/>
        <v>0.29940119760478723</v>
      </c>
      <c r="P198" s="40">
        <v>104.4</v>
      </c>
      <c r="Q198" s="40"/>
      <c r="R198" s="112">
        <f t="shared" si="130"/>
        <v>-0.38167938931297218</v>
      </c>
      <c r="S198" s="40">
        <v>118.6</v>
      </c>
      <c r="T198" s="40"/>
      <c r="U198" s="112">
        <f t="shared" si="131"/>
        <v>9.5106186518928872</v>
      </c>
      <c r="V198" s="40">
        <v>111.9</v>
      </c>
      <c r="W198" s="40"/>
      <c r="X198" s="112">
        <f t="shared" si="132"/>
        <v>1.7272727272727328</v>
      </c>
      <c r="Y198" s="93">
        <f t="shared" si="133"/>
        <v>0.97181729834791064</v>
      </c>
      <c r="Z198" s="93"/>
    </row>
    <row r="199" spans="1:26" hidden="1" x14ac:dyDescent="0.2">
      <c r="B199" s="28"/>
      <c r="C199" s="17" t="s">
        <v>19</v>
      </c>
      <c r="D199" s="40">
        <v>103.6</v>
      </c>
      <c r="E199" s="40"/>
      <c r="F199" s="112">
        <f t="shared" si="126"/>
        <v>-0.38461538461539435</v>
      </c>
      <c r="G199" s="40">
        <v>98.1</v>
      </c>
      <c r="H199" s="40"/>
      <c r="I199" s="112">
        <f t="shared" si="127"/>
        <v>-3.7291462217860727</v>
      </c>
      <c r="J199" s="40">
        <v>100.2</v>
      </c>
      <c r="K199" s="40"/>
      <c r="L199" s="112">
        <f t="shared" si="128"/>
        <v>1.1099899091826515</v>
      </c>
      <c r="M199" s="40">
        <v>100.5</v>
      </c>
      <c r="N199" s="40"/>
      <c r="O199" s="112">
        <f t="shared" si="129"/>
        <v>0.29940119760478723</v>
      </c>
      <c r="P199" s="40">
        <v>102.8</v>
      </c>
      <c r="Q199" s="40"/>
      <c r="R199" s="112">
        <f t="shared" si="130"/>
        <v>-1.8147086914995225</v>
      </c>
      <c r="S199" s="40">
        <v>120.2</v>
      </c>
      <c r="T199" s="40"/>
      <c r="U199" s="112">
        <f t="shared" si="131"/>
        <v>6.844444444444453</v>
      </c>
      <c r="V199" s="40">
        <v>115.8</v>
      </c>
      <c r="W199" s="40"/>
      <c r="X199" s="112">
        <f t="shared" si="132"/>
        <v>5.2727272727272734</v>
      </c>
      <c r="Y199" s="93">
        <f t="shared" si="133"/>
        <v>0.96525096525096521</v>
      </c>
      <c r="Z199" s="93"/>
    </row>
    <row r="200" spans="1:26" hidden="1" x14ac:dyDescent="0.2">
      <c r="B200" s="28"/>
      <c r="C200" s="17" t="s">
        <v>20</v>
      </c>
      <c r="D200" s="40">
        <v>103.3</v>
      </c>
      <c r="E200" s="40"/>
      <c r="F200" s="112">
        <f t="shared" si="126"/>
        <v>-3.0956848030018747</v>
      </c>
      <c r="G200" s="40">
        <v>97.5</v>
      </c>
      <c r="H200" s="40"/>
      <c r="I200" s="112">
        <f t="shared" si="127"/>
        <v>-7.932011331444766</v>
      </c>
      <c r="J200" s="40">
        <v>100.4</v>
      </c>
      <c r="K200" s="40"/>
      <c r="L200" s="112">
        <f t="shared" si="128"/>
        <v>1.31180625630678</v>
      </c>
      <c r="M200" s="40">
        <v>100.5</v>
      </c>
      <c r="N200" s="40"/>
      <c r="O200" s="112">
        <f t="shared" si="129"/>
        <v>0.29940119760478723</v>
      </c>
      <c r="P200" s="40">
        <v>102.4</v>
      </c>
      <c r="Q200" s="40"/>
      <c r="R200" s="112">
        <f t="shared" si="130"/>
        <v>-2.1967526265520454</v>
      </c>
      <c r="S200" s="40">
        <v>120.2</v>
      </c>
      <c r="T200" s="40"/>
      <c r="U200" s="112">
        <f t="shared" si="131"/>
        <v>4.4309296264118281</v>
      </c>
      <c r="V200" s="40">
        <v>115.9</v>
      </c>
      <c r="W200" s="40"/>
      <c r="X200" s="112">
        <f t="shared" si="132"/>
        <v>5.0770625566636474</v>
      </c>
      <c r="Y200" s="93">
        <f t="shared" si="133"/>
        <v>0.9680542110358179</v>
      </c>
      <c r="Z200" s="93"/>
    </row>
    <row r="201" spans="1:26" hidden="1" x14ac:dyDescent="0.2">
      <c r="B201" s="19"/>
      <c r="C201" s="24" t="s">
        <v>21</v>
      </c>
      <c r="D201" s="40">
        <v>104.9</v>
      </c>
      <c r="E201" s="40"/>
      <c r="F201" s="112">
        <f t="shared" si="126"/>
        <v>-1.4097744360902276</v>
      </c>
      <c r="G201" s="40">
        <v>100.6</v>
      </c>
      <c r="H201" s="40"/>
      <c r="I201" s="112">
        <f t="shared" si="127"/>
        <v>-4.2816365366317832</v>
      </c>
      <c r="J201" s="40">
        <v>100.4</v>
      </c>
      <c r="K201" s="40"/>
      <c r="L201" s="112">
        <f t="shared" si="128"/>
        <v>0.50050050050050032</v>
      </c>
      <c r="M201" s="40">
        <v>100.5</v>
      </c>
      <c r="N201" s="40"/>
      <c r="O201" s="112">
        <f t="shared" si="129"/>
        <v>0.19940179461614971</v>
      </c>
      <c r="P201" s="40">
        <v>102.4</v>
      </c>
      <c r="Q201" s="40"/>
      <c r="R201" s="112">
        <f t="shared" si="130"/>
        <v>-3.9399624765478314</v>
      </c>
      <c r="S201" s="40">
        <v>120.3</v>
      </c>
      <c r="T201" s="40"/>
      <c r="U201" s="112">
        <f t="shared" si="131"/>
        <v>3.3505154639175139</v>
      </c>
      <c r="V201" s="40">
        <v>115.9</v>
      </c>
      <c r="W201" s="40"/>
      <c r="X201" s="112">
        <f t="shared" si="132"/>
        <v>7.2155411655874246</v>
      </c>
      <c r="Y201" s="93">
        <f t="shared" si="133"/>
        <v>0.95328884652049561</v>
      </c>
      <c r="Z201" s="93"/>
    </row>
    <row r="202" spans="1:26" hidden="1" x14ac:dyDescent="0.2">
      <c r="B202" s="20"/>
      <c r="C202" s="24" t="s">
        <v>22</v>
      </c>
      <c r="D202" s="40">
        <v>105.2</v>
      </c>
      <c r="E202" s="40"/>
      <c r="F202" s="112">
        <f t="shared" si="126"/>
        <v>-0.94161958568738102</v>
      </c>
      <c r="G202" s="40">
        <v>100.8</v>
      </c>
      <c r="H202" s="40"/>
      <c r="I202" s="112">
        <f t="shared" si="127"/>
        <v>-3.7249283667621813</v>
      </c>
      <c r="J202" s="40">
        <v>100.4</v>
      </c>
      <c r="K202" s="40"/>
      <c r="L202" s="112">
        <f t="shared" si="128"/>
        <v>2.2403258655804503</v>
      </c>
      <c r="M202" s="40">
        <v>100.4</v>
      </c>
      <c r="N202" s="40"/>
      <c r="O202" s="112">
        <f t="shared" si="129"/>
        <v>9.9700897308085956E-2</v>
      </c>
      <c r="P202" s="40">
        <v>104</v>
      </c>
      <c r="Q202" s="40"/>
      <c r="R202" s="112">
        <f t="shared" si="130"/>
        <v>-2.3474178403755874</v>
      </c>
      <c r="S202" s="40">
        <v>120.4</v>
      </c>
      <c r="T202" s="40"/>
      <c r="U202" s="112">
        <f t="shared" si="131"/>
        <v>3.5253654342218388</v>
      </c>
      <c r="V202" s="40">
        <v>115.9</v>
      </c>
      <c r="W202" s="40"/>
      <c r="X202" s="112">
        <f t="shared" si="132"/>
        <v>6.3302752293578068</v>
      </c>
      <c r="Y202" s="93">
        <f t="shared" si="133"/>
        <v>0.95057034220532322</v>
      </c>
      <c r="Z202" s="93"/>
    </row>
    <row r="203" spans="1:26" hidden="1" x14ac:dyDescent="0.2">
      <c r="B203" s="19"/>
      <c r="C203" s="24" t="s">
        <v>23</v>
      </c>
      <c r="D203" s="40">
        <v>105.7</v>
      </c>
      <c r="E203" s="40"/>
      <c r="F203" s="112">
        <f t="shared" si="126"/>
        <v>-1.9480519480519431</v>
      </c>
      <c r="G203" s="40">
        <v>100.5</v>
      </c>
      <c r="H203" s="40"/>
      <c r="I203" s="112">
        <f t="shared" si="127"/>
        <v>-3.9196940726577423</v>
      </c>
      <c r="J203" s="40">
        <v>109</v>
      </c>
      <c r="K203" s="40"/>
      <c r="L203" s="112">
        <f t="shared" si="128"/>
        <v>9.1091091091090917</v>
      </c>
      <c r="M203" s="40">
        <v>100.4</v>
      </c>
      <c r="N203" s="40"/>
      <c r="O203" s="112">
        <f t="shared" si="129"/>
        <v>-10.516934046345805</v>
      </c>
      <c r="P203" s="40">
        <v>103.3</v>
      </c>
      <c r="Q203" s="40"/>
      <c r="R203" s="112">
        <f t="shared" si="130"/>
        <v>-3.0046948356807546</v>
      </c>
      <c r="S203" s="40">
        <v>122.7</v>
      </c>
      <c r="T203" s="40"/>
      <c r="U203" s="112">
        <f t="shared" si="131"/>
        <v>5.5030094582975142</v>
      </c>
      <c r="V203" s="40">
        <v>117.5</v>
      </c>
      <c r="W203" s="40"/>
      <c r="X203" s="112">
        <f t="shared" si="132"/>
        <v>6.8181818181818121</v>
      </c>
      <c r="Y203" s="93">
        <f t="shared" si="133"/>
        <v>0.94607379375591294</v>
      </c>
      <c r="Z203" s="93"/>
    </row>
    <row r="204" spans="1:26" hidden="1" x14ac:dyDescent="0.2">
      <c r="B204" s="28"/>
      <c r="C204" s="17" t="s">
        <v>24</v>
      </c>
      <c r="D204" s="40">
        <v>108.6</v>
      </c>
      <c r="E204" s="40"/>
      <c r="F204" s="112">
        <f t="shared" si="126"/>
        <v>1.9718309859154903</v>
      </c>
      <c r="G204" s="40">
        <v>99.7</v>
      </c>
      <c r="H204" s="40"/>
      <c r="I204" s="112">
        <f t="shared" si="127"/>
        <v>-3.8572806171648932</v>
      </c>
      <c r="J204" s="40">
        <v>109.2</v>
      </c>
      <c r="K204" s="40"/>
      <c r="L204" s="112">
        <f t="shared" si="128"/>
        <v>9.3093093093093096</v>
      </c>
      <c r="M204" s="40">
        <v>123.5</v>
      </c>
      <c r="N204" s="40"/>
      <c r="O204" s="112">
        <f t="shared" si="129"/>
        <v>16.180620884289752</v>
      </c>
      <c r="P204" s="40">
        <v>105.1</v>
      </c>
      <c r="Q204" s="40"/>
      <c r="R204" s="112">
        <f t="shared" si="130"/>
        <v>-1.2218045112782017</v>
      </c>
      <c r="S204" s="40">
        <v>123</v>
      </c>
      <c r="T204" s="40"/>
      <c r="U204" s="112">
        <f t="shared" si="131"/>
        <v>5.7609630266552081</v>
      </c>
      <c r="V204" s="40">
        <v>117.9</v>
      </c>
      <c r="W204" s="40"/>
      <c r="X204" s="112">
        <f t="shared" si="132"/>
        <v>7.1818181818181781</v>
      </c>
      <c r="Y204" s="93">
        <f t="shared" si="133"/>
        <v>0.92081031307550654</v>
      </c>
      <c r="Z204" s="93"/>
    </row>
    <row r="205" spans="1:26" hidden="1" x14ac:dyDescent="0.2">
      <c r="B205" s="19"/>
      <c r="C205" s="24" t="s">
        <v>25</v>
      </c>
      <c r="D205" s="51">
        <v>108</v>
      </c>
      <c r="E205" s="51"/>
      <c r="F205" s="112">
        <f t="shared" si="126"/>
        <v>1.3133208255159623</v>
      </c>
      <c r="G205" s="51">
        <v>99.5</v>
      </c>
      <c r="H205" s="51"/>
      <c r="I205" s="112">
        <f t="shared" si="127"/>
        <v>-4.4188280499519621</v>
      </c>
      <c r="J205" s="40">
        <v>100.6</v>
      </c>
      <c r="K205" s="40"/>
      <c r="L205" s="112">
        <f t="shared" si="128"/>
        <v>2.3397761953204421</v>
      </c>
      <c r="M205" s="40">
        <v>123.6</v>
      </c>
      <c r="N205" s="40"/>
      <c r="O205" s="112">
        <f t="shared" si="129"/>
        <v>16.27469426152399</v>
      </c>
      <c r="P205" s="51">
        <v>106.2</v>
      </c>
      <c r="Q205" s="51"/>
      <c r="R205" s="112">
        <f t="shared" si="130"/>
        <v>0.75901328273244584</v>
      </c>
      <c r="S205" s="51">
        <v>121.2</v>
      </c>
      <c r="T205" s="51"/>
      <c r="U205" s="112">
        <f t="shared" si="131"/>
        <v>4.3029259896729677</v>
      </c>
      <c r="V205" s="51">
        <v>117.9</v>
      </c>
      <c r="W205" s="51"/>
      <c r="X205" s="112">
        <f t="shared" si="132"/>
        <v>6.8902991840435357</v>
      </c>
      <c r="Y205" s="93">
        <f t="shared" si="133"/>
        <v>0.92592592592592582</v>
      </c>
      <c r="Z205" s="93"/>
    </row>
    <row r="206" spans="1:26" hidden="1" x14ac:dyDescent="0.2">
      <c r="D206" s="39"/>
      <c r="E206" s="39"/>
      <c r="F206" s="111"/>
      <c r="G206" s="39"/>
      <c r="H206" s="39"/>
      <c r="I206" s="111"/>
      <c r="J206" s="38"/>
      <c r="K206" s="38"/>
      <c r="L206" s="111"/>
      <c r="M206" s="38"/>
      <c r="N206" s="38"/>
      <c r="O206" s="120"/>
      <c r="P206" s="38"/>
      <c r="Q206" s="38"/>
      <c r="R206" s="111"/>
      <c r="S206" s="38"/>
      <c r="T206" s="38"/>
      <c r="U206" s="111"/>
      <c r="V206" s="38"/>
      <c r="W206" s="38"/>
      <c r="X206" s="111"/>
      <c r="Y206" s="93"/>
      <c r="Z206" s="93"/>
    </row>
    <row r="207" spans="1:26" hidden="1" x14ac:dyDescent="0.2">
      <c r="B207" s="18">
        <v>2003</v>
      </c>
      <c r="C207" s="24"/>
      <c r="D207" s="51">
        <f>SUM(D209:D220)/12</f>
        <v>122.59166666666665</v>
      </c>
      <c r="E207" s="51"/>
      <c r="F207" s="112">
        <f t="shared" ref="F207:Y207" si="134">SUM(F209:F220)/12</f>
        <v>17.490517932062147</v>
      </c>
      <c r="G207" s="51">
        <f t="shared" si="134"/>
        <v>100.95833333333333</v>
      </c>
      <c r="H207" s="51"/>
      <c r="I207" s="112">
        <f t="shared" si="134"/>
        <v>2.3455972101747302</v>
      </c>
      <c r="J207" s="51">
        <f t="shared" si="134"/>
        <v>98.675000000000011</v>
      </c>
      <c r="K207" s="51"/>
      <c r="L207" s="112">
        <f t="shared" si="134"/>
        <v>-2.5776228795846596</v>
      </c>
      <c r="M207" s="51">
        <f t="shared" si="134"/>
        <v>215.17499999999995</v>
      </c>
      <c r="N207" s="51"/>
      <c r="O207" s="112">
        <f t="shared" si="134"/>
        <v>107.39244390403479</v>
      </c>
      <c r="P207" s="51">
        <f t="shared" si="134"/>
        <v>112.68333333333334</v>
      </c>
      <c r="Q207" s="51"/>
      <c r="R207" s="112">
        <f t="shared" si="134"/>
        <v>8.4402146181562738</v>
      </c>
      <c r="S207" s="51">
        <f t="shared" si="134"/>
        <v>130.1</v>
      </c>
      <c r="T207" s="51"/>
      <c r="U207" s="112">
        <f t="shared" si="134"/>
        <v>8.7894661496242765</v>
      </c>
      <c r="V207" s="51">
        <f t="shared" si="134"/>
        <v>118.97499999999998</v>
      </c>
      <c r="W207" s="51"/>
      <c r="X207" s="112">
        <f t="shared" si="134"/>
        <v>3.7726578416181393</v>
      </c>
      <c r="Y207" s="100">
        <f t="shared" si="134"/>
        <v>0.81594760624052742</v>
      </c>
      <c r="Z207" s="100"/>
    </row>
    <row r="208" spans="1:26" hidden="1" x14ac:dyDescent="0.2">
      <c r="A208" s="19"/>
      <c r="B208" s="24"/>
      <c r="D208" s="51"/>
      <c r="E208" s="51"/>
      <c r="F208" s="112"/>
      <c r="G208" s="51"/>
      <c r="H208" s="51"/>
      <c r="I208" s="112"/>
      <c r="J208" s="51"/>
      <c r="K208" s="51"/>
      <c r="L208" s="112"/>
      <c r="M208" s="51"/>
      <c r="N208" s="51"/>
      <c r="O208" s="112"/>
      <c r="P208" s="51"/>
      <c r="Q208" s="51"/>
      <c r="R208" s="112"/>
      <c r="S208" s="51"/>
      <c r="T208" s="51"/>
      <c r="U208" s="112"/>
      <c r="V208" s="51"/>
      <c r="W208" s="51"/>
      <c r="X208" s="112"/>
      <c r="Y208" s="93"/>
      <c r="Z208" s="93"/>
    </row>
    <row r="209" spans="1:26" hidden="1" x14ac:dyDescent="0.2">
      <c r="C209" s="17" t="s">
        <v>32</v>
      </c>
      <c r="D209" s="51">
        <v>118.7</v>
      </c>
      <c r="E209" s="51"/>
      <c r="F209" s="112">
        <f t="shared" ref="F209:F220" si="135">(D209/D194-1)*100</f>
        <v>15.242718446601945</v>
      </c>
      <c r="G209" s="51">
        <v>98.9</v>
      </c>
      <c r="H209" s="51"/>
      <c r="I209" s="112">
        <f t="shared" ref="I209:I220" si="136">((G209-G194)/G194)*100</f>
        <v>0.61037639877925587</v>
      </c>
      <c r="J209" s="51">
        <v>105.5</v>
      </c>
      <c r="K209" s="51"/>
      <c r="L209" s="112">
        <f t="shared" ref="L209:L220" si="137">((J209-J194)/J194)*100</f>
        <v>6.3508064516129004</v>
      </c>
      <c r="M209" s="51">
        <v>203.6</v>
      </c>
      <c r="N209" s="51"/>
      <c r="O209" s="112">
        <f t="shared" ref="O209:O220" si="138">((M209-M194)/M194)*100</f>
        <v>102.99102691924227</v>
      </c>
      <c r="P209" s="51">
        <v>107.5</v>
      </c>
      <c r="Q209" s="51"/>
      <c r="R209" s="112">
        <f t="shared" ref="R209:R220" si="139">((P209-P194)/P194)*100</f>
        <v>2.6743075453677148</v>
      </c>
      <c r="S209" s="51">
        <v>123.1</v>
      </c>
      <c r="T209" s="51"/>
      <c r="U209" s="112">
        <f t="shared" ref="U209:U220" si="140">((S209-S194)/S194)*100</f>
        <v>5.3938356164383539</v>
      </c>
      <c r="V209" s="51">
        <v>118.5</v>
      </c>
      <c r="W209" s="51"/>
      <c r="X209" s="112">
        <f t="shared" ref="X209:X220" si="141">((V209-V194)/V194)*100</f>
        <v>6.087735004476273</v>
      </c>
      <c r="Y209" s="93">
        <f t="shared" ref="Y209:Y220" si="142">(1/D209)*100</f>
        <v>0.84245998315080028</v>
      </c>
      <c r="Z209" s="93"/>
    </row>
    <row r="210" spans="1:26" hidden="1" x14ac:dyDescent="0.2">
      <c r="A210" s="18"/>
      <c r="C210" s="17" t="s">
        <v>15</v>
      </c>
      <c r="D210" s="51">
        <v>119.4</v>
      </c>
      <c r="E210" s="51"/>
      <c r="F210" s="112">
        <f t="shared" si="135"/>
        <v>16.6015625</v>
      </c>
      <c r="G210" s="51">
        <v>99.6</v>
      </c>
      <c r="H210" s="51"/>
      <c r="I210" s="112">
        <f t="shared" si="136"/>
        <v>2.2587268993839715</v>
      </c>
      <c r="J210" s="51">
        <v>105.5</v>
      </c>
      <c r="K210" s="51"/>
      <c r="L210" s="112">
        <f t="shared" si="137"/>
        <v>6.3508064516129004</v>
      </c>
      <c r="M210" s="51">
        <v>203.7</v>
      </c>
      <c r="N210" s="51"/>
      <c r="O210" s="112">
        <f t="shared" si="138"/>
        <v>102.6865671641791</v>
      </c>
      <c r="P210" s="51">
        <v>109.8</v>
      </c>
      <c r="Q210" s="51"/>
      <c r="R210" s="112">
        <f t="shared" si="139"/>
        <v>6.4985451018428746</v>
      </c>
      <c r="S210" s="51">
        <v>123.5</v>
      </c>
      <c r="T210" s="51"/>
      <c r="U210" s="112">
        <f t="shared" si="140"/>
        <v>6.0085836909871242</v>
      </c>
      <c r="V210" s="51">
        <v>118.9</v>
      </c>
      <c r="W210" s="51"/>
      <c r="X210" s="112">
        <f t="shared" si="141"/>
        <v>6.3506261180679866</v>
      </c>
      <c r="Y210" s="93">
        <f t="shared" si="142"/>
        <v>0.83752093802345051</v>
      </c>
      <c r="Z210" s="93"/>
    </row>
    <row r="211" spans="1:26" hidden="1" x14ac:dyDescent="0.2">
      <c r="C211" s="17" t="s">
        <v>16</v>
      </c>
      <c r="D211" s="51">
        <v>119.8</v>
      </c>
      <c r="E211" s="51"/>
      <c r="F211" s="112">
        <f t="shared" si="135"/>
        <v>17.450980392156868</v>
      </c>
      <c r="G211" s="51">
        <v>99.7</v>
      </c>
      <c r="H211" s="51"/>
      <c r="I211" s="112">
        <f t="shared" si="136"/>
        <v>3.2091097308488705</v>
      </c>
      <c r="J211" s="51">
        <v>105.7</v>
      </c>
      <c r="K211" s="51"/>
      <c r="L211" s="112">
        <f t="shared" si="137"/>
        <v>6.5524193548387091</v>
      </c>
      <c r="M211" s="51">
        <v>203.7</v>
      </c>
      <c r="N211" s="51"/>
      <c r="O211" s="112">
        <f t="shared" si="138"/>
        <v>102.6865671641791</v>
      </c>
      <c r="P211" s="51">
        <v>109.7</v>
      </c>
      <c r="Q211" s="51"/>
      <c r="R211" s="112">
        <f t="shared" si="139"/>
        <v>5.2783109404990407</v>
      </c>
      <c r="S211" s="51">
        <v>126.5</v>
      </c>
      <c r="T211" s="51"/>
      <c r="U211" s="112">
        <f t="shared" si="140"/>
        <v>8.4905660377358547</v>
      </c>
      <c r="V211" s="51">
        <v>117.5</v>
      </c>
      <c r="W211" s="51"/>
      <c r="X211" s="112">
        <f t="shared" si="141"/>
        <v>5.0983899821109153</v>
      </c>
      <c r="Y211" s="93">
        <f t="shared" si="142"/>
        <v>0.8347245409015025</v>
      </c>
      <c r="Z211" s="93"/>
    </row>
    <row r="212" spans="1:26" hidden="1" x14ac:dyDescent="0.2">
      <c r="C212" s="17" t="s">
        <v>17</v>
      </c>
      <c r="D212" s="51">
        <v>122.3</v>
      </c>
      <c r="E212" s="51"/>
      <c r="F212" s="112">
        <f t="shared" si="135"/>
        <v>19.084712755598822</v>
      </c>
      <c r="G212" s="51">
        <v>99.7</v>
      </c>
      <c r="H212" s="51"/>
      <c r="I212" s="112">
        <f t="shared" si="136"/>
        <v>2.57201646090535</v>
      </c>
      <c r="J212" s="51">
        <v>99.3</v>
      </c>
      <c r="K212" s="51"/>
      <c r="L212" s="112">
        <f t="shared" si="137"/>
        <v>-0.30120481927710557</v>
      </c>
      <c r="M212" s="51">
        <v>218.8</v>
      </c>
      <c r="N212" s="51"/>
      <c r="O212" s="112">
        <f t="shared" si="138"/>
        <v>117.71144278606967</v>
      </c>
      <c r="P212" s="51">
        <v>115.9</v>
      </c>
      <c r="Q212" s="51"/>
      <c r="R212" s="112">
        <f t="shared" si="139"/>
        <v>11.015325670498084</v>
      </c>
      <c r="S212" s="51">
        <v>130.4</v>
      </c>
      <c r="T212" s="51"/>
      <c r="U212" s="112">
        <f t="shared" si="140"/>
        <v>10.042194092827009</v>
      </c>
      <c r="V212" s="51">
        <v>114.3</v>
      </c>
      <c r="W212" s="51"/>
      <c r="X212" s="112">
        <f t="shared" si="141"/>
        <v>2.144772117962459</v>
      </c>
      <c r="Y212" s="93">
        <f t="shared" si="142"/>
        <v>0.81766148814390838</v>
      </c>
      <c r="Z212" s="93"/>
    </row>
    <row r="213" spans="1:26" hidden="1" x14ac:dyDescent="0.2">
      <c r="C213" s="17" t="s">
        <v>18</v>
      </c>
      <c r="D213" s="51">
        <v>123</v>
      </c>
      <c r="E213" s="51"/>
      <c r="F213" s="112">
        <f t="shared" si="135"/>
        <v>19.533527696792994</v>
      </c>
      <c r="G213" s="51">
        <v>100.3</v>
      </c>
      <c r="H213" s="51"/>
      <c r="I213" s="112">
        <f t="shared" si="136"/>
        <v>2.7663934426229537</v>
      </c>
      <c r="J213" s="51">
        <v>90</v>
      </c>
      <c r="K213" s="51"/>
      <c r="L213" s="112">
        <f t="shared" si="137"/>
        <v>-9.6385542168674654</v>
      </c>
      <c r="M213" s="51">
        <v>218.8</v>
      </c>
      <c r="N213" s="51"/>
      <c r="O213" s="112">
        <f t="shared" si="138"/>
        <v>117.71144278606967</v>
      </c>
      <c r="P213" s="51">
        <v>115.3</v>
      </c>
      <c r="Q213" s="51"/>
      <c r="R213" s="112">
        <f t="shared" si="139"/>
        <v>10.440613026819914</v>
      </c>
      <c r="S213" s="51">
        <v>134.4</v>
      </c>
      <c r="T213" s="51"/>
      <c r="U213" s="112">
        <f t="shared" si="140"/>
        <v>13.322091062394614</v>
      </c>
      <c r="V213" s="51">
        <v>115</v>
      </c>
      <c r="W213" s="51"/>
      <c r="X213" s="112">
        <f t="shared" si="141"/>
        <v>2.7703306523681808</v>
      </c>
      <c r="Y213" s="93">
        <f t="shared" si="142"/>
        <v>0.81300813008130091</v>
      </c>
      <c r="Z213" s="93"/>
    </row>
    <row r="214" spans="1:26" hidden="1" x14ac:dyDescent="0.2">
      <c r="C214" s="17" t="s">
        <v>19</v>
      </c>
      <c r="D214" s="51">
        <v>122.8</v>
      </c>
      <c r="E214" s="51"/>
      <c r="F214" s="112">
        <f t="shared" si="135"/>
        <v>18.532818532818538</v>
      </c>
      <c r="G214" s="51">
        <v>100.5</v>
      </c>
      <c r="H214" s="51"/>
      <c r="I214" s="112">
        <f t="shared" si="136"/>
        <v>2.4464831804281406</v>
      </c>
      <c r="J214" s="51">
        <v>91.3</v>
      </c>
      <c r="K214" s="51"/>
      <c r="L214" s="112">
        <f t="shared" si="137"/>
        <v>-8.8822355289421218</v>
      </c>
      <c r="M214" s="51">
        <v>218.8</v>
      </c>
      <c r="N214" s="51"/>
      <c r="O214" s="112">
        <f t="shared" si="138"/>
        <v>117.71144278606967</v>
      </c>
      <c r="P214" s="51">
        <v>114.6</v>
      </c>
      <c r="Q214" s="51"/>
      <c r="R214" s="112">
        <f t="shared" si="139"/>
        <v>11.478599221789882</v>
      </c>
      <c r="S214" s="51">
        <v>132.1</v>
      </c>
      <c r="T214" s="51"/>
      <c r="U214" s="112">
        <f t="shared" si="140"/>
        <v>9.9001663893510745</v>
      </c>
      <c r="V214" s="51">
        <v>115.5</v>
      </c>
      <c r="W214" s="51"/>
      <c r="X214" s="112">
        <f t="shared" si="141"/>
        <v>-0.2590673575129509</v>
      </c>
      <c r="Y214" s="93">
        <f t="shared" si="142"/>
        <v>0.81433224755700329</v>
      </c>
      <c r="Z214" s="93"/>
    </row>
    <row r="215" spans="1:26" hidden="1" x14ac:dyDescent="0.2">
      <c r="C215" s="17" t="s">
        <v>20</v>
      </c>
      <c r="D215" s="51">
        <v>123.3</v>
      </c>
      <c r="E215" s="51"/>
      <c r="F215" s="112">
        <f t="shared" si="135"/>
        <v>19.361084220716364</v>
      </c>
      <c r="G215" s="51">
        <v>101.6</v>
      </c>
      <c r="H215" s="51"/>
      <c r="I215" s="112">
        <f t="shared" si="136"/>
        <v>4.2051282051281991</v>
      </c>
      <c r="J215" s="51">
        <v>95.3</v>
      </c>
      <c r="K215" s="51"/>
      <c r="L215" s="112">
        <f t="shared" si="137"/>
        <v>-5.0796812749004063</v>
      </c>
      <c r="M215" s="51">
        <v>218.9</v>
      </c>
      <c r="N215" s="51"/>
      <c r="O215" s="112">
        <f t="shared" si="138"/>
        <v>117.81094527363184</v>
      </c>
      <c r="P215" s="51">
        <v>113</v>
      </c>
      <c r="Q215" s="51"/>
      <c r="R215" s="112">
        <f t="shared" si="139"/>
        <v>10.351562499999995</v>
      </c>
      <c r="S215" s="51">
        <v>131.30000000000001</v>
      </c>
      <c r="T215" s="51"/>
      <c r="U215" s="112">
        <f t="shared" si="140"/>
        <v>9.2346089850249662</v>
      </c>
      <c r="V215" s="51">
        <v>116.2</v>
      </c>
      <c r="W215" s="51"/>
      <c r="X215" s="112">
        <f t="shared" si="141"/>
        <v>0.25884383088869473</v>
      </c>
      <c r="Y215" s="93">
        <f t="shared" si="142"/>
        <v>0.81103000811030002</v>
      </c>
      <c r="Z215" s="93"/>
    </row>
    <row r="216" spans="1:26" hidden="1" x14ac:dyDescent="0.2">
      <c r="C216" s="24" t="s">
        <v>21</v>
      </c>
      <c r="D216" s="51">
        <v>123.7</v>
      </c>
      <c r="E216" s="51"/>
      <c r="F216" s="112">
        <f t="shared" si="135"/>
        <v>17.921830314585318</v>
      </c>
      <c r="G216" s="51">
        <v>101.5</v>
      </c>
      <c r="H216" s="51"/>
      <c r="I216" s="112">
        <f t="shared" si="136"/>
        <v>0.89463220675944899</v>
      </c>
      <c r="J216" s="51">
        <v>98.1</v>
      </c>
      <c r="K216" s="51"/>
      <c r="L216" s="112">
        <f t="shared" si="137"/>
        <v>-2.2908366533864655</v>
      </c>
      <c r="M216" s="51">
        <v>219.1</v>
      </c>
      <c r="N216" s="51"/>
      <c r="O216" s="112">
        <f t="shared" si="138"/>
        <v>118.00995024875623</v>
      </c>
      <c r="P216" s="51">
        <v>112.9</v>
      </c>
      <c r="Q216" s="51"/>
      <c r="R216" s="112">
        <f t="shared" si="139"/>
        <v>10.25390625</v>
      </c>
      <c r="S216" s="51">
        <v>131.69999999999999</v>
      </c>
      <c r="T216" s="51"/>
      <c r="U216" s="112">
        <f t="shared" si="140"/>
        <v>9.4763092269326616</v>
      </c>
      <c r="V216" s="51">
        <v>119.9</v>
      </c>
      <c r="W216" s="51"/>
      <c r="X216" s="112">
        <f t="shared" si="141"/>
        <v>3.4512510785159622</v>
      </c>
      <c r="Y216" s="93">
        <f t="shared" si="142"/>
        <v>0.80840743734842369</v>
      </c>
      <c r="Z216" s="93"/>
    </row>
    <row r="217" spans="1:26" hidden="1" x14ac:dyDescent="0.2">
      <c r="C217" s="24" t="s">
        <v>22</v>
      </c>
      <c r="D217" s="51">
        <v>124.7</v>
      </c>
      <c r="E217" s="51"/>
      <c r="F217" s="112">
        <f t="shared" si="135"/>
        <v>18.536121673003802</v>
      </c>
      <c r="G217" s="51">
        <v>103.2</v>
      </c>
      <c r="H217" s="51"/>
      <c r="I217" s="112">
        <f t="shared" si="136"/>
        <v>2.3809523809523867</v>
      </c>
      <c r="J217" s="51">
        <v>98.2</v>
      </c>
      <c r="K217" s="51"/>
      <c r="L217" s="112">
        <f t="shared" si="137"/>
        <v>-2.1912350597609587</v>
      </c>
      <c r="M217" s="51">
        <v>219.1</v>
      </c>
      <c r="N217" s="51"/>
      <c r="O217" s="112">
        <f t="shared" si="138"/>
        <v>118.22709163346612</v>
      </c>
      <c r="P217" s="51">
        <v>110.5</v>
      </c>
      <c r="Q217" s="51"/>
      <c r="R217" s="112">
        <f t="shared" si="139"/>
        <v>6.25</v>
      </c>
      <c r="S217" s="51">
        <v>131.9</v>
      </c>
      <c r="T217" s="51"/>
      <c r="U217" s="112">
        <f t="shared" si="140"/>
        <v>9.5514950166112964</v>
      </c>
      <c r="V217" s="51">
        <v>122.7</v>
      </c>
      <c r="W217" s="51"/>
      <c r="X217" s="112">
        <f t="shared" si="141"/>
        <v>5.8671268334771325</v>
      </c>
      <c r="Y217" s="93">
        <f t="shared" si="142"/>
        <v>0.80192461908580592</v>
      </c>
      <c r="Z217" s="93"/>
    </row>
    <row r="218" spans="1:26" hidden="1" x14ac:dyDescent="0.2">
      <c r="B218" s="31"/>
      <c r="C218" s="24" t="s">
        <v>23</v>
      </c>
      <c r="D218" s="51">
        <v>124.8</v>
      </c>
      <c r="E218" s="51"/>
      <c r="F218" s="112">
        <f t="shared" si="135"/>
        <v>18.070009460737936</v>
      </c>
      <c r="G218" s="51">
        <v>103.3</v>
      </c>
      <c r="H218" s="51"/>
      <c r="I218" s="112">
        <f t="shared" si="136"/>
        <v>2.7860696517412906</v>
      </c>
      <c r="J218" s="51">
        <v>98.4</v>
      </c>
      <c r="K218" s="51"/>
      <c r="L218" s="112">
        <f t="shared" si="137"/>
        <v>-9.724770642201829</v>
      </c>
      <c r="M218" s="51">
        <v>219.2</v>
      </c>
      <c r="N218" s="51"/>
      <c r="O218" s="112">
        <f t="shared" si="138"/>
        <v>118.32669322709162</v>
      </c>
      <c r="P218" s="51">
        <v>110.6</v>
      </c>
      <c r="Q218" s="51"/>
      <c r="R218" s="112">
        <f t="shared" si="139"/>
        <v>7.0667957405614681</v>
      </c>
      <c r="S218" s="51">
        <v>132</v>
      </c>
      <c r="T218" s="51"/>
      <c r="U218" s="112">
        <f t="shared" si="140"/>
        <v>7.5794621026894839</v>
      </c>
      <c r="V218" s="51">
        <v>123</v>
      </c>
      <c r="W218" s="51"/>
      <c r="X218" s="112">
        <f t="shared" si="141"/>
        <v>4.6808510638297873</v>
      </c>
      <c r="Y218" s="93">
        <f t="shared" si="142"/>
        <v>0.80128205128205143</v>
      </c>
      <c r="Z218" s="93"/>
    </row>
    <row r="219" spans="1:26" hidden="1" x14ac:dyDescent="0.2">
      <c r="B219" s="31"/>
      <c r="C219" s="24" t="s">
        <v>24</v>
      </c>
      <c r="D219" s="51">
        <v>124</v>
      </c>
      <c r="E219" s="51"/>
      <c r="F219" s="112">
        <f t="shared" si="135"/>
        <v>14.180478821362797</v>
      </c>
      <c r="G219" s="51">
        <v>101.1</v>
      </c>
      <c r="H219" s="51"/>
      <c r="I219" s="112">
        <f t="shared" si="136"/>
        <v>1.4042126379137325</v>
      </c>
      <c r="J219" s="51">
        <v>98.4</v>
      </c>
      <c r="K219" s="51"/>
      <c r="L219" s="112">
        <f t="shared" si="137"/>
        <v>-9.8901098901098869</v>
      </c>
      <c r="M219" s="51">
        <v>219.2</v>
      </c>
      <c r="N219" s="51"/>
      <c r="O219" s="112">
        <f t="shared" si="138"/>
        <v>77.489878542510112</v>
      </c>
      <c r="P219" s="51">
        <v>115.9</v>
      </c>
      <c r="Q219" s="51"/>
      <c r="R219" s="112">
        <f t="shared" si="139"/>
        <v>10.275927687916282</v>
      </c>
      <c r="S219" s="51">
        <v>132.1</v>
      </c>
      <c r="T219" s="51"/>
      <c r="U219" s="112">
        <f t="shared" si="140"/>
        <v>7.3983739837398321</v>
      </c>
      <c r="V219" s="51">
        <v>123.1</v>
      </c>
      <c r="W219" s="51"/>
      <c r="X219" s="112">
        <f t="shared" si="141"/>
        <v>4.4105173876166148</v>
      </c>
      <c r="Y219" s="93">
        <f t="shared" si="142"/>
        <v>0.80645161290322576</v>
      </c>
      <c r="Z219" s="93"/>
    </row>
    <row r="220" spans="1:26" hidden="1" x14ac:dyDescent="0.2">
      <c r="B220" s="19"/>
      <c r="C220" s="24" t="s">
        <v>25</v>
      </c>
      <c r="D220" s="51">
        <v>124.6</v>
      </c>
      <c r="E220" s="51"/>
      <c r="F220" s="112">
        <f t="shared" si="135"/>
        <v>15.370370370370367</v>
      </c>
      <c r="G220" s="51">
        <v>102.1</v>
      </c>
      <c r="H220" s="51"/>
      <c r="I220" s="112">
        <f t="shared" si="136"/>
        <v>2.6130653266331603</v>
      </c>
      <c r="J220" s="51">
        <v>98.4</v>
      </c>
      <c r="K220" s="51"/>
      <c r="L220" s="112">
        <f t="shared" si="137"/>
        <v>-2.1868787276341837</v>
      </c>
      <c r="M220" s="51">
        <v>219.2</v>
      </c>
      <c r="N220" s="51"/>
      <c r="O220" s="112">
        <f t="shared" si="138"/>
        <v>77.346278317152112</v>
      </c>
      <c r="P220" s="51">
        <v>116.5</v>
      </c>
      <c r="Q220" s="51"/>
      <c r="R220" s="112">
        <f t="shared" si="139"/>
        <v>9.6986817325800345</v>
      </c>
      <c r="S220" s="51">
        <v>132.19999999999999</v>
      </c>
      <c r="T220" s="51"/>
      <c r="U220" s="112">
        <f t="shared" si="140"/>
        <v>9.0759075907590638</v>
      </c>
      <c r="V220" s="51">
        <v>123.1</v>
      </c>
      <c r="W220" s="51"/>
      <c r="X220" s="112">
        <f t="shared" si="141"/>
        <v>4.4105173876166148</v>
      </c>
      <c r="Y220" s="93">
        <f t="shared" si="142"/>
        <v>0.80256821829855551</v>
      </c>
      <c r="Z220" s="93"/>
    </row>
    <row r="221" spans="1:26" hidden="1" x14ac:dyDescent="0.2">
      <c r="D221" s="39"/>
      <c r="E221" s="39"/>
      <c r="F221" s="111"/>
      <c r="G221" s="39"/>
      <c r="H221" s="39"/>
      <c r="I221" s="111"/>
      <c r="J221" s="38"/>
      <c r="K221" s="38"/>
      <c r="L221" s="111"/>
      <c r="M221" s="38"/>
      <c r="N221" s="38"/>
      <c r="O221" s="120"/>
      <c r="P221" s="38"/>
      <c r="Q221" s="38"/>
      <c r="R221" s="111"/>
      <c r="S221" s="38"/>
      <c r="T221" s="38"/>
      <c r="U221" s="111"/>
      <c r="V221" s="38"/>
      <c r="W221" s="38"/>
      <c r="X221" s="111"/>
      <c r="Y221" s="93"/>
      <c r="Z221" s="93"/>
    </row>
    <row r="222" spans="1:26" hidden="1" x14ac:dyDescent="0.2">
      <c r="B222" s="18">
        <v>2004</v>
      </c>
      <c r="C222" s="24"/>
      <c r="D222" s="51">
        <f>SUM(D224:D235)/12</f>
        <v>129.43333333333337</v>
      </c>
      <c r="E222" s="51"/>
      <c r="F222" s="112">
        <f>SUM(F224:F235)/12</f>
        <v>5.5559955537569481</v>
      </c>
      <c r="G222" s="51">
        <f>SUM(G224:G235)/12</f>
        <v>107.18333333333334</v>
      </c>
      <c r="H222" s="51"/>
      <c r="I222" s="112">
        <f>SUM(I224:I235)/12</f>
        <v>6.1177195376437306</v>
      </c>
      <c r="J222" s="51">
        <v>109.9</v>
      </c>
      <c r="K222" s="51"/>
      <c r="L222" s="112">
        <f t="shared" ref="L222:X222" si="143">SUM(L224:L235)/12</f>
        <v>7.4055321102871501</v>
      </c>
      <c r="M222" s="51">
        <f t="shared" si="143"/>
        <v>219.67500000000004</v>
      </c>
      <c r="N222" s="51"/>
      <c r="O222" s="112">
        <f t="shared" si="143"/>
        <v>2.1885737336252014</v>
      </c>
      <c r="P222" s="51">
        <f t="shared" si="143"/>
        <v>124.32499999999999</v>
      </c>
      <c r="Q222" s="51"/>
      <c r="R222" s="112">
        <f t="shared" si="143"/>
        <v>10.366303891152263</v>
      </c>
      <c r="S222" s="51">
        <f t="shared" si="143"/>
        <v>137.6</v>
      </c>
      <c r="T222" s="51"/>
      <c r="U222" s="112">
        <f t="shared" si="143"/>
        <v>5.7832326598126969</v>
      </c>
      <c r="V222" s="51">
        <f t="shared" si="143"/>
        <v>128.19999999999999</v>
      </c>
      <c r="W222" s="51"/>
      <c r="X222" s="112">
        <f t="shared" si="143"/>
        <v>7.7902547088358007</v>
      </c>
      <c r="Y222" s="98">
        <f>(1/D222)*100</f>
        <v>0.77259850630955429</v>
      </c>
      <c r="Z222" s="98"/>
    </row>
    <row r="223" spans="1:26" hidden="1" x14ac:dyDescent="0.2">
      <c r="B223" s="24"/>
      <c r="D223" s="51"/>
      <c r="E223" s="51"/>
      <c r="F223" s="112"/>
      <c r="G223" s="51"/>
      <c r="H223" s="51"/>
      <c r="I223" s="112"/>
      <c r="J223" s="51"/>
      <c r="K223" s="51"/>
      <c r="L223" s="112"/>
      <c r="M223" s="51"/>
      <c r="N223" s="51"/>
      <c r="O223" s="112"/>
      <c r="P223" s="51"/>
      <c r="Q223" s="51"/>
      <c r="R223" s="112"/>
      <c r="S223" s="51"/>
      <c r="T223" s="51"/>
      <c r="U223" s="112"/>
      <c r="V223" s="51"/>
      <c r="W223" s="51"/>
      <c r="X223" s="140"/>
      <c r="Y223" s="98"/>
      <c r="Z223" s="98"/>
    </row>
    <row r="224" spans="1:26" hidden="1" x14ac:dyDescent="0.2">
      <c r="A224" s="19"/>
      <c r="C224" s="17" t="s">
        <v>32</v>
      </c>
      <c r="D224" s="51">
        <v>123.6</v>
      </c>
      <c r="E224" s="51"/>
      <c r="F224" s="112">
        <f>(D224-D209)/D209*100</f>
        <v>4.1280539174389146</v>
      </c>
      <c r="G224" s="51">
        <v>99.8</v>
      </c>
      <c r="H224" s="51"/>
      <c r="I224" s="112">
        <f t="shared" ref="I224:I235" si="144">((G224-G209)/G209)*100</f>
        <v>0.91001011122344933</v>
      </c>
      <c r="J224" s="51">
        <v>98.2</v>
      </c>
      <c r="K224" s="51" t="s">
        <v>40</v>
      </c>
      <c r="L224" s="112">
        <f>((98.2-J209)/J209)*100</f>
        <v>-6.9194312796208512</v>
      </c>
      <c r="M224" s="51">
        <v>219.2</v>
      </c>
      <c r="N224" s="51"/>
      <c r="O224" s="112">
        <f t="shared" ref="O224:O235" si="145">((M224-M209)/M209)*100</f>
        <v>7.662082514734772</v>
      </c>
      <c r="P224" s="51">
        <v>119</v>
      </c>
      <c r="Q224" s="51"/>
      <c r="R224" s="112">
        <f t="shared" ref="R224:R235" si="146">((P224-P209)/P209)*100</f>
        <v>10.697674418604651</v>
      </c>
      <c r="S224" s="51">
        <v>132.1</v>
      </c>
      <c r="T224" s="51"/>
      <c r="U224" s="112">
        <f t="shared" ref="U224:U235" si="147">((S224-S209)/S209)*100</f>
        <v>7.3111291632818851</v>
      </c>
      <c r="V224" s="51">
        <v>123.1</v>
      </c>
      <c r="W224" s="51"/>
      <c r="X224" s="112">
        <f t="shared" ref="X224:X235" si="148">((V224-V209)/V209)*100</f>
        <v>3.8818565400843839</v>
      </c>
      <c r="Y224" s="98">
        <f t="shared" ref="Y224:Y249" si="149">(1/D224)*100</f>
        <v>0.80906148867313932</v>
      </c>
      <c r="Z224" s="98"/>
    </row>
    <row r="225" spans="1:26" hidden="1" x14ac:dyDescent="0.2">
      <c r="A225" s="19"/>
      <c r="C225" s="17" t="s">
        <v>15</v>
      </c>
      <c r="D225" s="51">
        <v>123.7</v>
      </c>
      <c r="E225" s="51"/>
      <c r="F225" s="112">
        <f t="shared" ref="F225:F235" si="150">(D225-D210)/D210*100</f>
        <v>3.601340033500835</v>
      </c>
      <c r="G225" s="51">
        <v>100.1</v>
      </c>
      <c r="H225" s="51"/>
      <c r="I225" s="112">
        <f t="shared" si="144"/>
        <v>0.50200803212851408</v>
      </c>
      <c r="J225" s="51">
        <v>98.2</v>
      </c>
      <c r="K225" s="51" t="s">
        <v>40</v>
      </c>
      <c r="L225" s="112">
        <f>((98.2-J210)/J210)*100</f>
        <v>-6.9194312796208512</v>
      </c>
      <c r="M225" s="51">
        <v>219.2</v>
      </c>
      <c r="N225" s="51"/>
      <c r="O225" s="112">
        <f t="shared" si="145"/>
        <v>7.6092292587137953</v>
      </c>
      <c r="P225" s="51">
        <v>118.8</v>
      </c>
      <c r="Q225" s="51"/>
      <c r="R225" s="112">
        <f t="shared" si="146"/>
        <v>8.1967213114754109</v>
      </c>
      <c r="S225" s="51">
        <v>132.19999999999999</v>
      </c>
      <c r="T225" s="51"/>
      <c r="U225" s="112">
        <f t="shared" si="147"/>
        <v>7.044534412955457</v>
      </c>
      <c r="V225" s="51">
        <v>123.1</v>
      </c>
      <c r="W225" s="51"/>
      <c r="X225" s="112">
        <f t="shared" si="148"/>
        <v>3.5323801513877111</v>
      </c>
      <c r="Y225" s="98">
        <f t="shared" si="149"/>
        <v>0.80840743734842369</v>
      </c>
      <c r="Z225" s="98"/>
    </row>
    <row r="226" spans="1:26" hidden="1" x14ac:dyDescent="0.2">
      <c r="A226" s="19"/>
      <c r="C226" s="17" t="s">
        <v>16</v>
      </c>
      <c r="D226" s="51">
        <v>124.7</v>
      </c>
      <c r="E226" s="51"/>
      <c r="F226" s="112">
        <f t="shared" si="150"/>
        <v>4.0901502504173672</v>
      </c>
      <c r="G226" s="51">
        <v>101</v>
      </c>
      <c r="H226" s="51"/>
      <c r="I226" s="112">
        <f t="shared" si="144"/>
        <v>1.303911735205614</v>
      </c>
      <c r="J226" s="51">
        <v>101.1</v>
      </c>
      <c r="K226" s="51"/>
      <c r="L226" s="112">
        <f t="shared" ref="L226:L235" si="151">((J226-J211)/J211)*100</f>
        <v>-4.3519394512772074</v>
      </c>
      <c r="M226" s="51">
        <v>219.3</v>
      </c>
      <c r="N226" s="51"/>
      <c r="O226" s="112">
        <f t="shared" si="145"/>
        <v>7.6583210603829279</v>
      </c>
      <c r="P226" s="51">
        <v>119.8</v>
      </c>
      <c r="Q226" s="51"/>
      <c r="R226" s="112">
        <f t="shared" si="146"/>
        <v>9.2069279854147617</v>
      </c>
      <c r="S226" s="51">
        <v>132.5</v>
      </c>
      <c r="T226" s="51"/>
      <c r="U226" s="112">
        <f t="shared" si="147"/>
        <v>4.7430830039525684</v>
      </c>
      <c r="V226" s="51">
        <v>126.7</v>
      </c>
      <c r="W226" s="51"/>
      <c r="X226" s="112">
        <f t="shared" si="148"/>
        <v>7.8297872340425556</v>
      </c>
      <c r="Y226" s="98">
        <f t="shared" si="149"/>
        <v>0.80192461908580592</v>
      </c>
      <c r="Z226" s="98"/>
    </row>
    <row r="227" spans="1:26" hidden="1" x14ac:dyDescent="0.2">
      <c r="A227" s="19"/>
      <c r="C227" s="17" t="s">
        <v>17</v>
      </c>
      <c r="D227" s="51">
        <v>125.6</v>
      </c>
      <c r="E227" s="51"/>
      <c r="F227" s="112">
        <f t="shared" si="150"/>
        <v>2.6982829108748954</v>
      </c>
      <c r="G227" s="51">
        <v>102.3</v>
      </c>
      <c r="H227" s="51"/>
      <c r="I227" s="112">
        <f t="shared" si="144"/>
        <v>2.607823470411228</v>
      </c>
      <c r="J227" s="51">
        <v>102.7</v>
      </c>
      <c r="K227" s="51"/>
      <c r="L227" s="112">
        <f t="shared" si="151"/>
        <v>3.4239677744209525</v>
      </c>
      <c r="M227" s="51">
        <v>219.4</v>
      </c>
      <c r="N227" s="51"/>
      <c r="O227" s="112">
        <f t="shared" si="145"/>
        <v>0.27422303473491511</v>
      </c>
      <c r="P227" s="51">
        <v>119.7</v>
      </c>
      <c r="Q227" s="51"/>
      <c r="R227" s="112">
        <f t="shared" si="146"/>
        <v>3.2786885245901614</v>
      </c>
      <c r="S227" s="51">
        <v>133.19999999999999</v>
      </c>
      <c r="T227" s="51"/>
      <c r="U227" s="112">
        <f t="shared" si="147"/>
        <v>2.1472392638036677</v>
      </c>
      <c r="V227" s="51">
        <v>127.1</v>
      </c>
      <c r="W227" s="51"/>
      <c r="X227" s="112">
        <f t="shared" si="148"/>
        <v>11.198600174978125</v>
      </c>
      <c r="Y227" s="98">
        <f t="shared" si="149"/>
        <v>0.79617834394904463</v>
      </c>
      <c r="Z227" s="98"/>
    </row>
    <row r="228" spans="1:26" hidden="1" x14ac:dyDescent="0.2">
      <c r="A228" s="19"/>
      <c r="C228" s="17" t="s">
        <v>18</v>
      </c>
      <c r="D228" s="51">
        <v>126.2</v>
      </c>
      <c r="E228" s="51"/>
      <c r="F228" s="112">
        <f t="shared" si="150"/>
        <v>2.6016260162601652</v>
      </c>
      <c r="G228" s="51">
        <v>103.3</v>
      </c>
      <c r="H228" s="51"/>
      <c r="I228" s="112">
        <f t="shared" si="144"/>
        <v>2.9910269192422732</v>
      </c>
      <c r="J228" s="51">
        <v>102.7</v>
      </c>
      <c r="K228" s="51"/>
      <c r="L228" s="112">
        <f t="shared" si="151"/>
        <v>14.111111111111112</v>
      </c>
      <c r="M228" s="51">
        <v>219.5</v>
      </c>
      <c r="N228" s="51"/>
      <c r="O228" s="112">
        <f t="shared" si="145"/>
        <v>0.31992687385739876</v>
      </c>
      <c r="P228" s="51">
        <v>120</v>
      </c>
      <c r="Q228" s="51"/>
      <c r="R228" s="112">
        <f t="shared" si="146"/>
        <v>4.0763226366001764</v>
      </c>
      <c r="S228" s="51">
        <v>133.30000000000001</v>
      </c>
      <c r="T228" s="51"/>
      <c r="U228" s="112">
        <f t="shared" si="147"/>
        <v>-0.81845238095237671</v>
      </c>
      <c r="V228" s="51">
        <v>127.1</v>
      </c>
      <c r="W228" s="51"/>
      <c r="X228" s="112">
        <f t="shared" si="148"/>
        <v>10.521739130434778</v>
      </c>
      <c r="Y228" s="98">
        <f t="shared" si="149"/>
        <v>0.79239302694136293</v>
      </c>
      <c r="Z228" s="98"/>
    </row>
    <row r="229" spans="1:26" hidden="1" x14ac:dyDescent="0.2">
      <c r="A229" s="19"/>
      <c r="C229" s="17" t="s">
        <v>19</v>
      </c>
      <c r="D229" s="51">
        <v>127.9</v>
      </c>
      <c r="E229" s="51"/>
      <c r="F229" s="112">
        <f t="shared" si="150"/>
        <v>4.1530944625407233</v>
      </c>
      <c r="G229" s="51">
        <v>104.9</v>
      </c>
      <c r="H229" s="51"/>
      <c r="I229" s="112">
        <f t="shared" si="144"/>
        <v>4.3781094527363242</v>
      </c>
      <c r="J229" s="51">
        <v>105.2</v>
      </c>
      <c r="K229" s="51"/>
      <c r="L229" s="112">
        <f t="shared" si="151"/>
        <v>15.224534501642943</v>
      </c>
      <c r="M229" s="51">
        <v>219.9</v>
      </c>
      <c r="N229" s="51"/>
      <c r="O229" s="112">
        <f t="shared" si="145"/>
        <v>0.50274223034734655</v>
      </c>
      <c r="P229" s="51">
        <v>122.1</v>
      </c>
      <c r="Q229" s="51"/>
      <c r="R229" s="112">
        <f t="shared" si="146"/>
        <v>6.5445026178010473</v>
      </c>
      <c r="S229" s="51">
        <v>137</v>
      </c>
      <c r="T229" s="51"/>
      <c r="U229" s="112">
        <f t="shared" si="147"/>
        <v>3.7093111279333879</v>
      </c>
      <c r="V229" s="51">
        <v>127.5</v>
      </c>
      <c r="W229" s="51"/>
      <c r="X229" s="112">
        <f t="shared" si="148"/>
        <v>10.38961038961039</v>
      </c>
      <c r="Y229" s="98">
        <f t="shared" si="149"/>
        <v>0.78186082877247842</v>
      </c>
      <c r="Z229" s="98"/>
    </row>
    <row r="230" spans="1:26" hidden="1" x14ac:dyDescent="0.2">
      <c r="A230" s="19"/>
      <c r="C230" s="17" t="s">
        <v>20</v>
      </c>
      <c r="D230" s="51">
        <v>130.5</v>
      </c>
      <c r="E230" s="51"/>
      <c r="F230" s="112">
        <f t="shared" si="150"/>
        <v>5.8394160583941632</v>
      </c>
      <c r="G230" s="51">
        <v>108.2</v>
      </c>
      <c r="H230" s="51"/>
      <c r="I230" s="112">
        <f t="shared" si="144"/>
        <v>6.4960629921259931</v>
      </c>
      <c r="J230" s="51">
        <v>109.1</v>
      </c>
      <c r="K230" s="51"/>
      <c r="L230" s="112">
        <f t="shared" si="151"/>
        <v>14.480587618048265</v>
      </c>
      <c r="M230" s="51">
        <v>219.9</v>
      </c>
      <c r="N230" s="51"/>
      <c r="O230" s="112">
        <f t="shared" si="145"/>
        <v>0.45682960255824573</v>
      </c>
      <c r="P230" s="51">
        <v>125.3</v>
      </c>
      <c r="Q230" s="51"/>
      <c r="R230" s="112">
        <f t="shared" si="146"/>
        <v>10.884955752212386</v>
      </c>
      <c r="S230" s="51">
        <v>139.6</v>
      </c>
      <c r="T230" s="51"/>
      <c r="U230" s="112">
        <f t="shared" si="147"/>
        <v>6.3214013709063082</v>
      </c>
      <c r="V230" s="51">
        <v>128</v>
      </c>
      <c r="W230" s="51"/>
      <c r="X230" s="112">
        <f t="shared" si="148"/>
        <v>10.154905335628223</v>
      </c>
      <c r="Y230" s="98">
        <f t="shared" si="149"/>
        <v>0.76628352490421447</v>
      </c>
      <c r="Z230" s="98"/>
    </row>
    <row r="231" spans="1:26" hidden="1" x14ac:dyDescent="0.2">
      <c r="A231" s="19"/>
      <c r="C231" s="24" t="s">
        <v>21</v>
      </c>
      <c r="D231" s="51">
        <v>132</v>
      </c>
      <c r="E231" s="51"/>
      <c r="F231" s="112">
        <f t="shared" si="150"/>
        <v>6.7097817299919136</v>
      </c>
      <c r="G231" s="51">
        <v>110.6</v>
      </c>
      <c r="H231" s="51"/>
      <c r="I231" s="112">
        <f t="shared" si="144"/>
        <v>8.9655172413793043</v>
      </c>
      <c r="J231" s="51">
        <v>109.9</v>
      </c>
      <c r="K231" s="51"/>
      <c r="L231" s="112">
        <f t="shared" si="151"/>
        <v>12.028542303771674</v>
      </c>
      <c r="M231" s="51">
        <v>219.9</v>
      </c>
      <c r="N231" s="51"/>
      <c r="O231" s="112">
        <f t="shared" si="145"/>
        <v>0.36513007759014671</v>
      </c>
      <c r="P231" s="51">
        <v>125.8</v>
      </c>
      <c r="Q231" s="51"/>
      <c r="R231" s="112">
        <f t="shared" si="146"/>
        <v>11.42604074402125</v>
      </c>
      <c r="S231" s="51">
        <v>140</v>
      </c>
      <c r="T231" s="51"/>
      <c r="U231" s="112">
        <f t="shared" si="147"/>
        <v>6.3022019741837605</v>
      </c>
      <c r="V231" s="51">
        <v>129.19999999999999</v>
      </c>
      <c r="W231" s="51"/>
      <c r="X231" s="112">
        <f t="shared" si="148"/>
        <v>7.7564637197664572</v>
      </c>
      <c r="Y231" s="98">
        <f t="shared" si="149"/>
        <v>0.75757575757575757</v>
      </c>
      <c r="Z231" s="98"/>
    </row>
    <row r="232" spans="1:26" hidden="1" x14ac:dyDescent="0.2">
      <c r="A232" s="19"/>
      <c r="C232" s="24" t="s">
        <v>22</v>
      </c>
      <c r="D232" s="39">
        <v>134.4</v>
      </c>
      <c r="E232" s="39"/>
      <c r="F232" s="112">
        <f t="shared" si="150"/>
        <v>7.7786688051323205</v>
      </c>
      <c r="G232" s="38">
        <v>113.7</v>
      </c>
      <c r="H232" s="38"/>
      <c r="I232" s="112">
        <f t="shared" si="144"/>
        <v>10.174418604651162</v>
      </c>
      <c r="J232" s="38">
        <v>109.9</v>
      </c>
      <c r="K232" s="38"/>
      <c r="L232" s="112">
        <f t="shared" si="151"/>
        <v>11.914460285132385</v>
      </c>
      <c r="M232" s="38">
        <v>219.9</v>
      </c>
      <c r="N232" s="38"/>
      <c r="O232" s="112">
        <f t="shared" si="145"/>
        <v>0.36513007759014671</v>
      </c>
      <c r="P232" s="38">
        <v>129.19999999999999</v>
      </c>
      <c r="Q232" s="38"/>
      <c r="R232" s="112">
        <f t="shared" si="146"/>
        <v>16.923076923076913</v>
      </c>
      <c r="S232" s="38">
        <v>142.4</v>
      </c>
      <c r="T232" s="38"/>
      <c r="U232" s="112">
        <f t="shared" si="147"/>
        <v>7.9605761940864284</v>
      </c>
      <c r="V232" s="38">
        <v>131.6</v>
      </c>
      <c r="W232" s="38"/>
      <c r="X232" s="112">
        <f t="shared" si="148"/>
        <v>7.2534637326813298</v>
      </c>
      <c r="Y232" s="98">
        <f t="shared" si="149"/>
        <v>0.74404761904761896</v>
      </c>
      <c r="Z232" s="98"/>
    </row>
    <row r="233" spans="1:26" hidden="1" x14ac:dyDescent="0.2">
      <c r="A233" s="19"/>
      <c r="C233" s="24" t="s">
        <v>23</v>
      </c>
      <c r="D233" s="39">
        <v>134.19999999999999</v>
      </c>
      <c r="E233" s="39"/>
      <c r="F233" s="112">
        <f t="shared" si="150"/>
        <v>7.5320512820512748</v>
      </c>
      <c r="G233" s="38">
        <v>113.2</v>
      </c>
      <c r="H233" s="38"/>
      <c r="I233" s="112">
        <f t="shared" si="144"/>
        <v>9.5837366892546036</v>
      </c>
      <c r="J233" s="38">
        <v>109.9</v>
      </c>
      <c r="K233" s="38"/>
      <c r="L233" s="112">
        <f t="shared" si="151"/>
        <v>11.6869918699187</v>
      </c>
      <c r="M233" s="51">
        <v>219.9</v>
      </c>
      <c r="N233" s="51"/>
      <c r="O233" s="112">
        <f t="shared" si="145"/>
        <v>0.31934306569343845</v>
      </c>
      <c r="P233" s="51">
        <v>129.5</v>
      </c>
      <c r="Q233" s="51"/>
      <c r="R233" s="112">
        <f t="shared" si="146"/>
        <v>17.088607594936715</v>
      </c>
      <c r="S233" s="51">
        <v>142.5</v>
      </c>
      <c r="T233" s="51"/>
      <c r="U233" s="112">
        <f t="shared" si="147"/>
        <v>7.9545454545454541</v>
      </c>
      <c r="V233" s="51">
        <v>131.6</v>
      </c>
      <c r="W233" s="51"/>
      <c r="X233" s="112">
        <f t="shared" si="148"/>
        <v>6.9918699186991828</v>
      </c>
      <c r="Y233" s="98">
        <f t="shared" si="149"/>
        <v>0.74515648286140101</v>
      </c>
      <c r="Z233" s="98"/>
    </row>
    <row r="234" spans="1:26" hidden="1" x14ac:dyDescent="0.2">
      <c r="A234" s="19"/>
      <c r="C234" s="24" t="s">
        <v>24</v>
      </c>
      <c r="D234" s="39">
        <v>135.19999999999999</v>
      </c>
      <c r="E234" s="39"/>
      <c r="F234" s="112">
        <f t="shared" si="150"/>
        <v>9.032258064516121</v>
      </c>
      <c r="G234" s="38">
        <v>114.8</v>
      </c>
      <c r="H234" s="38"/>
      <c r="I234" s="112">
        <f t="shared" si="144"/>
        <v>13.55093966369931</v>
      </c>
      <c r="J234" s="38">
        <v>110.3</v>
      </c>
      <c r="K234" s="38"/>
      <c r="L234" s="112">
        <f t="shared" si="151"/>
        <v>12.093495934959341</v>
      </c>
      <c r="M234" s="51">
        <v>220</v>
      </c>
      <c r="N234" s="51"/>
      <c r="O234" s="112">
        <f t="shared" si="145"/>
        <v>0.36496350364964025</v>
      </c>
      <c r="P234" s="51">
        <v>130.19999999999999</v>
      </c>
      <c r="Q234" s="51"/>
      <c r="R234" s="112">
        <f t="shared" si="146"/>
        <v>12.338222605694549</v>
      </c>
      <c r="S234" s="51">
        <v>142.80000000000001</v>
      </c>
      <c r="T234" s="51"/>
      <c r="U234" s="112">
        <f t="shared" si="147"/>
        <v>8.099924299772912</v>
      </c>
      <c r="V234" s="51">
        <v>131.69999999999999</v>
      </c>
      <c r="W234" s="51"/>
      <c r="X234" s="112">
        <f t="shared" si="148"/>
        <v>6.9861900893582405</v>
      </c>
      <c r="Y234" s="98">
        <f t="shared" si="149"/>
        <v>0.73964497041420119</v>
      </c>
      <c r="Z234" s="98"/>
    </row>
    <row r="235" spans="1:26" hidden="1" x14ac:dyDescent="0.2">
      <c r="A235" s="19"/>
      <c r="C235" s="24" t="s">
        <v>25</v>
      </c>
      <c r="D235" s="39">
        <v>135.19999999999999</v>
      </c>
      <c r="E235" s="39"/>
      <c r="F235" s="112">
        <f t="shared" si="150"/>
        <v>8.5072231139646828</v>
      </c>
      <c r="G235" s="38">
        <v>114.3</v>
      </c>
      <c r="H235" s="38"/>
      <c r="I235" s="112">
        <f t="shared" si="144"/>
        <v>11.949069539666997</v>
      </c>
      <c r="J235" s="38">
        <v>110.3</v>
      </c>
      <c r="K235" s="38"/>
      <c r="L235" s="112">
        <f t="shared" si="151"/>
        <v>12.093495934959341</v>
      </c>
      <c r="M235" s="51">
        <v>220</v>
      </c>
      <c r="N235" s="51"/>
      <c r="O235" s="112">
        <f t="shared" si="145"/>
        <v>0.36496350364964025</v>
      </c>
      <c r="P235" s="51">
        <v>132.5</v>
      </c>
      <c r="Q235" s="51"/>
      <c r="R235" s="112">
        <f t="shared" si="146"/>
        <v>13.733905579399142</v>
      </c>
      <c r="S235" s="51">
        <v>143.6</v>
      </c>
      <c r="T235" s="51"/>
      <c r="U235" s="112">
        <f t="shared" si="147"/>
        <v>8.623298033282909</v>
      </c>
      <c r="V235" s="51">
        <v>131.69999999999999</v>
      </c>
      <c r="W235" s="51"/>
      <c r="X235" s="112">
        <f t="shared" si="148"/>
        <v>6.9861900893582405</v>
      </c>
      <c r="Y235" s="98">
        <f t="shared" si="149"/>
        <v>0.73964497041420119</v>
      </c>
      <c r="Z235" s="98"/>
    </row>
    <row r="236" spans="1:26" hidden="1" x14ac:dyDescent="0.2">
      <c r="A236" s="19"/>
      <c r="C236" s="24"/>
      <c r="D236" s="39"/>
      <c r="E236" s="39"/>
      <c r="F236" s="112"/>
      <c r="G236" s="38"/>
      <c r="H236" s="38"/>
      <c r="I236" s="112"/>
      <c r="J236" s="38"/>
      <c r="K236" s="38"/>
      <c r="L236" s="112"/>
      <c r="M236" s="38"/>
      <c r="N236" s="38"/>
      <c r="O236" s="120"/>
      <c r="P236" s="38"/>
      <c r="Q236" s="38"/>
      <c r="R236" s="111"/>
      <c r="S236" s="38"/>
      <c r="T236" s="38"/>
      <c r="U236" s="111"/>
      <c r="V236" s="38"/>
      <c r="W236" s="38"/>
      <c r="X236" s="111"/>
      <c r="Y236" s="98" t="e">
        <f t="shared" si="149"/>
        <v>#DIV/0!</v>
      </c>
      <c r="Z236" s="98"/>
    </row>
    <row r="237" spans="1:26" hidden="1" x14ac:dyDescent="0.2">
      <c r="A237" s="19"/>
      <c r="B237" s="18">
        <v>2005</v>
      </c>
      <c r="C237" s="24"/>
      <c r="D237" s="39">
        <v>140.80000000000001</v>
      </c>
      <c r="E237" s="39"/>
      <c r="F237" s="120">
        <f>SUM(F238:F249)/12</f>
        <v>8.8377540822491376</v>
      </c>
      <c r="G237" s="39">
        <v>120.8</v>
      </c>
      <c r="H237" s="39"/>
      <c r="I237" s="120">
        <f>SUM(I238:I249)/12</f>
        <v>12.82772734265388</v>
      </c>
      <c r="J237" s="39">
        <f>SUM(J238:J249)/12</f>
        <v>113.63333333333334</v>
      </c>
      <c r="K237" s="39"/>
      <c r="L237" s="120">
        <f>SUM(L238:L249)/12</f>
        <v>7.7123152123294121</v>
      </c>
      <c r="M237" s="39">
        <f>SUM(M238:M249)/12</f>
        <v>224.20833333333334</v>
      </c>
      <c r="N237" s="39"/>
      <c r="O237" s="120">
        <f>SUM(O238:O249)/12</f>
        <v>2.0614738320546873</v>
      </c>
      <c r="P237" s="39">
        <v>141.30000000000001</v>
      </c>
      <c r="Q237" s="39"/>
      <c r="R237" s="120">
        <f t="shared" ref="R237:X237" si="152">SUM(R238:R249)/12</f>
        <v>13.597280485660336</v>
      </c>
      <c r="S237" s="39">
        <f t="shared" si="152"/>
        <v>147.04166666666666</v>
      </c>
      <c r="T237" s="39"/>
      <c r="U237" s="120">
        <f t="shared" si="152"/>
        <v>6.9156972783847266</v>
      </c>
      <c r="V237" s="39">
        <f t="shared" si="152"/>
        <v>136.29999999999998</v>
      </c>
      <c r="W237" s="39"/>
      <c r="X237" s="120">
        <f t="shared" si="152"/>
        <v>6.3235157980823624</v>
      </c>
      <c r="Y237" s="98">
        <f t="shared" si="149"/>
        <v>0.71022727272727271</v>
      </c>
      <c r="Z237" s="98"/>
    </row>
    <row r="238" spans="1:26" hidden="1" x14ac:dyDescent="0.2">
      <c r="A238" s="19"/>
      <c r="C238" s="17" t="s">
        <v>14</v>
      </c>
      <c r="D238" s="39">
        <v>135.80000000000001</v>
      </c>
      <c r="E238" s="39"/>
      <c r="F238" s="112">
        <f>(135.8/D224-1)*100</f>
        <v>9.8705501618123073</v>
      </c>
      <c r="G238" s="39">
        <v>115.1</v>
      </c>
      <c r="H238" s="39" t="s">
        <v>40</v>
      </c>
      <c r="I238" s="112">
        <f>(115.1/G224-1)*100</f>
        <v>15.330661322645289</v>
      </c>
      <c r="J238" s="38">
        <v>111.3</v>
      </c>
      <c r="K238" s="38"/>
      <c r="L238" s="112">
        <f>(J238/98.2-1)*100</f>
        <v>13.340122199592663</v>
      </c>
      <c r="M238" s="38">
        <v>220.1</v>
      </c>
      <c r="N238" s="38"/>
      <c r="O238" s="120">
        <f t="shared" ref="O238:O249" si="153">(M238/M224-1)*100</f>
        <v>0.41058394160584655</v>
      </c>
      <c r="P238" s="38">
        <v>132.80000000000001</v>
      </c>
      <c r="Q238" s="38"/>
      <c r="R238" s="111">
        <f>(P238/P224-1)*100</f>
        <v>11.596638655462188</v>
      </c>
      <c r="S238" s="38">
        <v>143.9</v>
      </c>
      <c r="T238" s="38"/>
      <c r="U238" s="111">
        <f t="shared" ref="U238:U249" si="154">(S238/S224-1)*100</f>
        <v>8.9326267978804061</v>
      </c>
      <c r="V238" s="38">
        <v>132.1</v>
      </c>
      <c r="W238" s="38"/>
      <c r="X238" s="111">
        <f t="shared" ref="X238:X249" si="155">(V238/V224-1)*100</f>
        <v>7.3111291632818931</v>
      </c>
      <c r="Y238" s="98">
        <f t="shared" si="149"/>
        <v>0.73637702503681879</v>
      </c>
      <c r="Z238" s="98"/>
    </row>
    <row r="239" spans="1:26" hidden="1" x14ac:dyDescent="0.2">
      <c r="A239" s="19"/>
      <c r="C239" s="17" t="s">
        <v>15</v>
      </c>
      <c r="D239" s="39">
        <v>135.69999999999999</v>
      </c>
      <c r="E239" s="39"/>
      <c r="F239" s="112">
        <f>(135.7/D225-1)*100</f>
        <v>9.7008892481810669</v>
      </c>
      <c r="G239" s="39">
        <v>115.1</v>
      </c>
      <c r="H239" s="39" t="s">
        <v>40</v>
      </c>
      <c r="I239" s="112">
        <f>(115.1/G225-1)*100</f>
        <v>14.985014985014988</v>
      </c>
      <c r="J239" s="38">
        <v>111.1</v>
      </c>
      <c r="K239" s="38"/>
      <c r="L239" s="112">
        <f>(J239/98.2-1)*100</f>
        <v>13.136456211812607</v>
      </c>
      <c r="M239" s="38">
        <v>220.1</v>
      </c>
      <c r="N239" s="38"/>
      <c r="O239" s="120">
        <f t="shared" si="153"/>
        <v>0.41058394160584655</v>
      </c>
      <c r="P239" s="38">
        <v>132.5</v>
      </c>
      <c r="Q239" s="38"/>
      <c r="R239" s="111">
        <f>(P239/P225-1)*100</f>
        <v>11.531986531986526</v>
      </c>
      <c r="S239" s="38">
        <v>143.9</v>
      </c>
      <c r="T239" s="38"/>
      <c r="U239" s="111">
        <f t="shared" si="154"/>
        <v>8.8502269288956334</v>
      </c>
      <c r="V239" s="38">
        <v>132.1</v>
      </c>
      <c r="W239" s="38"/>
      <c r="X239" s="111">
        <f t="shared" si="155"/>
        <v>7.3111291632818931</v>
      </c>
      <c r="Y239" s="98">
        <f t="shared" si="149"/>
        <v>0.73691967575534278</v>
      </c>
      <c r="Z239" s="98"/>
    </row>
    <row r="240" spans="1:26" hidden="1" x14ac:dyDescent="0.2">
      <c r="A240" s="19"/>
      <c r="C240" s="17" t="s">
        <v>16</v>
      </c>
      <c r="D240" s="39">
        <v>135.80000000000001</v>
      </c>
      <c r="E240" s="39"/>
      <c r="F240" s="112">
        <f>(D240/D226-1)*100</f>
        <v>8.9013632718524462</v>
      </c>
      <c r="G240" s="38">
        <v>114.7</v>
      </c>
      <c r="H240" s="38"/>
      <c r="I240" s="112">
        <f t="shared" ref="I240:I249" si="156">(G240/G226-1)*100</f>
        <v>13.564356435643576</v>
      </c>
      <c r="J240" s="38">
        <v>111.1</v>
      </c>
      <c r="K240" s="38"/>
      <c r="L240" s="112">
        <f t="shared" ref="L240:L249" si="157">(J240/J226-1)*100</f>
        <v>9.8911968348170056</v>
      </c>
      <c r="M240" s="38">
        <v>220.1</v>
      </c>
      <c r="N240" s="38"/>
      <c r="O240" s="120">
        <f t="shared" si="153"/>
        <v>0.36479708162333591</v>
      </c>
      <c r="P240" s="38">
        <v>134</v>
      </c>
      <c r="Q240" s="38"/>
      <c r="R240" s="111">
        <f>(P240/P226-1)*100</f>
        <v>11.853088480801333</v>
      </c>
      <c r="S240" s="38">
        <v>144.4</v>
      </c>
      <c r="T240" s="38"/>
      <c r="U240" s="111">
        <f t="shared" si="154"/>
        <v>8.9811320754717094</v>
      </c>
      <c r="V240" s="38">
        <v>133</v>
      </c>
      <c r="W240" s="38"/>
      <c r="X240" s="111">
        <f t="shared" si="155"/>
        <v>4.9723756906077332</v>
      </c>
      <c r="Y240" s="98">
        <f t="shared" si="149"/>
        <v>0.73637702503681879</v>
      </c>
      <c r="Z240" s="98"/>
    </row>
    <row r="241" spans="1:26" hidden="1" x14ac:dyDescent="0.2">
      <c r="A241" s="19"/>
      <c r="C241" s="17" t="s">
        <v>17</v>
      </c>
      <c r="D241" s="39">
        <v>136.9</v>
      </c>
      <c r="E241" s="39"/>
      <c r="F241" s="112">
        <f>(136.9/D227-1)*100</f>
        <v>8.9968152866242157</v>
      </c>
      <c r="G241" s="38">
        <v>116.5</v>
      </c>
      <c r="H241" s="38"/>
      <c r="I241" s="112">
        <f t="shared" si="156"/>
        <v>13.880742913000987</v>
      </c>
      <c r="J241" s="38">
        <v>111.4</v>
      </c>
      <c r="K241" s="38"/>
      <c r="L241" s="112">
        <f t="shared" si="157"/>
        <v>8.4712755598831624</v>
      </c>
      <c r="M241" s="38">
        <v>220.1</v>
      </c>
      <c r="N241" s="38"/>
      <c r="O241" s="120">
        <f t="shared" si="153"/>
        <v>0.31905195989061497</v>
      </c>
      <c r="P241" s="39">
        <v>135.19999999999999</v>
      </c>
      <c r="Q241" s="39" t="s">
        <v>40</v>
      </c>
      <c r="R241" s="111">
        <f>(135.2/P227-1)*100</f>
        <v>12.949039264828732</v>
      </c>
      <c r="S241" s="38">
        <v>144.5</v>
      </c>
      <c r="T241" s="38"/>
      <c r="U241" s="111">
        <f t="shared" si="154"/>
        <v>8.4834834834834894</v>
      </c>
      <c r="V241" s="38">
        <v>133</v>
      </c>
      <c r="W241" s="38"/>
      <c r="X241" s="111">
        <f t="shared" si="155"/>
        <v>4.6420141620771016</v>
      </c>
      <c r="Y241" s="98">
        <f t="shared" si="149"/>
        <v>0.73046018991964934</v>
      </c>
      <c r="Z241" s="98"/>
    </row>
    <row r="242" spans="1:26" hidden="1" x14ac:dyDescent="0.2">
      <c r="A242" s="19"/>
      <c r="C242" s="17" t="s">
        <v>18</v>
      </c>
      <c r="D242" s="39">
        <v>140.1</v>
      </c>
      <c r="E242" s="39"/>
      <c r="F242" s="112">
        <f t="shared" ref="F242:F249" si="158">(D242/D228-1)*100</f>
        <v>11.014263074484942</v>
      </c>
      <c r="G242" s="38">
        <v>121.6</v>
      </c>
      <c r="H242" s="38"/>
      <c r="I242" s="112">
        <f t="shared" si="156"/>
        <v>17.71539206195547</v>
      </c>
      <c r="J242" s="38">
        <v>112.6</v>
      </c>
      <c r="K242" s="38"/>
      <c r="L242" s="112">
        <f t="shared" si="157"/>
        <v>9.6397273612463419</v>
      </c>
      <c r="M242" s="38">
        <v>220.2</v>
      </c>
      <c r="N242" s="38"/>
      <c r="O242" s="120">
        <f t="shared" si="153"/>
        <v>0.31890660592255315</v>
      </c>
      <c r="P242" s="38">
        <v>136.6</v>
      </c>
      <c r="Q242" s="38"/>
      <c r="R242" s="111">
        <f t="shared" ref="R242:R249" si="159">(P242/P228-1)*100</f>
        <v>13.83333333333332</v>
      </c>
      <c r="S242" s="38">
        <v>145.80000000000001</v>
      </c>
      <c r="T242" s="38"/>
      <c r="U242" s="111">
        <f t="shared" si="154"/>
        <v>9.3773443360840147</v>
      </c>
      <c r="V242" s="38">
        <v>135.80000000000001</v>
      </c>
      <c r="W242" s="38"/>
      <c r="X242" s="111">
        <f t="shared" si="155"/>
        <v>6.8450039339103208</v>
      </c>
      <c r="Y242" s="98">
        <f t="shared" si="149"/>
        <v>0.71377587437544621</v>
      </c>
      <c r="Z242" s="98"/>
    </row>
    <row r="243" spans="1:26" hidden="1" x14ac:dyDescent="0.2">
      <c r="A243" s="19"/>
      <c r="C243" s="17" t="s">
        <v>19</v>
      </c>
      <c r="D243" s="39">
        <v>140</v>
      </c>
      <c r="E243" s="39"/>
      <c r="F243" s="112">
        <f t="shared" si="158"/>
        <v>9.4605160281469924</v>
      </c>
      <c r="G243" s="38">
        <v>121.2</v>
      </c>
      <c r="H243" s="38"/>
      <c r="I243" s="112">
        <f t="shared" si="156"/>
        <v>15.538608198284077</v>
      </c>
      <c r="J243" s="38">
        <v>113.2</v>
      </c>
      <c r="K243" s="38"/>
      <c r="L243" s="112">
        <f t="shared" si="157"/>
        <v>7.6045627376425839</v>
      </c>
      <c r="M243" s="38">
        <v>220.3</v>
      </c>
      <c r="N243" s="38"/>
      <c r="O243" s="120">
        <f t="shared" si="153"/>
        <v>0.18190086402911643</v>
      </c>
      <c r="P243" s="38">
        <v>136.9</v>
      </c>
      <c r="Q243" s="38"/>
      <c r="R243" s="111">
        <f t="shared" si="159"/>
        <v>12.121212121212132</v>
      </c>
      <c r="S243" s="38">
        <v>146</v>
      </c>
      <c r="T243" s="38"/>
      <c r="U243" s="111">
        <f t="shared" si="154"/>
        <v>6.5693430656934337</v>
      </c>
      <c r="V243" s="38">
        <v>135.80000000000001</v>
      </c>
      <c r="W243" s="38"/>
      <c r="X243" s="111">
        <f t="shared" si="155"/>
        <v>6.5098039215686354</v>
      </c>
      <c r="Y243" s="98">
        <f t="shared" si="149"/>
        <v>0.7142857142857143</v>
      </c>
      <c r="Z243" s="98"/>
    </row>
    <row r="244" spans="1:26" hidden="1" x14ac:dyDescent="0.2">
      <c r="A244" s="19"/>
      <c r="C244" s="17" t="s">
        <v>20</v>
      </c>
      <c r="D244" s="39">
        <v>140.80000000000001</v>
      </c>
      <c r="E244" s="39"/>
      <c r="F244" s="112">
        <f t="shared" si="158"/>
        <v>7.8927203065134233</v>
      </c>
      <c r="G244" s="38">
        <v>122.1</v>
      </c>
      <c r="H244" s="38"/>
      <c r="I244" s="112">
        <f t="shared" si="156"/>
        <v>12.84658040665434</v>
      </c>
      <c r="J244" s="38">
        <v>113.7</v>
      </c>
      <c r="K244" s="38"/>
      <c r="L244" s="112">
        <f t="shared" si="157"/>
        <v>4.2163153070577497</v>
      </c>
      <c r="M244" s="38">
        <v>220.3</v>
      </c>
      <c r="N244" s="38"/>
      <c r="O244" s="120">
        <f t="shared" si="153"/>
        <v>0.18190086402911643</v>
      </c>
      <c r="P244" s="38">
        <v>137.9</v>
      </c>
      <c r="Q244" s="38"/>
      <c r="R244" s="111">
        <f t="shared" si="159"/>
        <v>10.05586592178771</v>
      </c>
      <c r="S244" s="38">
        <v>146.6</v>
      </c>
      <c r="T244" s="38"/>
      <c r="U244" s="111">
        <f t="shared" si="154"/>
        <v>5.014326647564471</v>
      </c>
      <c r="V244" s="38">
        <v>137</v>
      </c>
      <c r="W244" s="38"/>
      <c r="X244" s="111">
        <f t="shared" si="155"/>
        <v>7.03125</v>
      </c>
      <c r="Y244" s="98">
        <f t="shared" si="149"/>
        <v>0.71022727272727271</v>
      </c>
      <c r="Z244" s="98"/>
    </row>
    <row r="245" spans="1:26" hidden="1" x14ac:dyDescent="0.2">
      <c r="C245" s="24" t="s">
        <v>21</v>
      </c>
      <c r="D245" s="39">
        <v>141.5</v>
      </c>
      <c r="E245" s="38"/>
      <c r="F245" s="112">
        <f t="shared" si="158"/>
        <v>7.1969696969697017</v>
      </c>
      <c r="G245" s="38">
        <v>122.9</v>
      </c>
      <c r="H245" s="38"/>
      <c r="I245" s="112">
        <f t="shared" si="156"/>
        <v>11.12115732368899</v>
      </c>
      <c r="J245" s="38">
        <v>113.9</v>
      </c>
      <c r="K245" s="38"/>
      <c r="L245" s="112">
        <f t="shared" si="157"/>
        <v>3.6396724294813554</v>
      </c>
      <c r="M245" s="38">
        <v>220.5</v>
      </c>
      <c r="N245" s="38"/>
      <c r="O245" s="120">
        <f t="shared" si="153"/>
        <v>0.27285129604366354</v>
      </c>
      <c r="P245" s="38">
        <v>139.4</v>
      </c>
      <c r="Q245" s="38"/>
      <c r="R245" s="111">
        <f t="shared" si="159"/>
        <v>10.810810810810811</v>
      </c>
      <c r="S245" s="38">
        <v>147.4</v>
      </c>
      <c r="T245" s="38"/>
      <c r="U245" s="111">
        <f t="shared" si="154"/>
        <v>5.2857142857142936</v>
      </c>
      <c r="V245" s="38">
        <v>137.30000000000001</v>
      </c>
      <c r="W245" s="38"/>
      <c r="X245" s="111">
        <f t="shared" si="155"/>
        <v>6.2693498452012664</v>
      </c>
      <c r="Y245" s="98">
        <f t="shared" si="149"/>
        <v>0.70671378091872794</v>
      </c>
      <c r="Z245" s="98"/>
    </row>
    <row r="246" spans="1:26" hidden="1" x14ac:dyDescent="0.2">
      <c r="C246" s="24" t="s">
        <v>22</v>
      </c>
      <c r="D246" s="39">
        <v>144.80000000000001</v>
      </c>
      <c r="E246" s="38"/>
      <c r="F246" s="112">
        <f t="shared" si="158"/>
        <v>7.7380952380952328</v>
      </c>
      <c r="G246" s="38">
        <v>124.9</v>
      </c>
      <c r="H246" s="38"/>
      <c r="I246" s="112">
        <f t="shared" si="156"/>
        <v>9.8504837291117031</v>
      </c>
      <c r="J246" s="38">
        <v>115</v>
      </c>
      <c r="K246" s="38"/>
      <c r="L246" s="112">
        <f t="shared" si="157"/>
        <v>4.6405823475887065</v>
      </c>
      <c r="M246" s="38">
        <v>230.5</v>
      </c>
      <c r="N246" s="38"/>
      <c r="O246" s="120">
        <f t="shared" si="153"/>
        <v>4.8203728967712633</v>
      </c>
      <c r="P246" s="38">
        <v>145</v>
      </c>
      <c r="Q246" s="38"/>
      <c r="R246" s="111">
        <f t="shared" si="159"/>
        <v>12.229102167182671</v>
      </c>
      <c r="S246" s="38">
        <v>149.6</v>
      </c>
      <c r="T246" s="38"/>
      <c r="U246" s="111">
        <f t="shared" si="154"/>
        <v>5.0561797752809001</v>
      </c>
      <c r="V246" s="38">
        <v>139.4</v>
      </c>
      <c r="W246" s="38"/>
      <c r="X246" s="111">
        <f t="shared" si="155"/>
        <v>5.9270516717325306</v>
      </c>
      <c r="Y246" s="98">
        <f t="shared" si="149"/>
        <v>0.69060773480662985</v>
      </c>
      <c r="Z246" s="98"/>
    </row>
    <row r="247" spans="1:26" hidden="1" x14ac:dyDescent="0.2">
      <c r="C247" s="73" t="s">
        <v>23</v>
      </c>
      <c r="D247" s="38">
        <v>144.9</v>
      </c>
      <c r="E247" s="38"/>
      <c r="F247" s="112">
        <f t="shared" si="158"/>
        <v>7.9731743666169974</v>
      </c>
      <c r="G247" s="38">
        <v>124.9</v>
      </c>
      <c r="H247" s="38"/>
      <c r="I247" s="112">
        <f t="shared" si="156"/>
        <v>10.335689045936402</v>
      </c>
      <c r="J247" s="38">
        <v>115</v>
      </c>
      <c r="K247" s="38"/>
      <c r="L247" s="112">
        <f t="shared" si="157"/>
        <v>4.6405823475887065</v>
      </c>
      <c r="M247" s="38">
        <v>230.5</v>
      </c>
      <c r="N247" s="38"/>
      <c r="O247" s="120">
        <f t="shared" si="153"/>
        <v>4.8203728967712633</v>
      </c>
      <c r="P247" s="38">
        <v>146</v>
      </c>
      <c r="Q247" s="38"/>
      <c r="R247" s="111">
        <f t="shared" si="159"/>
        <v>12.741312741312738</v>
      </c>
      <c r="S247" s="38">
        <v>150</v>
      </c>
      <c r="T247" s="38"/>
      <c r="U247" s="111">
        <f t="shared" si="154"/>
        <v>5.2631578947368363</v>
      </c>
      <c r="V247" s="38">
        <v>139.6</v>
      </c>
      <c r="W247" s="38"/>
      <c r="X247" s="111">
        <f t="shared" si="155"/>
        <v>6.07902735562309</v>
      </c>
      <c r="Y247" s="98">
        <f t="shared" si="149"/>
        <v>0.69013112491373363</v>
      </c>
      <c r="Z247" s="98"/>
    </row>
    <row r="248" spans="1:26" hidden="1" x14ac:dyDescent="0.2">
      <c r="C248" s="73" t="s">
        <v>24</v>
      </c>
      <c r="D248" s="39">
        <v>147</v>
      </c>
      <c r="E248" s="38"/>
      <c r="F248" s="112">
        <f t="shared" si="158"/>
        <v>8.7278106508875908</v>
      </c>
      <c r="G248" s="38">
        <v>126.9</v>
      </c>
      <c r="H248" s="38"/>
      <c r="I248" s="112">
        <f t="shared" si="156"/>
        <v>10.540069686411147</v>
      </c>
      <c r="J248" s="38">
        <v>116.7</v>
      </c>
      <c r="K248" s="38"/>
      <c r="L248" s="112">
        <f t="shared" si="157"/>
        <v>5.8023572076155938</v>
      </c>
      <c r="M248" s="38">
        <v>230.5</v>
      </c>
      <c r="N248" s="38"/>
      <c r="O248" s="120">
        <f t="shared" si="153"/>
        <v>4.7727272727272618</v>
      </c>
      <c r="P248" s="38">
        <v>156.5</v>
      </c>
      <c r="Q248" s="38"/>
      <c r="R248" s="111">
        <f t="shared" si="159"/>
        <v>20.199692780337951</v>
      </c>
      <c r="S248" s="38">
        <v>151.19999999999999</v>
      </c>
      <c r="T248" s="38"/>
      <c r="U248" s="111">
        <f t="shared" si="154"/>
        <v>5.8823529411764497</v>
      </c>
      <c r="V248" s="38">
        <v>140</v>
      </c>
      <c r="W248" s="38"/>
      <c r="X248" s="111">
        <f t="shared" si="155"/>
        <v>6.3022019741837632</v>
      </c>
      <c r="Y248" s="98">
        <f t="shared" si="149"/>
        <v>0.68027210884353739</v>
      </c>
      <c r="Z248" s="98"/>
    </row>
    <row r="249" spans="1:26" hidden="1" x14ac:dyDescent="0.2">
      <c r="C249" s="73" t="s">
        <v>25</v>
      </c>
      <c r="D249" s="38">
        <v>146.80000000000001</v>
      </c>
      <c r="E249" s="38"/>
      <c r="F249" s="112">
        <f t="shared" si="158"/>
        <v>8.5798816568047442</v>
      </c>
      <c r="G249" s="38">
        <v>123.7</v>
      </c>
      <c r="H249" s="38"/>
      <c r="I249" s="112">
        <f t="shared" si="156"/>
        <v>8.2239720034995578</v>
      </c>
      <c r="J249" s="38">
        <v>118.6</v>
      </c>
      <c r="K249" s="38"/>
      <c r="L249" s="112">
        <f t="shared" si="157"/>
        <v>7.5249320036264722</v>
      </c>
      <c r="M249" s="38">
        <v>237.3</v>
      </c>
      <c r="N249" s="38"/>
      <c r="O249" s="120">
        <f t="shared" si="153"/>
        <v>7.8636363636363615</v>
      </c>
      <c r="P249" s="38">
        <v>163.30000000000001</v>
      </c>
      <c r="Q249" s="38"/>
      <c r="R249" s="111">
        <f t="shared" si="159"/>
        <v>23.245283018867923</v>
      </c>
      <c r="S249" s="38">
        <v>151.19999999999999</v>
      </c>
      <c r="T249" s="38"/>
      <c r="U249" s="111">
        <f t="shared" si="154"/>
        <v>5.2924791086350842</v>
      </c>
      <c r="V249" s="38">
        <v>140.5</v>
      </c>
      <c r="W249" s="38"/>
      <c r="X249" s="111">
        <f t="shared" si="155"/>
        <v>6.6818526955201296</v>
      </c>
      <c r="Y249" s="98">
        <f t="shared" si="149"/>
        <v>0.68119891008174382</v>
      </c>
      <c r="Z249" s="98"/>
    </row>
    <row r="250" spans="1:26" hidden="1" x14ac:dyDescent="0.2">
      <c r="C250" s="73"/>
      <c r="D250" s="38"/>
      <c r="E250" s="38"/>
      <c r="F250" s="112"/>
      <c r="G250" s="38"/>
      <c r="H250" s="38"/>
      <c r="I250" s="112"/>
      <c r="J250" s="38"/>
      <c r="K250" s="38"/>
      <c r="L250" s="112"/>
      <c r="M250" s="38"/>
      <c r="N250" s="38"/>
      <c r="O250" s="120"/>
      <c r="P250" s="38"/>
      <c r="Q250" s="38"/>
      <c r="R250" s="111"/>
      <c r="S250" s="38"/>
      <c r="T250" s="38"/>
      <c r="U250" s="111"/>
      <c r="V250" s="38"/>
      <c r="W250" s="38"/>
      <c r="X250" s="111"/>
      <c r="Y250" s="98"/>
      <c r="Z250" s="98"/>
    </row>
    <row r="251" spans="1:26" hidden="1" x14ac:dyDescent="0.2">
      <c r="B251" s="18">
        <v>2006</v>
      </c>
      <c r="C251" s="24"/>
      <c r="D251" s="38">
        <f>SUM(D252:D263)/12</f>
        <v>148.89166666666668</v>
      </c>
      <c r="E251" s="38"/>
      <c r="F251" s="112">
        <f t="shared" ref="F251:F263" si="160">(D251/D237-1)*100</f>
        <v>5.7469223484848397</v>
      </c>
      <c r="G251" s="38">
        <f>SUM(G252:G263)/12</f>
        <v>124.99166666666667</v>
      </c>
      <c r="H251" s="38"/>
      <c r="I251" s="112">
        <f t="shared" ref="I251:I277" si="161">(G251/G237-1)*100</f>
        <v>3.4699227373068631</v>
      </c>
      <c r="J251" s="38">
        <f>SUM(J252:J263)/12</f>
        <v>122.5</v>
      </c>
      <c r="K251" s="38"/>
      <c r="L251" s="112">
        <f>(J251/J237-1)*100</f>
        <v>7.8028747433264822</v>
      </c>
      <c r="M251" s="38">
        <f>SUM(M252:M263)/12</f>
        <v>238.43333333333331</v>
      </c>
      <c r="N251" s="38"/>
      <c r="O251" s="112">
        <f t="shared" ref="O251:O263" si="162">(M251/M237-1)*100</f>
        <v>6.3445456234900499</v>
      </c>
      <c r="P251" s="38">
        <f>SUM(P252:P263)/12</f>
        <v>170.85</v>
      </c>
      <c r="Q251" s="38"/>
      <c r="R251" s="112">
        <f t="shared" ref="R251:R263" si="163">(P251/P237-1)*100</f>
        <v>20.912951167728224</v>
      </c>
      <c r="S251" s="38">
        <f>SUM(S252:S263)/12</f>
        <v>153.80833333333334</v>
      </c>
      <c r="T251" s="38"/>
      <c r="U251" s="112">
        <f t="shared" ref="U251:U263" si="164">(S251/S237-1)*100</f>
        <v>4.6018702181921389</v>
      </c>
      <c r="V251" s="38">
        <f>SUM(V252:V263)/12</f>
        <v>142.85833333333332</v>
      </c>
      <c r="W251" s="38"/>
      <c r="X251" s="112">
        <f t="shared" ref="X251:X263" si="165">(V251/V237-1)*100</f>
        <v>4.8116898997309976</v>
      </c>
      <c r="Y251" s="98">
        <f t="shared" ref="Y251:Y263" si="166">(1/D251)*100</f>
        <v>0.67162926064812212</v>
      </c>
      <c r="Z251" s="98"/>
    </row>
    <row r="252" spans="1:26" hidden="1" x14ac:dyDescent="0.2">
      <c r="C252" s="17" t="s">
        <v>14</v>
      </c>
      <c r="D252" s="38">
        <v>147.19999999999999</v>
      </c>
      <c r="E252" s="38"/>
      <c r="F252" s="112">
        <f t="shared" si="160"/>
        <v>8.3946980854197264</v>
      </c>
      <c r="G252" s="38">
        <v>123.7</v>
      </c>
      <c r="H252" s="38"/>
      <c r="I252" s="112">
        <f t="shared" si="161"/>
        <v>7.4717636837532631</v>
      </c>
      <c r="J252" s="38">
        <v>119</v>
      </c>
      <c r="K252" s="38"/>
      <c r="L252" s="112">
        <f t="shared" ref="L252:L263" si="167">(J252/J238-1)*100</f>
        <v>6.9182389937106903</v>
      </c>
      <c r="M252" s="38">
        <v>238.2</v>
      </c>
      <c r="N252" s="38"/>
      <c r="O252" s="112">
        <f t="shared" si="162"/>
        <v>8.2235347569286752</v>
      </c>
      <c r="P252" s="38">
        <v>164.3</v>
      </c>
      <c r="Q252" s="38"/>
      <c r="R252" s="112">
        <f t="shared" si="163"/>
        <v>23.719879518072283</v>
      </c>
      <c r="S252" s="38">
        <v>152</v>
      </c>
      <c r="T252" s="38"/>
      <c r="U252" s="112">
        <f t="shared" si="164"/>
        <v>5.6289089645587209</v>
      </c>
      <c r="V252" s="38">
        <v>141.19999999999999</v>
      </c>
      <c r="W252" s="38"/>
      <c r="X252" s="112">
        <f t="shared" si="165"/>
        <v>6.888720666161996</v>
      </c>
      <c r="Y252" s="98">
        <f t="shared" si="166"/>
        <v>0.67934782608695654</v>
      </c>
      <c r="Z252" s="98"/>
    </row>
    <row r="253" spans="1:26" hidden="1" x14ac:dyDescent="0.2">
      <c r="C253" s="17" t="s">
        <v>15</v>
      </c>
      <c r="D253" s="38">
        <v>147.80000000000001</v>
      </c>
      <c r="E253" s="38"/>
      <c r="F253" s="112">
        <f t="shared" si="160"/>
        <v>8.9167280766396573</v>
      </c>
      <c r="G253" s="38">
        <v>123.9</v>
      </c>
      <c r="H253" s="38"/>
      <c r="I253" s="112">
        <f t="shared" si="161"/>
        <v>7.6455256298870733</v>
      </c>
      <c r="J253" s="38">
        <v>119.4</v>
      </c>
      <c r="K253" s="38"/>
      <c r="L253" s="112">
        <f t="shared" si="167"/>
        <v>7.4707470747074733</v>
      </c>
      <c r="M253" s="38">
        <v>238.3</v>
      </c>
      <c r="N253" s="38"/>
      <c r="O253" s="112">
        <f t="shared" si="162"/>
        <v>8.2689686506133739</v>
      </c>
      <c r="P253" s="38">
        <v>169.7</v>
      </c>
      <c r="Q253" s="38"/>
      <c r="R253" s="112">
        <f t="shared" si="163"/>
        <v>28.075471698113198</v>
      </c>
      <c r="S253" s="38">
        <v>152.69999999999999</v>
      </c>
      <c r="T253" s="38"/>
      <c r="U253" s="112">
        <f t="shared" si="164"/>
        <v>6.1153578874218129</v>
      </c>
      <c r="V253" s="38">
        <v>141.6</v>
      </c>
      <c r="W253" s="38"/>
      <c r="X253" s="112">
        <f t="shared" si="165"/>
        <v>7.1915215745647298</v>
      </c>
      <c r="Y253" s="98">
        <f t="shared" si="166"/>
        <v>0.67658998646820023</v>
      </c>
      <c r="Z253" s="98"/>
    </row>
    <row r="254" spans="1:26" hidden="1" x14ac:dyDescent="0.2">
      <c r="C254" s="17" t="s">
        <v>16</v>
      </c>
      <c r="D254" s="38">
        <v>148.5</v>
      </c>
      <c r="E254" s="38"/>
      <c r="F254" s="112">
        <f t="shared" si="160"/>
        <v>9.3519882179675875</v>
      </c>
      <c r="G254" s="38">
        <v>124.5</v>
      </c>
      <c r="H254" s="38"/>
      <c r="I254" s="112">
        <f t="shared" si="161"/>
        <v>8.544027898866613</v>
      </c>
      <c r="J254" s="38">
        <v>120.8</v>
      </c>
      <c r="K254" s="38"/>
      <c r="L254" s="112">
        <f t="shared" si="167"/>
        <v>8.7308730873087335</v>
      </c>
      <c r="M254" s="38">
        <v>238.4</v>
      </c>
      <c r="N254" s="38"/>
      <c r="O254" s="112">
        <f t="shared" si="162"/>
        <v>8.3144025442980496</v>
      </c>
      <c r="P254" s="38">
        <v>172.8</v>
      </c>
      <c r="Q254" s="38"/>
      <c r="R254" s="112">
        <f t="shared" si="163"/>
        <v>28.955223880597014</v>
      </c>
      <c r="S254" s="38">
        <v>152.80000000000001</v>
      </c>
      <c r="T254" s="38"/>
      <c r="U254" s="112">
        <f t="shared" si="164"/>
        <v>5.8171745152354681</v>
      </c>
      <c r="V254" s="38">
        <v>142.1</v>
      </c>
      <c r="W254" s="38"/>
      <c r="X254" s="112">
        <f t="shared" si="165"/>
        <v>6.8421052631578938</v>
      </c>
      <c r="Y254" s="98">
        <f t="shared" si="166"/>
        <v>0.67340067340067333</v>
      </c>
      <c r="Z254" s="98"/>
    </row>
    <row r="255" spans="1:26" hidden="1" x14ac:dyDescent="0.2">
      <c r="C255" s="17" t="s">
        <v>17</v>
      </c>
      <c r="D255" s="38">
        <v>148.5</v>
      </c>
      <c r="E255" s="38"/>
      <c r="F255" s="112">
        <f t="shared" si="160"/>
        <v>8.4733382030679252</v>
      </c>
      <c r="G255" s="38">
        <v>124.9</v>
      </c>
      <c r="H255" s="38"/>
      <c r="I255" s="112">
        <f t="shared" si="161"/>
        <v>7.2103004291845574</v>
      </c>
      <c r="J255" s="38">
        <v>122</v>
      </c>
      <c r="K255" s="38"/>
      <c r="L255" s="112">
        <f t="shared" si="167"/>
        <v>9.5152603231597688</v>
      </c>
      <c r="M255" s="38">
        <v>238.4</v>
      </c>
      <c r="N255" s="38"/>
      <c r="O255" s="112">
        <f t="shared" si="162"/>
        <v>8.3144025442980496</v>
      </c>
      <c r="P255" s="38">
        <v>168.7</v>
      </c>
      <c r="Q255" s="38"/>
      <c r="R255" s="112">
        <f t="shared" si="163"/>
        <v>24.778106508875752</v>
      </c>
      <c r="S255" s="38">
        <v>153</v>
      </c>
      <c r="T255" s="38"/>
      <c r="U255" s="112">
        <f t="shared" si="164"/>
        <v>5.8823529411764719</v>
      </c>
      <c r="V255" s="38">
        <v>142.5</v>
      </c>
      <c r="W255" s="38"/>
      <c r="X255" s="112">
        <f t="shared" si="165"/>
        <v>7.1428571428571397</v>
      </c>
      <c r="Y255" s="98">
        <f t="shared" si="166"/>
        <v>0.67340067340067333</v>
      </c>
      <c r="Z255" s="98"/>
    </row>
    <row r="256" spans="1:26" hidden="1" x14ac:dyDescent="0.2">
      <c r="C256" s="17" t="s">
        <v>18</v>
      </c>
      <c r="D256" s="38">
        <v>148.4</v>
      </c>
      <c r="E256" s="38"/>
      <c r="F256" s="112">
        <f t="shared" si="160"/>
        <v>5.9243397573162104</v>
      </c>
      <c r="G256" s="38">
        <v>124.9</v>
      </c>
      <c r="H256" s="38"/>
      <c r="I256" s="112">
        <f t="shared" si="161"/>
        <v>2.7138157894736947</v>
      </c>
      <c r="J256" s="38">
        <v>122.2</v>
      </c>
      <c r="K256" s="38"/>
      <c r="L256" s="112">
        <f t="shared" si="167"/>
        <v>8.5257548845470765</v>
      </c>
      <c r="M256" s="38">
        <v>238.4</v>
      </c>
      <c r="N256" s="38"/>
      <c r="O256" s="112">
        <f t="shared" si="162"/>
        <v>8.2652134423251589</v>
      </c>
      <c r="P256" s="38">
        <v>165</v>
      </c>
      <c r="Q256" s="38"/>
      <c r="R256" s="112">
        <f t="shared" si="163"/>
        <v>20.79062957540263</v>
      </c>
      <c r="S256" s="38">
        <v>153.69999999999999</v>
      </c>
      <c r="T256" s="38"/>
      <c r="U256" s="112">
        <f t="shared" si="164"/>
        <v>5.4183813443072548</v>
      </c>
      <c r="V256" s="38">
        <v>142.5</v>
      </c>
      <c r="W256" s="38"/>
      <c r="X256" s="112">
        <f t="shared" si="165"/>
        <v>4.9337260677466688</v>
      </c>
      <c r="Y256" s="98">
        <f t="shared" si="166"/>
        <v>0.67385444743935308</v>
      </c>
      <c r="Z256" s="98"/>
    </row>
    <row r="257" spans="1:48" hidden="1" x14ac:dyDescent="0.2">
      <c r="C257" s="17" t="s">
        <v>19</v>
      </c>
      <c r="D257" s="38">
        <v>148.80000000000001</v>
      </c>
      <c r="E257" s="38"/>
      <c r="F257" s="112">
        <f t="shared" si="160"/>
        <v>6.2857142857142945</v>
      </c>
      <c r="G257" s="38">
        <v>125.2</v>
      </c>
      <c r="H257" s="38"/>
      <c r="I257" s="112">
        <f t="shared" si="161"/>
        <v>3.3003300330032959</v>
      </c>
      <c r="J257" s="38">
        <v>122.2</v>
      </c>
      <c r="K257" s="38"/>
      <c r="L257" s="112">
        <f t="shared" si="167"/>
        <v>7.9505300353356789</v>
      </c>
      <c r="M257" s="38">
        <v>238.4</v>
      </c>
      <c r="N257" s="38"/>
      <c r="O257" s="112">
        <f t="shared" si="162"/>
        <v>8.2160689968225</v>
      </c>
      <c r="P257" s="38">
        <v>167.3</v>
      </c>
      <c r="Q257" s="38"/>
      <c r="R257" s="112">
        <f t="shared" si="163"/>
        <v>22.205989773557345</v>
      </c>
      <c r="S257" s="38">
        <v>154.4</v>
      </c>
      <c r="T257" s="38"/>
      <c r="U257" s="112">
        <f t="shared" si="164"/>
        <v>5.7534246575342562</v>
      </c>
      <c r="V257" s="38">
        <v>142.69999999999999</v>
      </c>
      <c r="W257" s="38"/>
      <c r="X257" s="112">
        <f t="shared" si="165"/>
        <v>5.081001472754032</v>
      </c>
      <c r="Y257" s="98">
        <f t="shared" si="166"/>
        <v>0.67204301075268813</v>
      </c>
      <c r="Z257" s="98"/>
    </row>
    <row r="258" spans="1:48" hidden="1" x14ac:dyDescent="0.2">
      <c r="C258" s="17" t="s">
        <v>20</v>
      </c>
      <c r="D258" s="38">
        <v>149.4</v>
      </c>
      <c r="E258" s="38"/>
      <c r="F258" s="112">
        <f t="shared" si="160"/>
        <v>6.1079545454545414</v>
      </c>
      <c r="G258" s="38">
        <v>125.5</v>
      </c>
      <c r="H258" s="38"/>
      <c r="I258" s="112">
        <f t="shared" si="161"/>
        <v>2.7846027846027965</v>
      </c>
      <c r="J258" s="38">
        <v>122.2</v>
      </c>
      <c r="K258" s="38"/>
      <c r="L258" s="112">
        <f t="shared" si="167"/>
        <v>7.475813544415133</v>
      </c>
      <c r="M258" s="38">
        <v>238.4</v>
      </c>
      <c r="N258" s="38"/>
      <c r="O258" s="112">
        <f t="shared" si="162"/>
        <v>8.2160689968225</v>
      </c>
      <c r="P258" s="38">
        <v>171.6</v>
      </c>
      <c r="Q258" s="38"/>
      <c r="R258" s="112">
        <f t="shared" si="163"/>
        <v>24.437998549673658</v>
      </c>
      <c r="S258" s="38">
        <v>154.9</v>
      </c>
      <c r="T258" s="38"/>
      <c r="U258" s="112">
        <f t="shared" si="164"/>
        <v>5.6616643929058741</v>
      </c>
      <c r="V258" s="38">
        <v>142.9</v>
      </c>
      <c r="W258" s="38"/>
      <c r="X258" s="112">
        <f t="shared" si="165"/>
        <v>4.3065693430657026</v>
      </c>
      <c r="Y258" s="98">
        <f t="shared" si="166"/>
        <v>0.66934404283801874</v>
      </c>
      <c r="Z258" s="98"/>
    </row>
    <row r="259" spans="1:48" hidden="1" x14ac:dyDescent="0.2">
      <c r="C259" s="24" t="s">
        <v>21</v>
      </c>
      <c r="D259" s="38">
        <v>150.30000000000001</v>
      </c>
      <c r="E259" s="38"/>
      <c r="F259" s="112">
        <f t="shared" si="160"/>
        <v>6.2190812720848143</v>
      </c>
      <c r="G259" s="38">
        <v>126.6</v>
      </c>
      <c r="H259" s="38"/>
      <c r="I259" s="112">
        <f t="shared" si="161"/>
        <v>3.010577705451567</v>
      </c>
      <c r="J259" s="38">
        <v>122.2</v>
      </c>
      <c r="K259" s="38"/>
      <c r="L259" s="112">
        <f t="shared" si="167"/>
        <v>7.2870939420544234</v>
      </c>
      <c r="M259" s="38">
        <v>238.5</v>
      </c>
      <c r="N259" s="38"/>
      <c r="O259" s="112">
        <f t="shared" si="162"/>
        <v>8.163265306122458</v>
      </c>
      <c r="P259" s="38">
        <v>175.3</v>
      </c>
      <c r="Q259" s="38"/>
      <c r="R259" s="112">
        <f t="shared" si="163"/>
        <v>25.753228120516503</v>
      </c>
      <c r="S259" s="38">
        <v>155.19999999999999</v>
      </c>
      <c r="T259" s="38"/>
      <c r="U259" s="112">
        <f t="shared" si="164"/>
        <v>5.2917232021709504</v>
      </c>
      <c r="V259" s="38">
        <v>143</v>
      </c>
      <c r="W259" s="38"/>
      <c r="X259" s="112">
        <f t="shared" si="165"/>
        <v>4.1514930808448591</v>
      </c>
      <c r="Y259" s="98">
        <f t="shared" si="166"/>
        <v>0.66533599467731197</v>
      </c>
      <c r="Z259" s="98"/>
    </row>
    <row r="260" spans="1:48" hidden="1" x14ac:dyDescent="0.2">
      <c r="C260" s="24" t="s">
        <v>22</v>
      </c>
      <c r="D260" s="38">
        <v>150.19999999999999</v>
      </c>
      <c r="E260" s="38"/>
      <c r="F260" s="112">
        <f t="shared" si="160"/>
        <v>3.7292817679557944</v>
      </c>
      <c r="G260" s="38">
        <v>126</v>
      </c>
      <c r="H260" s="38"/>
      <c r="I260" s="112">
        <f t="shared" si="161"/>
        <v>0.88070456365092475</v>
      </c>
      <c r="J260" s="38">
        <v>123.9</v>
      </c>
      <c r="K260" s="38"/>
      <c r="L260" s="112">
        <f t="shared" si="167"/>
        <v>7.739130434782604</v>
      </c>
      <c r="M260" s="38">
        <v>238.5</v>
      </c>
      <c r="N260" s="38"/>
      <c r="O260" s="112">
        <f t="shared" si="162"/>
        <v>3.4707158351410028</v>
      </c>
      <c r="P260" s="38">
        <v>177.4</v>
      </c>
      <c r="Q260" s="38"/>
      <c r="R260" s="112">
        <f t="shared" si="163"/>
        <v>22.344827586206904</v>
      </c>
      <c r="S260" s="38">
        <v>154.9</v>
      </c>
      <c r="T260" s="38"/>
      <c r="U260" s="112">
        <f t="shared" si="164"/>
        <v>3.5427807486630991</v>
      </c>
      <c r="V260" s="38">
        <v>143.4</v>
      </c>
      <c r="W260" s="38"/>
      <c r="X260" s="112">
        <f t="shared" si="165"/>
        <v>2.8694404591104838</v>
      </c>
      <c r="Y260" s="98">
        <f t="shared" si="166"/>
        <v>0.66577896138482029</v>
      </c>
      <c r="Z260" s="98"/>
    </row>
    <row r="261" spans="1:48" hidden="1" x14ac:dyDescent="0.2">
      <c r="C261" s="73" t="s">
        <v>23</v>
      </c>
      <c r="D261" s="38">
        <v>149.5</v>
      </c>
      <c r="E261" s="38"/>
      <c r="F261" s="112">
        <f t="shared" si="160"/>
        <v>3.1746031746031633</v>
      </c>
      <c r="G261" s="38">
        <v>125.2</v>
      </c>
      <c r="H261" s="38"/>
      <c r="I261" s="112">
        <f t="shared" si="161"/>
        <v>0.24019215372297342</v>
      </c>
      <c r="J261" s="38">
        <v>124.1</v>
      </c>
      <c r="K261" s="38"/>
      <c r="L261" s="112">
        <f t="shared" si="167"/>
        <v>7.9130434782608727</v>
      </c>
      <c r="M261" s="38">
        <v>238.5</v>
      </c>
      <c r="N261" s="38"/>
      <c r="O261" s="112">
        <f t="shared" si="162"/>
        <v>3.4707158351410028</v>
      </c>
      <c r="P261" s="38">
        <v>175.3</v>
      </c>
      <c r="Q261" s="38"/>
      <c r="R261" s="112">
        <f t="shared" si="163"/>
        <v>20.06849315068493</v>
      </c>
      <c r="S261" s="38">
        <v>154.30000000000001</v>
      </c>
      <c r="T261" s="38"/>
      <c r="U261" s="112">
        <f t="shared" si="164"/>
        <v>2.866666666666684</v>
      </c>
      <c r="V261" s="38">
        <v>143.6</v>
      </c>
      <c r="W261" s="38"/>
      <c r="X261" s="112">
        <f t="shared" si="165"/>
        <v>2.8653295128939771</v>
      </c>
      <c r="Y261" s="98">
        <f t="shared" si="166"/>
        <v>0.66889632107023411</v>
      </c>
      <c r="Z261" s="98"/>
    </row>
    <row r="262" spans="1:48" hidden="1" x14ac:dyDescent="0.2">
      <c r="C262" s="73" t="s">
        <v>24</v>
      </c>
      <c r="D262" s="38">
        <v>149.30000000000001</v>
      </c>
      <c r="E262" s="38"/>
      <c r="F262" s="112">
        <f t="shared" si="160"/>
        <v>1.56462585034014</v>
      </c>
      <c r="G262" s="38">
        <v>125.3</v>
      </c>
      <c r="H262" s="38"/>
      <c r="I262" s="112">
        <f t="shared" si="161"/>
        <v>-1.2608353033884967</v>
      </c>
      <c r="J262" s="38">
        <v>125.6</v>
      </c>
      <c r="K262" s="38"/>
      <c r="L262" s="112">
        <f t="shared" si="167"/>
        <v>7.6263924592973265</v>
      </c>
      <c r="M262" s="38">
        <v>238.6</v>
      </c>
      <c r="N262" s="38"/>
      <c r="O262" s="112">
        <f t="shared" si="162"/>
        <v>3.5140997830802601</v>
      </c>
      <c r="P262" s="38">
        <v>171.2</v>
      </c>
      <c r="Q262" s="38"/>
      <c r="R262" s="112">
        <f t="shared" si="163"/>
        <v>9.3929712460063755</v>
      </c>
      <c r="S262" s="38">
        <v>154</v>
      </c>
      <c r="T262" s="38"/>
      <c r="U262" s="112">
        <f t="shared" si="164"/>
        <v>1.8518518518518601</v>
      </c>
      <c r="V262" s="38">
        <v>144.1</v>
      </c>
      <c r="W262" s="38"/>
      <c r="X262" s="112">
        <f t="shared" si="165"/>
        <v>2.9285714285714137</v>
      </c>
      <c r="Y262" s="98">
        <f t="shared" si="166"/>
        <v>0.66979236436704614</v>
      </c>
      <c r="Z262" s="98"/>
    </row>
    <row r="263" spans="1:48" hidden="1" x14ac:dyDescent="0.2">
      <c r="A263" s="31"/>
      <c r="B263" s="31"/>
      <c r="C263" s="86" t="s">
        <v>25</v>
      </c>
      <c r="D263" s="50">
        <v>148.80000000000001</v>
      </c>
      <c r="E263" s="50"/>
      <c r="F263" s="112">
        <f t="shared" si="160"/>
        <v>1.3623978201634968</v>
      </c>
      <c r="G263" s="50">
        <v>124.2</v>
      </c>
      <c r="H263" s="50"/>
      <c r="I263" s="112">
        <f t="shared" si="161"/>
        <v>0.40420371867420091</v>
      </c>
      <c r="J263" s="50">
        <v>126.4</v>
      </c>
      <c r="K263" s="50"/>
      <c r="L263" s="112">
        <f t="shared" si="167"/>
        <v>6.5767284991568475</v>
      </c>
      <c r="M263" s="50">
        <v>238.6</v>
      </c>
      <c r="N263" s="50"/>
      <c r="O263" s="112">
        <f t="shared" si="162"/>
        <v>0.54782975136957734</v>
      </c>
      <c r="P263" s="50">
        <v>171.6</v>
      </c>
      <c r="Q263" s="50"/>
      <c r="R263" s="112">
        <f t="shared" si="163"/>
        <v>5.0826699326393054</v>
      </c>
      <c r="S263" s="50">
        <v>153.80000000000001</v>
      </c>
      <c r="T263" s="50"/>
      <c r="U263" s="112">
        <f t="shared" si="164"/>
        <v>1.7195767195767431</v>
      </c>
      <c r="V263" s="50">
        <v>144.69999999999999</v>
      </c>
      <c r="W263" s="50"/>
      <c r="X263" s="112">
        <f t="shared" si="165"/>
        <v>2.9893238434163694</v>
      </c>
      <c r="Y263" s="98">
        <f t="shared" si="166"/>
        <v>0.67204301075268813</v>
      </c>
      <c r="Z263" s="98"/>
      <c r="AA263" s="309"/>
      <c r="AB263" s="309"/>
      <c r="AC263" s="309"/>
      <c r="AD263" s="309"/>
      <c r="AE263" s="309"/>
      <c r="AF263" s="309"/>
      <c r="AG263" s="309"/>
      <c r="AH263" s="309"/>
      <c r="AI263" s="309"/>
      <c r="AJ263" s="309"/>
      <c r="AK263" s="309"/>
      <c r="AL263" s="309"/>
      <c r="AM263" s="309"/>
      <c r="AN263" s="309"/>
      <c r="AO263" s="309"/>
      <c r="AP263" s="31"/>
      <c r="AQ263" s="31"/>
      <c r="AR263" s="31"/>
      <c r="AS263" s="31"/>
      <c r="AT263" s="31"/>
      <c r="AU263" s="31"/>
      <c r="AV263" s="31"/>
    </row>
    <row r="264" spans="1:48" x14ac:dyDescent="0.2">
      <c r="A264" s="14" t="s">
        <v>35</v>
      </c>
      <c r="B264" s="31"/>
      <c r="C264" s="31"/>
      <c r="D264" s="53"/>
      <c r="E264" s="53"/>
      <c r="F264" s="116"/>
      <c r="G264" s="53"/>
      <c r="H264" s="53"/>
      <c r="I264" s="116"/>
      <c r="J264" s="53"/>
      <c r="K264" s="53"/>
      <c r="L264" s="116"/>
      <c r="M264" s="53"/>
      <c r="N264" s="53"/>
      <c r="O264" s="133"/>
      <c r="P264" s="53"/>
      <c r="Q264" s="53"/>
      <c r="R264" s="116"/>
      <c r="S264" s="53"/>
      <c r="T264" s="53"/>
      <c r="U264" s="116"/>
      <c r="V264" s="53"/>
      <c r="W264" s="53"/>
      <c r="X264" s="116"/>
      <c r="Y264" s="98"/>
      <c r="Z264" s="98"/>
      <c r="AA264" s="295" t="s">
        <v>50</v>
      </c>
      <c r="AB264" s="296" t="s">
        <v>51</v>
      </c>
      <c r="AC264" s="297" t="s">
        <v>52</v>
      </c>
      <c r="AD264" s="297" t="s">
        <v>53</v>
      </c>
      <c r="AE264" s="297" t="s">
        <v>54</v>
      </c>
      <c r="AF264" s="297" t="s">
        <v>55</v>
      </c>
      <c r="AG264" s="297" t="s">
        <v>56</v>
      </c>
      <c r="AH264" s="297" t="s">
        <v>57</v>
      </c>
      <c r="AI264" s="263"/>
    </row>
    <row r="265" spans="1:48" hidden="1" x14ac:dyDescent="0.2">
      <c r="A265" s="87" t="s">
        <v>35</v>
      </c>
      <c r="B265" s="18">
        <v>2007</v>
      </c>
      <c r="C265" s="24"/>
      <c r="D265" s="38">
        <f>SUM(D266:D277)/12</f>
        <v>150.15833333333336</v>
      </c>
      <c r="E265" s="50"/>
      <c r="F265" s="112">
        <f t="shared" ref="F265:F277" si="168">(D265/D251-1)*100</f>
        <v>0.85073039682095342</v>
      </c>
      <c r="G265" s="38">
        <f>SUM(G266:G277)/12</f>
        <v>125.24166666666666</v>
      </c>
      <c r="H265" s="50"/>
      <c r="I265" s="112">
        <f t="shared" si="161"/>
        <v>0.20001333422225986</v>
      </c>
      <c r="J265" s="38">
        <f>SUM(J266:J277)/12</f>
        <v>129.40833333333333</v>
      </c>
      <c r="K265" s="50"/>
      <c r="L265" s="112">
        <f>(J265/J251-1)*100</f>
        <v>5.6394557823129299</v>
      </c>
      <c r="M265" s="38">
        <f>SUM(M266:M277)/12</f>
        <v>238.7416666666667</v>
      </c>
      <c r="N265" s="50"/>
      <c r="O265" s="112">
        <f>(M265/M251-1)*100</f>
        <v>0.12931637075355162</v>
      </c>
      <c r="P265" s="38">
        <f>SUM(P266:P277)/12</f>
        <v>175.43333333333331</v>
      </c>
      <c r="Q265" s="50"/>
      <c r="R265" s="112">
        <f>(P265/P251-1)*100</f>
        <v>2.6826651058433182</v>
      </c>
      <c r="S265" s="38">
        <f>SUM(S266:S277)/12</f>
        <v>154.98333333333335</v>
      </c>
      <c r="T265" s="50"/>
      <c r="U265" s="112">
        <f>(S265/S251-1)*100</f>
        <v>0.76393780137617995</v>
      </c>
      <c r="V265" s="38">
        <f>SUM(V266:V277)/12</f>
        <v>147.19166666666666</v>
      </c>
      <c r="W265" s="53"/>
      <c r="X265" s="112">
        <f>(V265/V251-1)*100</f>
        <v>3.033308055766204</v>
      </c>
      <c r="Y265" s="98">
        <f t="shared" ref="Y265:Y277" si="169">(1/D265)*100</f>
        <v>0.66596370497807855</v>
      </c>
      <c r="Z265" s="98"/>
    </row>
    <row r="266" spans="1:48" hidden="1" x14ac:dyDescent="0.2">
      <c r="A266" s="31"/>
      <c r="C266" s="17" t="s">
        <v>14</v>
      </c>
      <c r="D266" s="50">
        <v>148.6</v>
      </c>
      <c r="E266" s="50"/>
      <c r="F266" s="112">
        <f t="shared" si="168"/>
        <v>0.95108695652175168</v>
      </c>
      <c r="G266" s="50">
        <v>123.6</v>
      </c>
      <c r="H266" s="50"/>
      <c r="I266" s="112">
        <f t="shared" si="161"/>
        <v>-8.0840743734844622E-2</v>
      </c>
      <c r="J266" s="50">
        <v>126.4</v>
      </c>
      <c r="K266" s="50"/>
      <c r="L266" s="112">
        <f t="shared" ref="L266:L277" si="170">(J266/J252-1)*100</f>
        <v>6.2184873949579833</v>
      </c>
      <c r="M266" s="50">
        <v>238.6</v>
      </c>
      <c r="N266" s="50"/>
      <c r="O266" s="112">
        <f t="shared" ref="O266:O277" si="171">(M266/M252-1)*100</f>
        <v>0.16792611251050804</v>
      </c>
      <c r="P266" s="50">
        <v>172.6</v>
      </c>
      <c r="Q266" s="50"/>
      <c r="R266" s="112">
        <f t="shared" ref="R266:R277" si="172">(P266/P252-1)*100</f>
        <v>5.051734631771132</v>
      </c>
      <c r="S266" s="50">
        <v>153.9</v>
      </c>
      <c r="T266" s="50"/>
      <c r="U266" s="112">
        <f t="shared" ref="U266:U277" si="173">(S266/S252-1)*100</f>
        <v>1.2499999999999956</v>
      </c>
      <c r="V266" s="50">
        <v>145.1</v>
      </c>
      <c r="W266" s="53"/>
      <c r="X266" s="112">
        <f t="shared" ref="X266:X277" si="174">(V266/V252-1)*100</f>
        <v>2.7620396600566588</v>
      </c>
      <c r="Y266" s="98">
        <f t="shared" si="169"/>
        <v>0.67294751009421261</v>
      </c>
      <c r="Z266" s="98"/>
    </row>
    <row r="267" spans="1:48" hidden="1" x14ac:dyDescent="0.2">
      <c r="A267" s="31"/>
      <c r="C267" s="17" t="s">
        <v>15</v>
      </c>
      <c r="D267" s="50">
        <v>148.80000000000001</v>
      </c>
      <c r="E267" s="50"/>
      <c r="F267" s="112">
        <f t="shared" si="168"/>
        <v>0.67658998646820123</v>
      </c>
      <c r="G267" s="50">
        <v>123.6</v>
      </c>
      <c r="H267" s="50"/>
      <c r="I267" s="112">
        <f t="shared" si="161"/>
        <v>-0.24213075060534051</v>
      </c>
      <c r="J267" s="50">
        <v>127.7</v>
      </c>
      <c r="K267" s="50"/>
      <c r="L267" s="112">
        <f t="shared" si="170"/>
        <v>6.9514237855946348</v>
      </c>
      <c r="M267" s="50">
        <v>238.7</v>
      </c>
      <c r="N267" s="50"/>
      <c r="O267" s="112">
        <f t="shared" si="171"/>
        <v>0.16785564414603105</v>
      </c>
      <c r="P267" s="50">
        <v>173.7</v>
      </c>
      <c r="Q267" s="50"/>
      <c r="R267" s="112">
        <f t="shared" si="172"/>
        <v>2.3571007660577514</v>
      </c>
      <c r="S267" s="50">
        <v>153.6</v>
      </c>
      <c r="T267" s="50"/>
      <c r="U267" s="112">
        <f t="shared" si="173"/>
        <v>0.5893909626718985</v>
      </c>
      <c r="V267" s="50">
        <v>146.30000000000001</v>
      </c>
      <c r="W267" s="53"/>
      <c r="X267" s="112">
        <f t="shared" si="174"/>
        <v>3.3192090395480323</v>
      </c>
      <c r="Y267" s="98">
        <f t="shared" si="169"/>
        <v>0.67204301075268813</v>
      </c>
      <c r="Z267" s="98"/>
    </row>
    <row r="268" spans="1:48" hidden="1" x14ac:dyDescent="0.2">
      <c r="A268" s="31"/>
      <c r="C268" s="17" t="s">
        <v>16</v>
      </c>
      <c r="D268" s="50">
        <v>148.80000000000001</v>
      </c>
      <c r="E268" s="50"/>
      <c r="F268" s="112">
        <f t="shared" si="168"/>
        <v>0.20202020202020332</v>
      </c>
      <c r="G268" s="50">
        <v>123</v>
      </c>
      <c r="H268" s="50"/>
      <c r="I268" s="112">
        <f t="shared" si="161"/>
        <v>-1.2048192771084376</v>
      </c>
      <c r="J268" s="50">
        <v>128</v>
      </c>
      <c r="K268" s="50"/>
      <c r="L268" s="112">
        <f t="shared" si="170"/>
        <v>5.9602649006622599</v>
      </c>
      <c r="M268" s="50">
        <v>238.7</v>
      </c>
      <c r="N268" s="50"/>
      <c r="O268" s="112">
        <f t="shared" si="171"/>
        <v>0.12583892617448189</v>
      </c>
      <c r="P268" s="50">
        <v>177.1</v>
      </c>
      <c r="Q268" s="50"/>
      <c r="R268" s="112">
        <f t="shared" si="172"/>
        <v>2.4884259259259078</v>
      </c>
      <c r="S268" s="50">
        <v>153.69999999999999</v>
      </c>
      <c r="T268" s="50"/>
      <c r="U268" s="112">
        <f t="shared" si="173"/>
        <v>0.58900523560208029</v>
      </c>
      <c r="V268" s="50">
        <v>146.69999999999999</v>
      </c>
      <c r="W268" s="53"/>
      <c r="X268" s="112">
        <f t="shared" si="174"/>
        <v>3.2371569317382054</v>
      </c>
      <c r="Y268" s="98">
        <f t="shared" si="169"/>
        <v>0.67204301075268813</v>
      </c>
      <c r="Z268" s="98"/>
    </row>
    <row r="269" spans="1:48" hidden="1" x14ac:dyDescent="0.2">
      <c r="A269" s="31"/>
      <c r="C269" s="17" t="s">
        <v>17</v>
      </c>
      <c r="D269" s="50">
        <v>148.69999999999999</v>
      </c>
      <c r="E269" s="50"/>
      <c r="F269" s="112">
        <f t="shared" si="168"/>
        <v>0.13468013468012074</v>
      </c>
      <c r="G269" s="50">
        <v>123.1</v>
      </c>
      <c r="H269" s="50"/>
      <c r="I269" s="112">
        <f t="shared" si="161"/>
        <v>-1.4411529223378738</v>
      </c>
      <c r="J269" s="50">
        <v>129.1</v>
      </c>
      <c r="K269" s="50"/>
      <c r="L269" s="112">
        <f t="shared" si="170"/>
        <v>5.8196721311475352</v>
      </c>
      <c r="M269" s="50">
        <v>238.7</v>
      </c>
      <c r="N269" s="50"/>
      <c r="O269" s="112">
        <f t="shared" si="171"/>
        <v>0.12583892617448189</v>
      </c>
      <c r="P269" s="50">
        <v>172.9</v>
      </c>
      <c r="Q269" s="50"/>
      <c r="R269" s="112">
        <f t="shared" si="172"/>
        <v>2.4896265560166109</v>
      </c>
      <c r="S269" s="50">
        <v>154</v>
      </c>
      <c r="T269" s="50"/>
      <c r="U269" s="112">
        <f t="shared" si="173"/>
        <v>0.65359477124182774</v>
      </c>
      <c r="V269" s="50">
        <v>147</v>
      </c>
      <c r="W269" s="53"/>
      <c r="X269" s="112">
        <f t="shared" si="174"/>
        <v>3.1578947368421151</v>
      </c>
      <c r="Y269" s="98">
        <f t="shared" si="169"/>
        <v>0.67249495628782785</v>
      </c>
      <c r="Z269" s="98"/>
    </row>
    <row r="270" spans="1:48" hidden="1" x14ac:dyDescent="0.2">
      <c r="A270" s="31"/>
      <c r="C270" s="17" t="s">
        <v>18</v>
      </c>
      <c r="D270" s="50">
        <v>148.9</v>
      </c>
      <c r="E270" s="50"/>
      <c r="F270" s="112">
        <f t="shared" si="168"/>
        <v>0.3369272237196741</v>
      </c>
      <c r="G270" s="50">
        <v>123.3</v>
      </c>
      <c r="H270" s="50"/>
      <c r="I270" s="112">
        <f t="shared" si="161"/>
        <v>-1.2810248198558916</v>
      </c>
      <c r="J270" s="50">
        <v>129.5</v>
      </c>
      <c r="K270" s="50"/>
      <c r="L270" s="112">
        <f t="shared" si="170"/>
        <v>5.9738134206219318</v>
      </c>
      <c r="M270" s="50">
        <v>238.7</v>
      </c>
      <c r="N270" s="50"/>
      <c r="O270" s="112">
        <f t="shared" si="171"/>
        <v>0.12583892617448189</v>
      </c>
      <c r="P270" s="50">
        <v>173</v>
      </c>
      <c r="Q270" s="50"/>
      <c r="R270" s="112">
        <f t="shared" si="172"/>
        <v>4.8484848484848575</v>
      </c>
      <c r="S270" s="50">
        <v>154.69999999999999</v>
      </c>
      <c r="T270" s="50"/>
      <c r="U270" s="112">
        <f t="shared" si="173"/>
        <v>0.65061808718283043</v>
      </c>
      <c r="V270" s="50">
        <v>147.1</v>
      </c>
      <c r="W270" s="53"/>
      <c r="X270" s="112">
        <f t="shared" si="174"/>
        <v>3.2280701754386021</v>
      </c>
      <c r="Y270" s="98">
        <f t="shared" si="169"/>
        <v>0.67159167226326388</v>
      </c>
      <c r="Z270" s="98"/>
    </row>
    <row r="271" spans="1:48" hidden="1" x14ac:dyDescent="0.2">
      <c r="A271" s="31"/>
      <c r="C271" s="17" t="s">
        <v>19</v>
      </c>
      <c r="D271" s="50">
        <v>149.69999999999999</v>
      </c>
      <c r="E271" s="50"/>
      <c r="F271" s="112">
        <f t="shared" si="168"/>
        <v>0.60483870967740216</v>
      </c>
      <c r="G271" s="50">
        <v>124.6</v>
      </c>
      <c r="H271" s="50"/>
      <c r="I271" s="112">
        <f t="shared" si="161"/>
        <v>-0.47923322683707248</v>
      </c>
      <c r="J271" s="50">
        <v>129.6</v>
      </c>
      <c r="K271" s="50"/>
      <c r="L271" s="112">
        <f t="shared" si="170"/>
        <v>6.0556464811783783</v>
      </c>
      <c r="M271" s="50">
        <v>238.7</v>
      </c>
      <c r="N271" s="50"/>
      <c r="O271" s="112">
        <f t="shared" si="171"/>
        <v>0.12583892617448189</v>
      </c>
      <c r="P271" s="50">
        <v>173.1</v>
      </c>
      <c r="Q271" s="50"/>
      <c r="R271" s="112">
        <f t="shared" si="172"/>
        <v>3.4668260609683088</v>
      </c>
      <c r="S271" s="50">
        <v>155.1</v>
      </c>
      <c r="T271" s="50"/>
      <c r="U271" s="112">
        <f t="shared" si="173"/>
        <v>0.45336787564767</v>
      </c>
      <c r="V271" s="50">
        <v>147.19999999999999</v>
      </c>
      <c r="W271" s="53"/>
      <c r="X271" s="112">
        <f t="shared" si="174"/>
        <v>3.153468815697269</v>
      </c>
      <c r="Y271" s="98">
        <f t="shared" si="169"/>
        <v>0.66800267201068808</v>
      </c>
      <c r="Z271" s="98"/>
    </row>
    <row r="272" spans="1:48" hidden="1" x14ac:dyDescent="0.2">
      <c r="A272" s="31"/>
      <c r="C272" s="17" t="s">
        <v>20</v>
      </c>
      <c r="D272" s="50">
        <v>150.5</v>
      </c>
      <c r="E272" s="50"/>
      <c r="F272" s="112">
        <f t="shared" si="168"/>
        <v>0.73627844712180757</v>
      </c>
      <c r="G272" s="50">
        <v>125.4</v>
      </c>
      <c r="H272" s="50"/>
      <c r="I272" s="112">
        <f t="shared" si="161"/>
        <v>-7.9681274900389454E-2</v>
      </c>
      <c r="J272" s="50">
        <v>130.30000000000001</v>
      </c>
      <c r="K272" s="50"/>
      <c r="L272" s="112">
        <f t="shared" si="170"/>
        <v>6.6284779050736597</v>
      </c>
      <c r="M272" s="50">
        <v>238.8</v>
      </c>
      <c r="N272" s="50"/>
      <c r="O272" s="112">
        <f t="shared" si="171"/>
        <v>0.16778523489933139</v>
      </c>
      <c r="P272" s="50">
        <v>177.6</v>
      </c>
      <c r="Q272" s="50"/>
      <c r="R272" s="112">
        <f t="shared" si="172"/>
        <v>3.4965034965035002</v>
      </c>
      <c r="S272" s="50">
        <v>155.30000000000001</v>
      </c>
      <c r="T272" s="50"/>
      <c r="U272" s="112">
        <f t="shared" si="173"/>
        <v>0.25823111684959432</v>
      </c>
      <c r="V272" s="50">
        <v>147.69999999999999</v>
      </c>
      <c r="W272" s="53"/>
      <c r="X272" s="112">
        <f t="shared" si="174"/>
        <v>3.3589923023092938</v>
      </c>
      <c r="Y272" s="98">
        <f t="shared" si="169"/>
        <v>0.66445182724252494</v>
      </c>
      <c r="Z272" s="98"/>
    </row>
    <row r="273" spans="1:41" hidden="1" x14ac:dyDescent="0.2">
      <c r="A273" s="31"/>
      <c r="C273" s="17" t="s">
        <v>21</v>
      </c>
      <c r="D273" s="50">
        <v>150.69999999999999</v>
      </c>
      <c r="E273" s="50"/>
      <c r="F273" s="112">
        <f t="shared" si="168"/>
        <v>0.26613439787090964</v>
      </c>
      <c r="G273" s="50">
        <v>125.9</v>
      </c>
      <c r="H273" s="50"/>
      <c r="I273" s="112">
        <f t="shared" si="161"/>
        <v>-0.55292259083727924</v>
      </c>
      <c r="J273" s="50">
        <v>130.30000000000001</v>
      </c>
      <c r="K273" s="50"/>
      <c r="L273" s="112">
        <f t="shared" si="170"/>
        <v>6.6284779050736597</v>
      </c>
      <c r="M273" s="50">
        <v>238.8</v>
      </c>
      <c r="N273" s="50"/>
      <c r="O273" s="112">
        <f t="shared" si="171"/>
        <v>0.12578616352201255</v>
      </c>
      <c r="P273" s="50">
        <v>175.9</v>
      </c>
      <c r="Q273" s="50"/>
      <c r="R273" s="112">
        <f t="shared" si="172"/>
        <v>0.34227039361094391</v>
      </c>
      <c r="S273" s="50">
        <v>155.4</v>
      </c>
      <c r="T273" s="50"/>
      <c r="U273" s="112">
        <f t="shared" si="173"/>
        <v>0.12886597938146505</v>
      </c>
      <c r="V273" s="50">
        <v>147.69999999999999</v>
      </c>
      <c r="W273" s="53"/>
      <c r="X273" s="112">
        <f t="shared" si="174"/>
        <v>3.2867132867132831</v>
      </c>
      <c r="Y273" s="98">
        <f t="shared" si="169"/>
        <v>0.66357000663570009</v>
      </c>
      <c r="Z273" s="98"/>
    </row>
    <row r="274" spans="1:41" hidden="1" x14ac:dyDescent="0.2">
      <c r="A274" s="31"/>
      <c r="C274" s="17" t="s">
        <v>22</v>
      </c>
      <c r="D274" s="50">
        <v>151.4</v>
      </c>
      <c r="E274" s="50"/>
      <c r="F274" s="112">
        <f t="shared" si="168"/>
        <v>0.79893475366179523</v>
      </c>
      <c r="G274" s="50">
        <v>127.4</v>
      </c>
      <c r="H274" s="50"/>
      <c r="I274" s="112">
        <f t="shared" si="161"/>
        <v>1.1111111111111072</v>
      </c>
      <c r="J274" s="50">
        <v>130.30000000000001</v>
      </c>
      <c r="K274" s="50"/>
      <c r="L274" s="112">
        <f t="shared" si="170"/>
        <v>5.1654560129136495</v>
      </c>
      <c r="M274" s="50">
        <v>238.8</v>
      </c>
      <c r="N274" s="50"/>
      <c r="O274" s="112">
        <f t="shared" si="171"/>
        <v>0.12578616352201255</v>
      </c>
      <c r="P274" s="50">
        <v>175.2</v>
      </c>
      <c r="Q274" s="50"/>
      <c r="R274" s="112">
        <f t="shared" si="172"/>
        <v>-1.2401352874859217</v>
      </c>
      <c r="S274" s="50">
        <v>155.5</v>
      </c>
      <c r="T274" s="50"/>
      <c r="U274" s="112">
        <f t="shared" si="173"/>
        <v>0.38734667527435818</v>
      </c>
      <c r="V274" s="50">
        <v>147.69999999999999</v>
      </c>
      <c r="W274" s="53"/>
      <c r="X274" s="112">
        <f t="shared" si="174"/>
        <v>2.9986052998605128</v>
      </c>
      <c r="Y274" s="98">
        <f t="shared" si="169"/>
        <v>0.66050198150594441</v>
      </c>
      <c r="Z274" s="98"/>
    </row>
    <row r="275" spans="1:41" hidden="1" x14ac:dyDescent="0.2">
      <c r="A275" s="31"/>
      <c r="C275" s="17" t="s">
        <v>23</v>
      </c>
      <c r="D275" s="50">
        <v>151.5</v>
      </c>
      <c r="E275" s="50"/>
      <c r="F275" s="112">
        <f t="shared" si="168"/>
        <v>1.3377926421404673</v>
      </c>
      <c r="G275" s="50">
        <v>127.5</v>
      </c>
      <c r="H275" s="50"/>
      <c r="I275" s="112">
        <f t="shared" si="161"/>
        <v>1.8370607028753927</v>
      </c>
      <c r="J275" s="50">
        <v>130.30000000000001</v>
      </c>
      <c r="K275" s="50"/>
      <c r="L275" s="112">
        <f t="shared" si="170"/>
        <v>4.9959709911362005</v>
      </c>
      <c r="M275" s="50">
        <v>238.8</v>
      </c>
      <c r="N275" s="50"/>
      <c r="O275" s="112">
        <f t="shared" si="171"/>
        <v>0.12578616352201255</v>
      </c>
      <c r="P275" s="50">
        <v>174.4</v>
      </c>
      <c r="Q275" s="50"/>
      <c r="R275" s="112">
        <f t="shared" si="172"/>
        <v>-0.51340559041642697</v>
      </c>
      <c r="S275" s="50">
        <v>155.80000000000001</v>
      </c>
      <c r="T275" s="50"/>
      <c r="U275" s="112">
        <f t="shared" si="173"/>
        <v>0.97213220998055849</v>
      </c>
      <c r="V275" s="50">
        <v>147.80000000000001</v>
      </c>
      <c r="W275" s="53"/>
      <c r="X275" s="112">
        <f t="shared" si="174"/>
        <v>2.9247910863509974</v>
      </c>
      <c r="Y275" s="98">
        <f t="shared" si="169"/>
        <v>0.66006600660066006</v>
      </c>
      <c r="Z275" s="98"/>
    </row>
    <row r="276" spans="1:41" hidden="1" x14ac:dyDescent="0.2">
      <c r="A276" s="31"/>
      <c r="C276" s="17" t="s">
        <v>24</v>
      </c>
      <c r="D276" s="50">
        <v>151.9</v>
      </c>
      <c r="E276" s="50"/>
      <c r="F276" s="112">
        <f t="shared" si="168"/>
        <v>1.7414601473543234</v>
      </c>
      <c r="G276" s="50">
        <v>127.5</v>
      </c>
      <c r="H276" s="50"/>
      <c r="I276" s="112">
        <f t="shared" si="161"/>
        <v>1.7557861133280062</v>
      </c>
      <c r="J276" s="50">
        <v>130.69999999999999</v>
      </c>
      <c r="K276" s="50"/>
      <c r="L276" s="112">
        <f t="shared" si="170"/>
        <v>4.0605095541401237</v>
      </c>
      <c r="M276" s="50">
        <v>238.8</v>
      </c>
      <c r="N276" s="50"/>
      <c r="O276" s="112">
        <f t="shared" si="171"/>
        <v>8.3822296730939883E-2</v>
      </c>
      <c r="P276" s="50">
        <v>178.2</v>
      </c>
      <c r="Q276" s="50"/>
      <c r="R276" s="112">
        <f t="shared" si="172"/>
        <v>4.0887850467289821</v>
      </c>
      <c r="S276" s="50">
        <v>156.19999999999999</v>
      </c>
      <c r="T276" s="50" t="s">
        <v>40</v>
      </c>
      <c r="U276" s="112">
        <f t="shared" si="173"/>
        <v>1.4285714285714235</v>
      </c>
      <c r="V276" s="50">
        <v>147.9</v>
      </c>
      <c r="W276" s="53"/>
      <c r="X276" s="112">
        <f t="shared" si="174"/>
        <v>2.6370575988896583</v>
      </c>
      <c r="Y276" s="98">
        <f t="shared" si="169"/>
        <v>0.65832784726793947</v>
      </c>
      <c r="Z276" s="98"/>
    </row>
    <row r="277" spans="1:41" s="37" customFormat="1" hidden="1" x14ac:dyDescent="0.2">
      <c r="A277" s="31"/>
      <c r="B277" s="31"/>
      <c r="C277" s="17" t="s">
        <v>25</v>
      </c>
      <c r="D277" s="50">
        <v>152.4</v>
      </c>
      <c r="E277" s="50"/>
      <c r="F277" s="112">
        <f t="shared" si="168"/>
        <v>2.4193548387096753</v>
      </c>
      <c r="G277" s="50">
        <v>128</v>
      </c>
      <c r="H277" s="50"/>
      <c r="I277" s="112">
        <f t="shared" si="161"/>
        <v>3.0595813204508771</v>
      </c>
      <c r="J277" s="50">
        <v>130.69999999999999</v>
      </c>
      <c r="K277" s="50"/>
      <c r="L277" s="112">
        <f t="shared" si="170"/>
        <v>3.4018987341772</v>
      </c>
      <c r="M277" s="50">
        <v>238.8</v>
      </c>
      <c r="N277" s="50"/>
      <c r="O277" s="112">
        <f t="shared" si="171"/>
        <v>8.3822296730939883E-2</v>
      </c>
      <c r="P277" s="50">
        <v>181.5</v>
      </c>
      <c r="Q277" s="50"/>
      <c r="R277" s="112">
        <f t="shared" si="172"/>
        <v>5.7692307692307709</v>
      </c>
      <c r="S277" s="50">
        <v>156.6</v>
      </c>
      <c r="T277" s="50"/>
      <c r="U277" s="112">
        <f t="shared" si="173"/>
        <v>1.820546163849146</v>
      </c>
      <c r="V277" s="50">
        <v>148.1</v>
      </c>
      <c r="W277" s="53"/>
      <c r="X277" s="112">
        <f t="shared" si="174"/>
        <v>2.349689011748457</v>
      </c>
      <c r="Y277" s="98">
        <f t="shared" si="169"/>
        <v>0.65616797900262469</v>
      </c>
      <c r="Z277" s="98"/>
      <c r="AA277" s="310"/>
      <c r="AB277" s="310"/>
      <c r="AC277" s="310"/>
      <c r="AD277" s="310"/>
      <c r="AE277" s="310"/>
      <c r="AF277" s="310"/>
      <c r="AG277" s="310"/>
      <c r="AH277" s="310"/>
      <c r="AI277" s="310"/>
      <c r="AJ277" s="310"/>
      <c r="AK277" s="310"/>
      <c r="AL277" s="310"/>
      <c r="AM277" s="310"/>
      <c r="AN277" s="310"/>
      <c r="AO277" s="310"/>
    </row>
    <row r="278" spans="1:41" s="31" customFormat="1" hidden="1" x14ac:dyDescent="0.2">
      <c r="C278" s="17"/>
      <c r="D278" s="50"/>
      <c r="E278" s="50"/>
      <c r="F278" s="112"/>
      <c r="G278" s="50"/>
      <c r="H278" s="50"/>
      <c r="I278" s="112"/>
      <c r="J278" s="50"/>
      <c r="K278" s="50"/>
      <c r="L278" s="112"/>
      <c r="M278" s="50"/>
      <c r="N278" s="50"/>
      <c r="O278" s="112"/>
      <c r="P278" s="50"/>
      <c r="Q278" s="50"/>
      <c r="R278" s="112"/>
      <c r="S278" s="50"/>
      <c r="T278" s="50"/>
      <c r="U278" s="112"/>
      <c r="V278" s="50"/>
      <c r="W278" s="53"/>
      <c r="X278" s="112"/>
      <c r="Y278" s="98"/>
      <c r="Z278" s="98"/>
      <c r="AA278" s="309"/>
      <c r="AB278" s="309"/>
      <c r="AC278" s="309"/>
      <c r="AD278" s="309"/>
      <c r="AE278" s="309"/>
      <c r="AF278" s="309"/>
      <c r="AG278" s="309"/>
      <c r="AH278" s="309"/>
      <c r="AI278" s="309"/>
      <c r="AJ278" s="309"/>
      <c r="AK278" s="309"/>
      <c r="AL278" s="309"/>
      <c r="AM278" s="309"/>
      <c r="AN278" s="309"/>
      <c r="AO278" s="309"/>
    </row>
    <row r="279" spans="1:41" s="31" customFormat="1" hidden="1" x14ac:dyDescent="0.2">
      <c r="B279" s="18">
        <v>2008</v>
      </c>
      <c r="C279" s="17"/>
      <c r="D279" s="50">
        <f>SUM(D280:D291)/12</f>
        <v>167.21666666666667</v>
      </c>
      <c r="E279" s="50"/>
      <c r="F279" s="112">
        <v>11.3</v>
      </c>
      <c r="G279" s="50">
        <f>SUM(G280:G291)/12</f>
        <v>143.73333333333332</v>
      </c>
      <c r="H279" s="50"/>
      <c r="I279" s="112">
        <f>SUM(G279/G265-1)*100</f>
        <v>14.76478807638566</v>
      </c>
      <c r="J279" s="50">
        <f>SUM(J280:J291)/12</f>
        <v>133.09166666666667</v>
      </c>
      <c r="K279" s="50"/>
      <c r="L279" s="112">
        <f>SUM(J279/J265-1)*100</f>
        <v>2.8462875909588625</v>
      </c>
      <c r="M279" s="50">
        <f>SUM(M280:M291)/12</f>
        <v>253.49166666666667</v>
      </c>
      <c r="N279" s="50"/>
      <c r="O279" s="112">
        <f>SUM(M279/M265-1)*100</f>
        <v>6.1782261160947982</v>
      </c>
      <c r="P279" s="50">
        <f>SUM(P280:P291)/12</f>
        <v>193.13333333333335</v>
      </c>
      <c r="Q279" s="50"/>
      <c r="R279" s="112">
        <f>SUM(P279/P265-1)*100</f>
        <v>10.089302679080392</v>
      </c>
      <c r="S279" s="50">
        <f>SUM(S280:S291)/12</f>
        <v>178.35000000000002</v>
      </c>
      <c r="T279" s="50"/>
      <c r="U279" s="112">
        <f>SUM(S279/S265-1)*100</f>
        <v>15.076889988170784</v>
      </c>
      <c r="V279" s="50">
        <f>SUM(V280:V291)/12</f>
        <v>150.76666666666665</v>
      </c>
      <c r="W279" s="53"/>
      <c r="X279" s="112">
        <f>SUM(V279/V265-1)*100</f>
        <v>2.4288059785993132</v>
      </c>
      <c r="Y279" s="98">
        <f t="shared" ref="Y279:Y291" si="175">(1/D279)*100</f>
        <v>0.5980265125087213</v>
      </c>
      <c r="Z279" s="98"/>
      <c r="AA279" s="309"/>
      <c r="AB279" s="309"/>
      <c r="AC279" s="309"/>
      <c r="AD279" s="309"/>
      <c r="AE279" s="309"/>
      <c r="AF279" s="309"/>
      <c r="AG279" s="309"/>
      <c r="AH279" s="309"/>
      <c r="AI279" s="309"/>
      <c r="AJ279" s="309"/>
      <c r="AK279" s="309"/>
      <c r="AL279" s="309"/>
      <c r="AM279" s="309"/>
      <c r="AN279" s="309"/>
      <c r="AO279" s="309"/>
    </row>
    <row r="280" spans="1:41" s="31" customFormat="1" hidden="1" x14ac:dyDescent="0.2">
      <c r="B280" s="16"/>
      <c r="C280" s="17" t="s">
        <v>14</v>
      </c>
      <c r="D280" s="50">
        <v>152.6</v>
      </c>
      <c r="E280" s="50"/>
      <c r="F280" s="112">
        <f>SUM(D280/D266-1)*100</f>
        <v>2.6917900403768513</v>
      </c>
      <c r="G280" s="50">
        <v>128.19999999999999</v>
      </c>
      <c r="H280" s="50"/>
      <c r="I280" s="112">
        <f t="shared" ref="I280:I291" si="176">SUM(G280/G266-1)*100</f>
        <v>3.7216828478964459</v>
      </c>
      <c r="J280" s="50">
        <v>130.9</v>
      </c>
      <c r="K280" s="50"/>
      <c r="L280" s="112">
        <f t="shared" ref="L280:L291" si="177">SUM(J280/J266-1)*100</f>
        <v>3.5601265822784889</v>
      </c>
      <c r="M280" s="50">
        <v>238.8</v>
      </c>
      <c r="N280" s="50"/>
      <c r="O280" s="112">
        <f t="shared" ref="O280:O291" si="178">SUM(M280/M266-1)*100</f>
        <v>8.3822296730939883E-2</v>
      </c>
      <c r="P280" s="50">
        <v>180.1</v>
      </c>
      <c r="Q280" s="50"/>
      <c r="R280" s="112">
        <f t="shared" ref="R280:R291" si="179">SUM(P280/P266-1)*100</f>
        <v>4.3453070683661554</v>
      </c>
      <c r="S280" s="50">
        <v>157.9</v>
      </c>
      <c r="T280" s="50"/>
      <c r="U280" s="112">
        <f t="shared" ref="U280:U291" si="180">SUM(S280/S266-1)*100</f>
        <v>2.5990903183885639</v>
      </c>
      <c r="V280" s="50">
        <v>148.1</v>
      </c>
      <c r="W280" s="53"/>
      <c r="X280" s="112">
        <f t="shared" ref="X280:X291" si="181">SUM(V280/V266-1)*100</f>
        <v>2.0675396278428737</v>
      </c>
      <c r="Y280" s="98">
        <f t="shared" si="175"/>
        <v>0.65530799475753609</v>
      </c>
      <c r="Z280" s="98"/>
      <c r="AA280" s="309"/>
      <c r="AB280" s="309"/>
      <c r="AC280" s="309"/>
      <c r="AD280" s="309"/>
      <c r="AE280" s="309"/>
      <c r="AF280" s="309"/>
      <c r="AG280" s="309"/>
      <c r="AH280" s="309"/>
      <c r="AI280" s="309"/>
      <c r="AJ280" s="309"/>
      <c r="AK280" s="309"/>
      <c r="AL280" s="309"/>
      <c r="AM280" s="309"/>
      <c r="AN280" s="309"/>
      <c r="AO280" s="309"/>
    </row>
    <row r="281" spans="1:41" s="31" customFormat="1" hidden="1" x14ac:dyDescent="0.2">
      <c r="B281" s="16"/>
      <c r="C281" s="17" t="s">
        <v>15</v>
      </c>
      <c r="D281" s="50">
        <v>158.30000000000001</v>
      </c>
      <c r="E281" s="50"/>
      <c r="F281" s="112">
        <f t="shared" ref="F281:F291" si="182">SUM(D281/D267-1)*100</f>
        <v>6.3844086021505264</v>
      </c>
      <c r="G281" s="50">
        <v>129.69999999999999</v>
      </c>
      <c r="H281" s="50"/>
      <c r="I281" s="112">
        <f t="shared" si="176"/>
        <v>4.935275080906143</v>
      </c>
      <c r="J281" s="50">
        <v>132.1</v>
      </c>
      <c r="K281" s="50"/>
      <c r="L281" s="112">
        <f t="shared" si="177"/>
        <v>3.4455755677368805</v>
      </c>
      <c r="M281" s="50">
        <v>254.4</v>
      </c>
      <c r="N281" s="50"/>
      <c r="O281" s="112">
        <f t="shared" si="178"/>
        <v>6.5772936740678745</v>
      </c>
      <c r="P281" s="50">
        <v>188.4</v>
      </c>
      <c r="Q281" s="50"/>
      <c r="R281" s="112">
        <f t="shared" si="179"/>
        <v>8.4628670120898253</v>
      </c>
      <c r="S281" s="50">
        <v>170.9</v>
      </c>
      <c r="T281" s="50" t="s">
        <v>40</v>
      </c>
      <c r="U281" s="112">
        <f t="shared" si="180"/>
        <v>11.263020833333348</v>
      </c>
      <c r="V281" s="50">
        <v>149.6</v>
      </c>
      <c r="W281" s="53"/>
      <c r="X281" s="112">
        <f t="shared" si="181"/>
        <v>2.2556390977443552</v>
      </c>
      <c r="Y281" s="98">
        <f t="shared" si="175"/>
        <v>0.63171193935565373</v>
      </c>
      <c r="Z281" s="98"/>
      <c r="AA281" s="309"/>
      <c r="AB281" s="309"/>
      <c r="AC281" s="309"/>
      <c r="AD281" s="309"/>
      <c r="AE281" s="309"/>
      <c r="AF281" s="309"/>
      <c r="AG281" s="309"/>
      <c r="AH281" s="309"/>
      <c r="AI281" s="309"/>
      <c r="AJ281" s="309"/>
      <c r="AK281" s="309"/>
      <c r="AL281" s="309"/>
      <c r="AM281" s="309"/>
      <c r="AN281" s="309"/>
      <c r="AO281" s="309"/>
    </row>
    <row r="282" spans="1:41" s="31" customFormat="1" hidden="1" x14ac:dyDescent="0.2">
      <c r="B282" s="16"/>
      <c r="C282" s="17" t="s">
        <v>16</v>
      </c>
      <c r="D282" s="50">
        <v>159</v>
      </c>
      <c r="E282" s="50"/>
      <c r="F282" s="112">
        <f t="shared" si="182"/>
        <v>6.8548387096774022</v>
      </c>
      <c r="G282" s="50">
        <v>130.1</v>
      </c>
      <c r="H282" s="50"/>
      <c r="I282" s="112">
        <f t="shared" si="176"/>
        <v>5.7723577235772261</v>
      </c>
      <c r="J282" s="50">
        <v>132.1</v>
      </c>
      <c r="K282" s="50"/>
      <c r="L282" s="112">
        <f t="shared" si="177"/>
        <v>3.2031249999999956</v>
      </c>
      <c r="M282" s="50">
        <v>254.5</v>
      </c>
      <c r="N282" s="50"/>
      <c r="O282" s="112">
        <f t="shared" si="178"/>
        <v>6.6191872643485583</v>
      </c>
      <c r="P282" s="50">
        <v>190.3</v>
      </c>
      <c r="Q282" s="50"/>
      <c r="R282" s="112">
        <f t="shared" si="179"/>
        <v>7.453416149068337</v>
      </c>
      <c r="S282" s="50">
        <v>173.3</v>
      </c>
      <c r="T282" s="50"/>
      <c r="U282" s="112">
        <f t="shared" si="180"/>
        <v>12.752114508783352</v>
      </c>
      <c r="V282" s="50">
        <v>149.80000000000001</v>
      </c>
      <c r="W282" s="53"/>
      <c r="X282" s="112">
        <f t="shared" si="181"/>
        <v>2.1131561008861821</v>
      </c>
      <c r="Y282" s="98">
        <f t="shared" si="175"/>
        <v>0.62893081761006298</v>
      </c>
      <c r="Z282" s="98"/>
      <c r="AA282" s="309"/>
      <c r="AB282" s="309"/>
      <c r="AC282" s="309"/>
      <c r="AD282" s="309"/>
      <c r="AE282" s="309"/>
      <c r="AF282" s="309"/>
      <c r="AG282" s="309"/>
      <c r="AH282" s="309"/>
      <c r="AI282" s="309"/>
      <c r="AJ282" s="309"/>
      <c r="AK282" s="309"/>
      <c r="AL282" s="309"/>
      <c r="AM282" s="309"/>
      <c r="AN282" s="309"/>
      <c r="AO282" s="309"/>
    </row>
    <row r="283" spans="1:41" s="31" customFormat="1" hidden="1" x14ac:dyDescent="0.2">
      <c r="B283" s="16"/>
      <c r="C283" s="17" t="s">
        <v>17</v>
      </c>
      <c r="D283" s="50">
        <v>161.4</v>
      </c>
      <c r="E283" s="50"/>
      <c r="F283" s="112">
        <f t="shared" si="182"/>
        <v>8.5406859448554187</v>
      </c>
      <c r="G283" s="50">
        <v>135</v>
      </c>
      <c r="H283" s="50"/>
      <c r="I283" s="112">
        <f t="shared" si="176"/>
        <v>9.6669374492282856</v>
      </c>
      <c r="J283" s="50">
        <v>132.1</v>
      </c>
      <c r="K283" s="50"/>
      <c r="L283" s="112">
        <f t="shared" si="177"/>
        <v>2.323780015491872</v>
      </c>
      <c r="M283" s="50">
        <v>254.5</v>
      </c>
      <c r="N283" s="50"/>
      <c r="O283" s="112">
        <f t="shared" si="178"/>
        <v>6.6191872643485583</v>
      </c>
      <c r="P283" s="50">
        <v>184.7</v>
      </c>
      <c r="Q283" s="50"/>
      <c r="R283" s="112">
        <f t="shared" si="179"/>
        <v>6.8247541931752309</v>
      </c>
      <c r="S283" s="50">
        <v>173.9</v>
      </c>
      <c r="T283" s="50"/>
      <c r="U283" s="112">
        <f t="shared" si="180"/>
        <v>12.922077922077936</v>
      </c>
      <c r="V283" s="50">
        <v>150.4</v>
      </c>
      <c r="W283" s="53"/>
      <c r="X283" s="112">
        <f t="shared" si="181"/>
        <v>2.3129251700680253</v>
      </c>
      <c r="Y283" s="98">
        <f t="shared" si="175"/>
        <v>0.61957868649318459</v>
      </c>
      <c r="Z283" s="98"/>
      <c r="AA283" s="309"/>
      <c r="AB283" s="309"/>
      <c r="AC283" s="309"/>
      <c r="AD283" s="309"/>
      <c r="AE283" s="309"/>
      <c r="AF283" s="309"/>
      <c r="AG283" s="309"/>
      <c r="AH283" s="309"/>
      <c r="AI283" s="309"/>
      <c r="AJ283" s="309"/>
      <c r="AK283" s="309"/>
      <c r="AL283" s="309"/>
      <c r="AM283" s="309"/>
      <c r="AN283" s="309"/>
      <c r="AO283" s="309"/>
    </row>
    <row r="284" spans="1:41" s="31" customFormat="1" hidden="1" x14ac:dyDescent="0.2">
      <c r="B284" s="16"/>
      <c r="C284" s="17" t="s">
        <v>18</v>
      </c>
      <c r="D284" s="50">
        <v>167.2</v>
      </c>
      <c r="E284" s="50"/>
      <c r="F284" s="112">
        <f t="shared" si="182"/>
        <v>12.290127602417723</v>
      </c>
      <c r="G284" s="50">
        <v>145</v>
      </c>
      <c r="H284" s="50"/>
      <c r="I284" s="112">
        <f t="shared" si="176"/>
        <v>17.599351175993515</v>
      </c>
      <c r="J284" s="50">
        <v>132.1</v>
      </c>
      <c r="K284" s="50"/>
      <c r="L284" s="112">
        <f t="shared" si="177"/>
        <v>2.0077220077220126</v>
      </c>
      <c r="M284" s="50">
        <v>254.6</v>
      </c>
      <c r="N284" s="50"/>
      <c r="O284" s="112">
        <f t="shared" si="178"/>
        <v>6.6610808546292422</v>
      </c>
      <c r="P284" s="50">
        <v>188.9</v>
      </c>
      <c r="Q284" s="50"/>
      <c r="R284" s="112">
        <f t="shared" si="179"/>
        <v>9.1907514450866969</v>
      </c>
      <c r="S284" s="50">
        <v>175.1</v>
      </c>
      <c r="T284" s="50" t="s">
        <v>40</v>
      </c>
      <c r="U284" s="112">
        <f t="shared" si="180"/>
        <v>13.186813186813184</v>
      </c>
      <c r="V284" s="50">
        <v>150.6</v>
      </c>
      <c r="W284" s="53"/>
      <c r="X284" s="112">
        <f t="shared" si="181"/>
        <v>2.3793337865397612</v>
      </c>
      <c r="Y284" s="98">
        <f t="shared" si="175"/>
        <v>0.59808612440191389</v>
      </c>
      <c r="Z284" s="98"/>
      <c r="AA284" s="309"/>
      <c r="AB284" s="309"/>
      <c r="AC284" s="309"/>
      <c r="AD284" s="309"/>
      <c r="AE284" s="309"/>
      <c r="AF284" s="309"/>
      <c r="AG284" s="309"/>
      <c r="AH284" s="309"/>
      <c r="AI284" s="309"/>
      <c r="AJ284" s="309"/>
      <c r="AK284" s="309"/>
      <c r="AL284" s="309"/>
      <c r="AM284" s="309"/>
      <c r="AN284" s="309"/>
      <c r="AO284" s="309"/>
    </row>
    <row r="285" spans="1:41" s="31" customFormat="1" hidden="1" x14ac:dyDescent="0.2">
      <c r="B285" s="16"/>
      <c r="C285" s="17" t="s">
        <v>19</v>
      </c>
      <c r="D285" s="50">
        <v>169.5</v>
      </c>
      <c r="E285" s="50"/>
      <c r="F285" s="112">
        <f t="shared" si="182"/>
        <v>13.226452905811637</v>
      </c>
      <c r="G285" s="50">
        <v>145.80000000000001</v>
      </c>
      <c r="H285" s="50"/>
      <c r="I285" s="112">
        <f t="shared" si="176"/>
        <v>17.01444622792938</v>
      </c>
      <c r="J285" s="50">
        <v>133.69999999999999</v>
      </c>
      <c r="K285" s="50"/>
      <c r="L285" s="112">
        <f t="shared" si="177"/>
        <v>3.1635802469135665</v>
      </c>
      <c r="M285" s="50">
        <v>254.6</v>
      </c>
      <c r="N285" s="50"/>
      <c r="O285" s="112">
        <f t="shared" si="178"/>
        <v>6.6610808546292422</v>
      </c>
      <c r="P285" s="50">
        <v>205.8</v>
      </c>
      <c r="Q285" s="50"/>
      <c r="R285" s="112">
        <f t="shared" si="179"/>
        <v>18.890814558058942</v>
      </c>
      <c r="S285" s="50">
        <v>178.8</v>
      </c>
      <c r="T285" s="50"/>
      <c r="U285" s="112">
        <f t="shared" si="180"/>
        <v>15.280464216634449</v>
      </c>
      <c r="V285" s="50">
        <v>151.30000000000001</v>
      </c>
      <c r="W285" s="53"/>
      <c r="X285" s="112">
        <f t="shared" si="181"/>
        <v>2.785326086956541</v>
      </c>
      <c r="Y285" s="98">
        <f t="shared" si="175"/>
        <v>0.58997050147492625</v>
      </c>
      <c r="Z285" s="98"/>
      <c r="AA285" s="309"/>
      <c r="AB285" s="309"/>
      <c r="AC285" s="309"/>
      <c r="AD285" s="309"/>
      <c r="AE285" s="309"/>
      <c r="AF285" s="309"/>
      <c r="AG285" s="309"/>
      <c r="AH285" s="309"/>
      <c r="AI285" s="309"/>
      <c r="AJ285" s="309"/>
      <c r="AK285" s="309"/>
      <c r="AL285" s="309"/>
      <c r="AM285" s="309"/>
      <c r="AN285" s="309"/>
      <c r="AO285" s="309"/>
    </row>
    <row r="286" spans="1:41" s="31" customFormat="1" hidden="1" x14ac:dyDescent="0.2">
      <c r="B286" s="16"/>
      <c r="C286" s="17" t="s">
        <v>20</v>
      </c>
      <c r="D286" s="50">
        <v>172</v>
      </c>
      <c r="E286" s="50"/>
      <c r="F286" s="112">
        <f t="shared" si="182"/>
        <v>14.285714285714279</v>
      </c>
      <c r="G286" s="50">
        <v>150.69999999999999</v>
      </c>
      <c r="H286" s="50"/>
      <c r="I286" s="112">
        <f t="shared" si="176"/>
        <v>20.175438596491226</v>
      </c>
      <c r="J286" s="50">
        <v>133.80000000000001</v>
      </c>
      <c r="K286" s="50"/>
      <c r="L286" s="112">
        <f t="shared" si="177"/>
        <v>2.6861089792785897</v>
      </c>
      <c r="M286" s="50">
        <v>254.9</v>
      </c>
      <c r="N286" s="50"/>
      <c r="O286" s="112">
        <f t="shared" si="178"/>
        <v>6.7420435510887833</v>
      </c>
      <c r="P286" s="50">
        <v>197.7</v>
      </c>
      <c r="Q286" s="50"/>
      <c r="R286" s="112">
        <f t="shared" si="179"/>
        <v>11.317567567567565</v>
      </c>
      <c r="S286" s="50">
        <v>181.9</v>
      </c>
      <c r="T286" s="50"/>
      <c r="U286" s="112">
        <f t="shared" si="180"/>
        <v>17.128139085640683</v>
      </c>
      <c r="V286" s="50">
        <v>151.30000000000001</v>
      </c>
      <c r="W286" s="53"/>
      <c r="X286" s="112">
        <f t="shared" si="181"/>
        <v>2.4373730534868132</v>
      </c>
      <c r="Y286" s="98">
        <f t="shared" si="175"/>
        <v>0.58139534883720934</v>
      </c>
      <c r="Z286" s="98"/>
      <c r="AA286" s="309"/>
      <c r="AB286" s="309"/>
      <c r="AC286" s="309"/>
      <c r="AD286" s="309"/>
      <c r="AE286" s="309"/>
      <c r="AF286" s="309"/>
      <c r="AG286" s="309"/>
      <c r="AH286" s="309"/>
      <c r="AI286" s="309"/>
      <c r="AJ286" s="309"/>
      <c r="AK286" s="309"/>
      <c r="AL286" s="309"/>
      <c r="AM286" s="309"/>
      <c r="AN286" s="309"/>
      <c r="AO286" s="309"/>
    </row>
    <row r="287" spans="1:41" s="31" customFormat="1" hidden="1" x14ac:dyDescent="0.2">
      <c r="B287" s="16"/>
      <c r="C287" s="17" t="s">
        <v>21</v>
      </c>
      <c r="D287" s="50">
        <v>174.5</v>
      </c>
      <c r="E287" s="50"/>
      <c r="F287" s="112">
        <f t="shared" si="182"/>
        <v>15.792966157929666</v>
      </c>
      <c r="G287" s="50">
        <v>151.80000000000001</v>
      </c>
      <c r="H287" s="50"/>
      <c r="I287" s="112">
        <f t="shared" si="176"/>
        <v>20.571882446386013</v>
      </c>
      <c r="J287" s="50">
        <v>133.80000000000001</v>
      </c>
      <c r="K287" s="50"/>
      <c r="L287" s="112">
        <f t="shared" si="177"/>
        <v>2.6861089792785897</v>
      </c>
      <c r="M287" s="50">
        <v>255</v>
      </c>
      <c r="N287" s="50"/>
      <c r="O287" s="112">
        <f t="shared" si="178"/>
        <v>6.7839195979899403</v>
      </c>
      <c r="P287" s="50">
        <v>209.4</v>
      </c>
      <c r="Q287" s="50"/>
      <c r="R287" s="112">
        <f t="shared" si="179"/>
        <v>19.044911881750991</v>
      </c>
      <c r="S287" s="50">
        <v>188.5</v>
      </c>
      <c r="T287" s="50"/>
      <c r="U287" s="112">
        <f t="shared" si="180"/>
        <v>21.299871299871299</v>
      </c>
      <c r="V287" s="50">
        <v>151.30000000000001</v>
      </c>
      <c r="W287" s="53"/>
      <c r="X287" s="112">
        <f t="shared" si="181"/>
        <v>2.4373730534868132</v>
      </c>
      <c r="Y287" s="98">
        <f t="shared" si="175"/>
        <v>0.57306590257879653</v>
      </c>
      <c r="Z287" s="98"/>
      <c r="AA287" s="309"/>
      <c r="AB287" s="309"/>
      <c r="AC287" s="309"/>
      <c r="AD287" s="309"/>
      <c r="AE287" s="309"/>
      <c r="AF287" s="309"/>
      <c r="AG287" s="309"/>
      <c r="AH287" s="309"/>
      <c r="AI287" s="309"/>
      <c r="AJ287" s="309"/>
      <c r="AK287" s="309"/>
      <c r="AL287" s="309"/>
      <c r="AM287" s="309"/>
      <c r="AN287" s="309"/>
      <c r="AO287" s="309"/>
    </row>
    <row r="288" spans="1:41" s="31" customFormat="1" hidden="1" x14ac:dyDescent="0.2">
      <c r="B288" s="16"/>
      <c r="C288" s="17" t="s">
        <v>22</v>
      </c>
      <c r="D288" s="50">
        <v>175.8</v>
      </c>
      <c r="E288" s="50"/>
      <c r="F288" s="112">
        <f t="shared" si="182"/>
        <v>16.116248348745053</v>
      </c>
      <c r="G288" s="50">
        <v>155.30000000000001</v>
      </c>
      <c r="H288" s="50"/>
      <c r="I288" s="112">
        <f t="shared" si="176"/>
        <v>21.899529042386192</v>
      </c>
      <c r="J288" s="50">
        <v>133.9</v>
      </c>
      <c r="K288" s="50"/>
      <c r="L288" s="112">
        <f t="shared" si="177"/>
        <v>2.7628549501151234</v>
      </c>
      <c r="M288" s="50">
        <v>255.1</v>
      </c>
      <c r="N288" s="50"/>
      <c r="O288" s="112">
        <f t="shared" si="178"/>
        <v>6.8257956448911195</v>
      </c>
      <c r="P288" s="50">
        <v>203.9</v>
      </c>
      <c r="Q288" s="50"/>
      <c r="R288" s="112">
        <f t="shared" si="179"/>
        <v>16.381278538812793</v>
      </c>
      <c r="S288" s="50">
        <v>187.2</v>
      </c>
      <c r="T288" s="50"/>
      <c r="U288" s="112">
        <f t="shared" si="180"/>
        <v>20.385852090032142</v>
      </c>
      <c r="V288" s="50">
        <v>151.69999999999999</v>
      </c>
      <c r="W288" s="53"/>
      <c r="X288" s="112">
        <f t="shared" si="181"/>
        <v>2.7081922816519999</v>
      </c>
      <c r="Y288" s="98">
        <f t="shared" si="175"/>
        <v>0.56882821387940841</v>
      </c>
      <c r="Z288" s="98"/>
      <c r="AA288" s="309"/>
      <c r="AB288" s="309"/>
      <c r="AC288" s="309"/>
      <c r="AD288" s="309"/>
      <c r="AE288" s="309"/>
      <c r="AF288" s="309"/>
      <c r="AG288" s="309"/>
      <c r="AH288" s="309"/>
      <c r="AI288" s="309"/>
      <c r="AJ288" s="309"/>
      <c r="AK288" s="309"/>
      <c r="AL288" s="309"/>
      <c r="AM288" s="309"/>
      <c r="AN288" s="309"/>
      <c r="AO288" s="309"/>
    </row>
    <row r="289" spans="1:42" s="31" customFormat="1" hidden="1" x14ac:dyDescent="0.2">
      <c r="B289" s="16"/>
      <c r="C289" s="17" t="s">
        <v>23</v>
      </c>
      <c r="D289" s="50">
        <v>173.7</v>
      </c>
      <c r="E289" s="50"/>
      <c r="F289" s="112">
        <f t="shared" si="182"/>
        <v>14.653465346534645</v>
      </c>
      <c r="G289" s="50">
        <v>152</v>
      </c>
      <c r="H289" s="50"/>
      <c r="I289" s="112">
        <f t="shared" si="176"/>
        <v>19.215686274509803</v>
      </c>
      <c r="J289" s="50">
        <v>133.9</v>
      </c>
      <c r="K289" s="50"/>
      <c r="L289" s="112">
        <f t="shared" si="177"/>
        <v>2.7628549501151234</v>
      </c>
      <c r="M289" s="50">
        <v>255.1</v>
      </c>
      <c r="N289" s="50"/>
      <c r="O289" s="112">
        <f t="shared" si="178"/>
        <v>6.8257956448911195</v>
      </c>
      <c r="P289" s="50">
        <v>202</v>
      </c>
      <c r="Q289" s="50"/>
      <c r="R289" s="112">
        <f t="shared" si="179"/>
        <v>15.825688073394485</v>
      </c>
      <c r="S289" s="50">
        <v>185.7</v>
      </c>
      <c r="T289" s="50"/>
      <c r="U289" s="112">
        <f t="shared" si="180"/>
        <v>19.191270860077015</v>
      </c>
      <c r="V289" s="50">
        <v>151.69999999999999</v>
      </c>
      <c r="W289" s="53"/>
      <c r="X289" s="112">
        <f t="shared" si="181"/>
        <v>2.6387009472259582</v>
      </c>
      <c r="Y289" s="98">
        <f t="shared" si="175"/>
        <v>0.57570523891767411</v>
      </c>
      <c r="Z289" s="98"/>
      <c r="AA289" s="309"/>
      <c r="AB289" s="309"/>
      <c r="AC289" s="309"/>
      <c r="AD289" s="309"/>
      <c r="AE289" s="309"/>
      <c r="AF289" s="309"/>
      <c r="AG289" s="309"/>
      <c r="AH289" s="309"/>
      <c r="AI289" s="309"/>
      <c r="AJ289" s="309"/>
      <c r="AK289" s="309"/>
      <c r="AL289" s="309"/>
      <c r="AM289" s="309"/>
      <c r="AN289" s="309"/>
      <c r="AO289" s="309"/>
    </row>
    <row r="290" spans="1:42" hidden="1" x14ac:dyDescent="0.2">
      <c r="A290" s="31"/>
      <c r="C290" s="17" t="s">
        <v>24</v>
      </c>
      <c r="D290" s="50">
        <v>170.3</v>
      </c>
      <c r="E290" s="53"/>
      <c r="F290" s="112">
        <f t="shared" si="182"/>
        <v>12.113232389730101</v>
      </c>
      <c r="G290" s="50">
        <v>148</v>
      </c>
      <c r="H290" s="53"/>
      <c r="I290" s="112">
        <f t="shared" si="176"/>
        <v>16.07843137254903</v>
      </c>
      <c r="J290" s="50">
        <v>133.9</v>
      </c>
      <c r="K290" s="53"/>
      <c r="L290" s="112">
        <f t="shared" si="177"/>
        <v>2.4483550114766883</v>
      </c>
      <c r="M290" s="50">
        <v>255.1</v>
      </c>
      <c r="N290" s="53"/>
      <c r="O290" s="112">
        <f t="shared" si="178"/>
        <v>6.8257956448911195</v>
      </c>
      <c r="P290" s="50">
        <v>189.5</v>
      </c>
      <c r="Q290" s="53"/>
      <c r="R290" s="112">
        <f t="shared" si="179"/>
        <v>6.3411896745230178</v>
      </c>
      <c r="S290" s="50">
        <v>183.2</v>
      </c>
      <c r="T290" s="53"/>
      <c r="U290" s="112">
        <f t="shared" si="180"/>
        <v>17.285531370038409</v>
      </c>
      <c r="V290" s="50">
        <v>151.6</v>
      </c>
      <c r="W290" s="53"/>
      <c r="X290" s="112">
        <f t="shared" si="181"/>
        <v>2.5016903313049177</v>
      </c>
      <c r="Y290" s="98">
        <f t="shared" si="175"/>
        <v>0.58719906048150317</v>
      </c>
      <c r="Z290" s="98"/>
    </row>
    <row r="291" spans="1:42" s="31" customFormat="1" hidden="1" x14ac:dyDescent="0.2">
      <c r="C291" s="17" t="s">
        <v>25</v>
      </c>
      <c r="D291" s="50">
        <v>172.3</v>
      </c>
      <c r="E291" s="53"/>
      <c r="F291" s="112">
        <f t="shared" si="182"/>
        <v>13.057742782152237</v>
      </c>
      <c r="G291" s="50">
        <v>153.19999999999999</v>
      </c>
      <c r="H291" s="53"/>
      <c r="I291" s="112">
        <f t="shared" si="176"/>
        <v>19.687499999999993</v>
      </c>
      <c r="J291" s="50">
        <v>134.80000000000001</v>
      </c>
      <c r="K291" s="53"/>
      <c r="L291" s="112">
        <f t="shared" si="177"/>
        <v>3.1369548584544882</v>
      </c>
      <c r="M291" s="50">
        <v>255.3</v>
      </c>
      <c r="N291" s="53"/>
      <c r="O291" s="112">
        <f t="shared" si="178"/>
        <v>6.9095477386934778</v>
      </c>
      <c r="P291" s="50">
        <v>176.9</v>
      </c>
      <c r="Q291" s="53"/>
      <c r="R291" s="112">
        <f t="shared" si="179"/>
        <v>-2.5344352617079902</v>
      </c>
      <c r="S291" s="50">
        <v>183.8</v>
      </c>
      <c r="T291" s="53"/>
      <c r="U291" s="112">
        <f t="shared" si="180"/>
        <v>17.369093231162203</v>
      </c>
      <c r="V291" s="50">
        <v>151.80000000000001</v>
      </c>
      <c r="W291" s="53"/>
      <c r="X291" s="112">
        <f t="shared" si="181"/>
        <v>2.4983119513842134</v>
      </c>
      <c r="Y291" s="98">
        <f t="shared" si="175"/>
        <v>0.5803830528148578</v>
      </c>
      <c r="Z291" s="98"/>
      <c r="AA291" s="309"/>
      <c r="AB291" s="309"/>
      <c r="AC291" s="309"/>
      <c r="AD291" s="309"/>
      <c r="AE291" s="309"/>
      <c r="AF291" s="309"/>
      <c r="AG291" s="309"/>
      <c r="AH291" s="309"/>
      <c r="AI291" s="309"/>
      <c r="AJ291" s="309"/>
      <c r="AK291" s="309"/>
      <c r="AL291" s="309"/>
      <c r="AM291" s="309"/>
      <c r="AN291" s="309"/>
      <c r="AO291" s="309"/>
    </row>
    <row r="292" spans="1:42" hidden="1" x14ac:dyDescent="0.2">
      <c r="A292" s="31"/>
      <c r="B292" s="31"/>
      <c r="C292" s="17"/>
      <c r="D292" s="53"/>
      <c r="E292" s="53"/>
      <c r="F292" s="116"/>
      <c r="G292" s="53"/>
      <c r="H292" s="53"/>
      <c r="I292" s="116"/>
      <c r="J292" s="53"/>
      <c r="K292" s="53"/>
      <c r="L292" s="116"/>
      <c r="M292" s="53"/>
      <c r="N292" s="53"/>
      <c r="O292" s="133"/>
      <c r="P292" s="53"/>
      <c r="Q292" s="53"/>
      <c r="R292" s="116"/>
      <c r="S292" s="53"/>
      <c r="T292" s="53"/>
      <c r="U292" s="116"/>
      <c r="V292" s="53"/>
      <c r="W292" s="53"/>
      <c r="X292" s="116"/>
      <c r="Y292" s="101"/>
      <c r="Z292" s="101"/>
    </row>
    <row r="293" spans="1:42" hidden="1" x14ac:dyDescent="0.2">
      <c r="A293" s="31"/>
      <c r="B293" s="31"/>
      <c r="C293" s="17"/>
      <c r="D293" s="53"/>
      <c r="E293" s="53"/>
      <c r="F293" s="116"/>
      <c r="G293" s="53"/>
      <c r="H293" s="53"/>
      <c r="I293" s="116"/>
      <c r="J293" s="53"/>
      <c r="K293" s="53"/>
      <c r="L293" s="116"/>
      <c r="M293" s="53"/>
      <c r="N293" s="53"/>
      <c r="O293" s="133"/>
      <c r="P293" s="53"/>
      <c r="Q293" s="53"/>
      <c r="R293" s="116"/>
      <c r="S293" s="53"/>
      <c r="T293" s="53"/>
      <c r="U293" s="116"/>
      <c r="V293" s="53"/>
      <c r="W293" s="53"/>
      <c r="X293" s="116"/>
      <c r="Y293" s="101"/>
      <c r="Z293" s="101"/>
    </row>
    <row r="294" spans="1:42" hidden="1" x14ac:dyDescent="0.2">
      <c r="A294" s="31"/>
      <c r="B294" s="31"/>
      <c r="C294" s="17"/>
      <c r="D294" s="53"/>
      <c r="E294" s="53"/>
      <c r="F294" s="116"/>
      <c r="G294" s="53"/>
      <c r="H294" s="53"/>
      <c r="I294" s="116"/>
      <c r="J294" s="53"/>
      <c r="K294" s="53"/>
      <c r="L294" s="116"/>
      <c r="M294" s="53"/>
      <c r="N294" s="53"/>
      <c r="O294" s="133"/>
      <c r="P294" s="53"/>
      <c r="Q294" s="53"/>
      <c r="R294" s="116"/>
      <c r="S294" s="53"/>
      <c r="T294" s="53"/>
      <c r="U294" s="116"/>
      <c r="V294" s="53"/>
      <c r="W294" s="53"/>
      <c r="X294" s="116"/>
      <c r="Y294" s="101"/>
      <c r="Z294" s="101"/>
    </row>
    <row r="295" spans="1:42" hidden="1" x14ac:dyDescent="0.2">
      <c r="A295" s="31"/>
      <c r="B295" s="31"/>
      <c r="C295" s="17"/>
      <c r="D295" s="53"/>
      <c r="E295" s="53"/>
      <c r="F295" s="116"/>
      <c r="G295" s="53"/>
      <c r="H295" s="53"/>
      <c r="I295" s="116"/>
      <c r="J295" s="53"/>
      <c r="K295" s="53"/>
      <c r="L295" s="116"/>
      <c r="M295" s="53"/>
      <c r="N295" s="53"/>
      <c r="O295" s="133"/>
      <c r="P295" s="53"/>
      <c r="Q295" s="53"/>
      <c r="R295" s="116"/>
      <c r="S295" s="53"/>
      <c r="T295" s="53"/>
      <c r="U295" s="116"/>
      <c r="V295" s="53"/>
      <c r="W295" s="53"/>
      <c r="X295" s="116"/>
      <c r="Y295" s="101"/>
      <c r="Z295" s="101"/>
    </row>
    <row r="296" spans="1:42" hidden="1" x14ac:dyDescent="0.2">
      <c r="A296" s="31"/>
      <c r="B296" s="31"/>
      <c r="C296" s="17"/>
      <c r="D296" s="50"/>
      <c r="E296" s="53"/>
      <c r="F296" s="116"/>
      <c r="G296" s="53"/>
      <c r="H296" s="53"/>
      <c r="I296" s="116"/>
      <c r="J296" s="53"/>
      <c r="K296" s="53"/>
      <c r="L296" s="116"/>
      <c r="M296" s="53"/>
      <c r="N296" s="53"/>
      <c r="O296" s="133"/>
      <c r="P296" s="53"/>
      <c r="Q296" s="53"/>
      <c r="R296" s="116"/>
      <c r="S296" s="53"/>
      <c r="T296" s="53"/>
      <c r="U296" s="116"/>
      <c r="V296" s="53"/>
      <c r="W296" s="53"/>
      <c r="X296" s="116"/>
      <c r="Y296" s="101"/>
      <c r="Z296" s="101"/>
    </row>
    <row r="297" spans="1:42" x14ac:dyDescent="0.2">
      <c r="A297" s="31"/>
      <c r="B297" s="18">
        <v>2009</v>
      </c>
      <c r="C297" s="17"/>
      <c r="D297" s="38">
        <f>SUM(D298:D309)/12</f>
        <v>174.4</v>
      </c>
      <c r="E297" s="50"/>
      <c r="F297" s="321">
        <f>SUM(D297/D279-1)*100</f>
        <v>4.2958237815209799</v>
      </c>
      <c r="G297" s="38">
        <f>SUM(G298:G309)/12</f>
        <v>157.03333333333333</v>
      </c>
      <c r="H297" s="50"/>
      <c r="I297" s="321">
        <f>SUM(G297/G279-1)*100</f>
        <v>9.2532467532467688</v>
      </c>
      <c r="J297" s="38">
        <f>SUM(J298:J309)/12</f>
        <v>136.21666666666667</v>
      </c>
      <c r="K297" s="50"/>
      <c r="L297" s="321">
        <f>SUM(J297/J279-1)*100</f>
        <v>2.3480057604408078</v>
      </c>
      <c r="M297" s="38">
        <f>SUM(M298:M309)/12</f>
        <v>255.6333333333333</v>
      </c>
      <c r="N297" s="50"/>
      <c r="O297" s="321">
        <f>SUM(M297/M279-1)*100</f>
        <v>0.84486669515762003</v>
      </c>
      <c r="P297" s="38">
        <f>SUM(P298:P309)/12</f>
        <v>182.37500000000003</v>
      </c>
      <c r="Q297" s="50"/>
      <c r="R297" s="321">
        <f>SUM(P297/P279-1)*100</f>
        <v>-5.5704176734552968</v>
      </c>
      <c r="S297" s="38">
        <f>SUM(S298:S309)/12</f>
        <v>180.2833333333333</v>
      </c>
      <c r="T297" s="50"/>
      <c r="U297" s="321">
        <f>SUM(S297/S279-1)*100</f>
        <v>1.0840108401083626</v>
      </c>
      <c r="V297" s="38">
        <f>SUM(V298:V309)/12</f>
        <v>153.56666666666663</v>
      </c>
      <c r="W297" s="53"/>
      <c r="X297" s="321">
        <f>SUM(V297/V279-1)*100</f>
        <v>1.8571744417422043</v>
      </c>
      <c r="Y297" s="98">
        <f t="shared" ref="Y297:Y309" si="183">(1/D297)*100</f>
        <v>0.57339449541284393</v>
      </c>
      <c r="Z297" s="98"/>
      <c r="AB297" s="318">
        <f>AVERAGE(AB298:AB309)</f>
        <v>174.4</v>
      </c>
      <c r="AC297" s="318">
        <f t="shared" ref="AC297" si="184">AVERAGE(AC298:AC309)</f>
        <v>157.03333333333333</v>
      </c>
      <c r="AD297" s="318">
        <f t="shared" ref="AD297" si="185">AVERAGE(AD298:AD309)</f>
        <v>136.21666666666667</v>
      </c>
      <c r="AE297" s="318">
        <f t="shared" ref="AE297" si="186">AVERAGE(AE298:AE309)</f>
        <v>255.6333333333333</v>
      </c>
      <c r="AF297" s="318">
        <f t="shared" ref="AF297" si="187">AVERAGE(AF298:AF309)</f>
        <v>182.37500000000003</v>
      </c>
      <c r="AG297" s="318">
        <f t="shared" ref="AG297" si="188">AVERAGE(AG298:AG309)</f>
        <v>180.2833333333333</v>
      </c>
      <c r="AH297" s="318">
        <f t="shared" ref="AH297" si="189">AVERAGE(AH298:AH309)</f>
        <v>153.56666666666663</v>
      </c>
      <c r="AI297" s="263"/>
      <c r="AJ297" s="309" t="b">
        <f t="shared" ref="AJ297" si="190">D297=AB297</f>
        <v>1</v>
      </c>
      <c r="AK297" s="309" t="b">
        <f t="shared" ref="AK297" si="191">G297=AC297</f>
        <v>1</v>
      </c>
      <c r="AL297" s="309" t="b">
        <f t="shared" ref="AL297" si="192">J297=AD297</f>
        <v>1</v>
      </c>
      <c r="AM297" s="309" t="b">
        <f t="shared" ref="AM297" si="193">M297=AE297</f>
        <v>1</v>
      </c>
      <c r="AN297" s="309" t="b">
        <f t="shared" ref="AN297" si="194">AF297=P297</f>
        <v>1</v>
      </c>
      <c r="AO297" s="309" t="b">
        <f>AG297=S297</f>
        <v>1</v>
      </c>
      <c r="AP297" s="31" t="b">
        <f>AH297=V297</f>
        <v>1</v>
      </c>
    </row>
    <row r="298" spans="1:42" x14ac:dyDescent="0.2">
      <c r="A298" s="31"/>
      <c r="C298" s="17" t="s">
        <v>14</v>
      </c>
      <c r="D298" s="50">
        <v>171</v>
      </c>
      <c r="E298" s="50"/>
      <c r="F298" s="321">
        <f t="shared" ref="F298:F309" si="195">SUM(D298/D280-1)*100</f>
        <v>12.057667103538661</v>
      </c>
      <c r="G298" s="50">
        <v>150.69999999999999</v>
      </c>
      <c r="H298" s="50"/>
      <c r="I298" s="321">
        <f t="shared" ref="I298:I309" si="196">SUM(G298/G280-1)*100</f>
        <v>17.550702028081133</v>
      </c>
      <c r="J298" s="50">
        <v>135.4</v>
      </c>
      <c r="K298" s="50"/>
      <c r="L298" s="321">
        <f t="shared" ref="L298:L309" si="197">SUM(J298/J280-1)*100</f>
        <v>3.4377387318563768</v>
      </c>
      <c r="M298" s="50">
        <v>255.4</v>
      </c>
      <c r="N298" s="50"/>
      <c r="O298" s="321">
        <f t="shared" ref="O298:O309" si="198">SUM(M298/M280-1)*100</f>
        <v>6.9514237855946348</v>
      </c>
      <c r="P298" s="50">
        <v>173.7</v>
      </c>
      <c r="Q298" s="50"/>
      <c r="R298" s="321">
        <f t="shared" ref="R298:R309" si="199">SUM(P298/P280-1)*100</f>
        <v>-3.5535813436979535</v>
      </c>
      <c r="S298" s="50">
        <v>184.8</v>
      </c>
      <c r="T298" s="50"/>
      <c r="U298" s="321">
        <f t="shared" ref="U298:U308" si="200">SUM(S298/S280-1)*100</f>
        <v>17.036098796706778</v>
      </c>
      <c r="V298" s="50">
        <v>152.1</v>
      </c>
      <c r="W298" s="53"/>
      <c r="X298" s="321">
        <f t="shared" ref="X298:X309" si="201">SUM(V298/V280-1)*100</f>
        <v>2.7008777852802091</v>
      </c>
      <c r="Y298" s="98">
        <f t="shared" si="183"/>
        <v>0.58479532163742687</v>
      </c>
      <c r="AA298" s="300" t="s">
        <v>14</v>
      </c>
      <c r="AB298" s="301">
        <v>171</v>
      </c>
      <c r="AC298" s="301">
        <v>150.69999999999999</v>
      </c>
      <c r="AD298" s="301">
        <v>135.4</v>
      </c>
      <c r="AE298" s="301">
        <v>255.4</v>
      </c>
      <c r="AF298" s="301">
        <v>173.7</v>
      </c>
      <c r="AG298" s="301">
        <v>184.8</v>
      </c>
      <c r="AH298" s="301">
        <v>152.1</v>
      </c>
      <c r="AJ298" s="309" t="b">
        <f t="shared" ref="AJ298:AJ309" si="202">D298=AB298</f>
        <v>1</v>
      </c>
      <c r="AK298" s="309" t="b">
        <f t="shared" ref="AK298:AK309" si="203">G298=AC298</f>
        <v>1</v>
      </c>
      <c r="AL298" s="309" t="b">
        <f t="shared" ref="AL298:AL309" si="204">J298=AD298</f>
        <v>1</v>
      </c>
      <c r="AM298" s="309" t="b">
        <f t="shared" ref="AM298:AM309" si="205">M298=AE298</f>
        <v>1</v>
      </c>
      <c r="AN298" s="309" t="b">
        <f t="shared" ref="AN298:AN309" si="206">AF298=P298</f>
        <v>1</v>
      </c>
      <c r="AO298" s="309" t="b">
        <f>AG298=S298</f>
        <v>1</v>
      </c>
      <c r="AP298" s="31" t="b">
        <f>AH298=V298</f>
        <v>1</v>
      </c>
    </row>
    <row r="299" spans="1:42" x14ac:dyDescent="0.2">
      <c r="A299" s="31"/>
      <c r="C299" s="17" t="s">
        <v>15</v>
      </c>
      <c r="D299" s="50">
        <v>175.2</v>
      </c>
      <c r="E299" s="50"/>
      <c r="F299" s="321">
        <f t="shared" si="195"/>
        <v>10.675931775110525</v>
      </c>
      <c r="G299" s="50">
        <v>158.69999999999999</v>
      </c>
      <c r="H299" s="50"/>
      <c r="I299" s="321">
        <f t="shared" si="196"/>
        <v>22.35929067077873</v>
      </c>
      <c r="J299" s="50">
        <v>135.5</v>
      </c>
      <c r="K299" s="50"/>
      <c r="L299" s="321">
        <f t="shared" si="197"/>
        <v>2.5738077214231714</v>
      </c>
      <c r="M299" s="50">
        <v>255.4</v>
      </c>
      <c r="N299" s="50"/>
      <c r="O299" s="321">
        <f t="shared" si="198"/>
        <v>0.39308176100629755</v>
      </c>
      <c r="P299" s="50">
        <v>174.4</v>
      </c>
      <c r="Q299" s="50"/>
      <c r="R299" s="321">
        <f t="shared" si="199"/>
        <v>-7.4309978768577478</v>
      </c>
      <c r="S299" s="38">
        <v>184.6</v>
      </c>
      <c r="T299" s="50"/>
      <c r="U299" s="321">
        <f t="shared" si="200"/>
        <v>8.0163838502048002</v>
      </c>
      <c r="V299" s="50">
        <v>152.1</v>
      </c>
      <c r="W299" s="53"/>
      <c r="X299" s="321">
        <f t="shared" si="201"/>
        <v>1.6711229946523964</v>
      </c>
      <c r="Y299" s="98">
        <f t="shared" si="183"/>
        <v>0.57077625570776258</v>
      </c>
      <c r="Z299" s="98"/>
      <c r="AA299" s="300" t="s">
        <v>15</v>
      </c>
      <c r="AB299" s="301">
        <v>175.2</v>
      </c>
      <c r="AC299" s="301">
        <v>158.69999999999999</v>
      </c>
      <c r="AD299" s="301">
        <v>135.5</v>
      </c>
      <c r="AE299" s="301">
        <v>255.4</v>
      </c>
      <c r="AF299" s="301">
        <v>174.4</v>
      </c>
      <c r="AG299" s="301">
        <v>184.6</v>
      </c>
      <c r="AH299" s="301">
        <v>152.1</v>
      </c>
      <c r="AI299" s="263"/>
      <c r="AJ299" s="309" t="b">
        <f t="shared" si="202"/>
        <v>1</v>
      </c>
      <c r="AK299" s="309" t="b">
        <f t="shared" si="203"/>
        <v>1</v>
      </c>
      <c r="AL299" s="309" t="b">
        <f t="shared" si="204"/>
        <v>1</v>
      </c>
      <c r="AM299" s="309" t="b">
        <f t="shared" si="205"/>
        <v>1</v>
      </c>
      <c r="AN299" s="309" t="b">
        <f t="shared" si="206"/>
        <v>1</v>
      </c>
      <c r="AO299" s="309" t="b">
        <f t="shared" ref="AO299:AO309" si="207">AG299=S299</f>
        <v>1</v>
      </c>
      <c r="AP299" s="31" t="b">
        <f t="shared" ref="AP299:AP309" si="208">AH299=V299</f>
        <v>1</v>
      </c>
    </row>
    <row r="300" spans="1:42" x14ac:dyDescent="0.2">
      <c r="A300" s="31"/>
      <c r="C300" s="17" t="s">
        <v>16</v>
      </c>
      <c r="D300" s="50">
        <v>174.2</v>
      </c>
      <c r="E300" s="50"/>
      <c r="F300" s="321">
        <f t="shared" si="195"/>
        <v>9.5597484276729539</v>
      </c>
      <c r="G300" s="50">
        <v>158.80000000000001</v>
      </c>
      <c r="H300" s="50"/>
      <c r="I300" s="321">
        <f t="shared" si="196"/>
        <v>22.059953881629536</v>
      </c>
      <c r="J300" s="50">
        <v>135.5</v>
      </c>
      <c r="K300" s="50"/>
      <c r="L300" s="321">
        <f t="shared" si="197"/>
        <v>2.5738077214231714</v>
      </c>
      <c r="M300" s="50">
        <v>255.5</v>
      </c>
      <c r="N300" s="50"/>
      <c r="O300" s="321">
        <f t="shared" si="198"/>
        <v>0.39292730844793233</v>
      </c>
      <c r="P300" s="50">
        <v>172.8</v>
      </c>
      <c r="Q300" s="50"/>
      <c r="R300" s="321">
        <f t="shared" si="199"/>
        <v>-9.1960063058328938</v>
      </c>
      <c r="S300" s="50">
        <v>178.2</v>
      </c>
      <c r="T300" s="50"/>
      <c r="U300" s="321">
        <f t="shared" si="200"/>
        <v>2.8274668205424014</v>
      </c>
      <c r="V300" s="50">
        <v>152.1</v>
      </c>
      <c r="W300" s="53"/>
      <c r="X300" s="321">
        <f t="shared" si="201"/>
        <v>1.5353805073431204</v>
      </c>
      <c r="Y300" s="98">
        <f t="shared" si="183"/>
        <v>0.57405281285878307</v>
      </c>
      <c r="Z300" s="98"/>
      <c r="AA300" s="300" t="s">
        <v>16</v>
      </c>
      <c r="AB300" s="301">
        <v>174.2</v>
      </c>
      <c r="AC300" s="301">
        <v>158.80000000000001</v>
      </c>
      <c r="AD300" s="301">
        <v>135.5</v>
      </c>
      <c r="AE300" s="301">
        <v>255.5</v>
      </c>
      <c r="AF300" s="301">
        <v>172.8</v>
      </c>
      <c r="AG300" s="301">
        <v>178.2</v>
      </c>
      <c r="AH300" s="301">
        <v>152.1</v>
      </c>
      <c r="AI300" s="263"/>
      <c r="AJ300" s="309" t="b">
        <f t="shared" si="202"/>
        <v>1</v>
      </c>
      <c r="AK300" s="309" t="b">
        <f t="shared" si="203"/>
        <v>1</v>
      </c>
      <c r="AL300" s="309" t="b">
        <f t="shared" si="204"/>
        <v>1</v>
      </c>
      <c r="AM300" s="309" t="b">
        <f t="shared" si="205"/>
        <v>1</v>
      </c>
      <c r="AN300" s="309" t="b">
        <f t="shared" si="206"/>
        <v>1</v>
      </c>
      <c r="AO300" s="309" t="b">
        <f t="shared" si="207"/>
        <v>1</v>
      </c>
      <c r="AP300" s="31" t="b">
        <f t="shared" si="208"/>
        <v>1</v>
      </c>
    </row>
    <row r="301" spans="1:42" x14ac:dyDescent="0.2">
      <c r="A301" s="31"/>
      <c r="C301" s="17" t="s">
        <v>17</v>
      </c>
      <c r="D301" s="50">
        <v>175.4</v>
      </c>
      <c r="E301" s="50"/>
      <c r="F301" s="321">
        <f t="shared" si="195"/>
        <v>8.6741016109045823</v>
      </c>
      <c r="G301" s="50">
        <v>160.19999999999999</v>
      </c>
      <c r="H301" s="50"/>
      <c r="I301" s="321">
        <f t="shared" si="196"/>
        <v>18.666666666666654</v>
      </c>
      <c r="J301" s="50">
        <v>135.69999999999999</v>
      </c>
      <c r="K301" s="50"/>
      <c r="L301" s="321">
        <f t="shared" si="197"/>
        <v>2.7252081756245161</v>
      </c>
      <c r="M301" s="50">
        <v>255.7</v>
      </c>
      <c r="N301" s="50"/>
      <c r="O301" s="321">
        <f t="shared" si="198"/>
        <v>0.47151277013752768</v>
      </c>
      <c r="P301" s="50">
        <v>178.1</v>
      </c>
      <c r="Q301" s="50"/>
      <c r="R301" s="321">
        <f t="shared" si="199"/>
        <v>-3.5733622089875405</v>
      </c>
      <c r="S301" s="50">
        <v>178.6</v>
      </c>
      <c r="T301" s="50"/>
      <c r="U301" s="321">
        <f t="shared" si="200"/>
        <v>2.7027027027026973</v>
      </c>
      <c r="V301" s="50">
        <v>152.19999999999999</v>
      </c>
      <c r="W301" s="53"/>
      <c r="X301" s="321">
        <f t="shared" si="201"/>
        <v>1.1968085106382809</v>
      </c>
      <c r="Y301" s="98">
        <f t="shared" si="183"/>
        <v>0.5701254275940707</v>
      </c>
      <c r="Z301" s="98"/>
      <c r="AA301" s="300" t="s">
        <v>17</v>
      </c>
      <c r="AB301" s="301">
        <v>175.4</v>
      </c>
      <c r="AC301" s="301">
        <v>160.19999999999999</v>
      </c>
      <c r="AD301" s="301">
        <v>135.69999999999999</v>
      </c>
      <c r="AE301" s="301">
        <v>255.7</v>
      </c>
      <c r="AF301" s="301">
        <v>178.1</v>
      </c>
      <c r="AG301" s="301">
        <v>178.6</v>
      </c>
      <c r="AH301" s="301">
        <v>152.19999999999999</v>
      </c>
      <c r="AI301" s="263"/>
      <c r="AJ301" s="309" t="b">
        <f t="shared" si="202"/>
        <v>1</v>
      </c>
      <c r="AK301" s="309" t="b">
        <f t="shared" si="203"/>
        <v>1</v>
      </c>
      <c r="AL301" s="309" t="b">
        <f t="shared" si="204"/>
        <v>1</v>
      </c>
      <c r="AM301" s="309" t="b">
        <f t="shared" si="205"/>
        <v>1</v>
      </c>
      <c r="AN301" s="309" t="b">
        <f t="shared" si="206"/>
        <v>1</v>
      </c>
      <c r="AO301" s="309" t="b">
        <f t="shared" si="207"/>
        <v>1</v>
      </c>
      <c r="AP301" s="31" t="b">
        <f t="shared" si="208"/>
        <v>1</v>
      </c>
    </row>
    <row r="302" spans="1:42" x14ac:dyDescent="0.2">
      <c r="A302" s="31"/>
      <c r="C302" s="17" t="s">
        <v>18</v>
      </c>
      <c r="D302" s="50">
        <v>171</v>
      </c>
      <c r="E302" s="50"/>
      <c r="F302" s="321">
        <f t="shared" si="195"/>
        <v>2.2727272727272707</v>
      </c>
      <c r="G302" s="50">
        <v>152.19999999999999</v>
      </c>
      <c r="H302" s="50"/>
      <c r="I302" s="321">
        <f t="shared" si="196"/>
        <v>4.9655172413793025</v>
      </c>
      <c r="J302" s="50">
        <v>135.69999999999999</v>
      </c>
      <c r="K302" s="50"/>
      <c r="L302" s="321">
        <f t="shared" si="197"/>
        <v>2.7252081756245161</v>
      </c>
      <c r="M302" s="50">
        <v>255.7</v>
      </c>
      <c r="N302" s="50"/>
      <c r="O302" s="321">
        <f t="shared" si="198"/>
        <v>0.43205027494108705</v>
      </c>
      <c r="P302" s="50">
        <v>174.8</v>
      </c>
      <c r="Q302" s="50"/>
      <c r="R302" s="321">
        <f t="shared" si="199"/>
        <v>-7.4642668078348295</v>
      </c>
      <c r="S302" s="50">
        <v>178.2</v>
      </c>
      <c r="T302" s="50"/>
      <c r="U302" s="321">
        <f t="shared" si="200"/>
        <v>1.7704169046259155</v>
      </c>
      <c r="V302" s="50">
        <v>154.19999999999999</v>
      </c>
      <c r="W302" s="53"/>
      <c r="X302" s="321">
        <f t="shared" si="201"/>
        <v>2.3904382470119501</v>
      </c>
      <c r="Y302" s="98">
        <f t="shared" si="183"/>
        <v>0.58479532163742687</v>
      </c>
      <c r="Z302" s="98"/>
      <c r="AA302" s="300" t="s">
        <v>18</v>
      </c>
      <c r="AB302" s="301">
        <v>171</v>
      </c>
      <c r="AC302" s="301">
        <v>152.19999999999999</v>
      </c>
      <c r="AD302" s="301">
        <v>135.69999999999999</v>
      </c>
      <c r="AE302" s="301">
        <v>255.7</v>
      </c>
      <c r="AF302" s="301">
        <v>174.8</v>
      </c>
      <c r="AG302" s="301">
        <v>178.2</v>
      </c>
      <c r="AH302" s="301">
        <v>154.19999999999999</v>
      </c>
      <c r="AI302" s="263"/>
      <c r="AJ302" s="309" t="b">
        <f t="shared" si="202"/>
        <v>1</v>
      </c>
      <c r="AK302" s="309" t="b">
        <f t="shared" si="203"/>
        <v>1</v>
      </c>
      <c r="AL302" s="309" t="b">
        <f t="shared" si="204"/>
        <v>1</v>
      </c>
      <c r="AM302" s="309" t="b">
        <f t="shared" si="205"/>
        <v>1</v>
      </c>
      <c r="AN302" s="309" t="b">
        <f t="shared" si="206"/>
        <v>1</v>
      </c>
      <c r="AO302" s="309" t="b">
        <f t="shared" si="207"/>
        <v>1</v>
      </c>
      <c r="AP302" s="31" t="b">
        <f t="shared" si="208"/>
        <v>1</v>
      </c>
    </row>
    <row r="303" spans="1:42" x14ac:dyDescent="0.2">
      <c r="A303" s="31"/>
      <c r="C303" s="17" t="s">
        <v>19</v>
      </c>
      <c r="D303" s="50">
        <v>172.9</v>
      </c>
      <c r="E303" s="50"/>
      <c r="F303" s="321">
        <f t="shared" si="195"/>
        <v>2.0058997050147465</v>
      </c>
      <c r="G303" s="50">
        <v>154.9</v>
      </c>
      <c r="H303" s="50"/>
      <c r="I303" s="321">
        <f t="shared" si="196"/>
        <v>6.2414266117969852</v>
      </c>
      <c r="J303" s="50">
        <v>136.6</v>
      </c>
      <c r="K303" s="50"/>
      <c r="L303" s="321">
        <f t="shared" si="197"/>
        <v>2.1690351533283581</v>
      </c>
      <c r="M303" s="50">
        <v>255.7</v>
      </c>
      <c r="N303" s="50"/>
      <c r="O303" s="321">
        <f t="shared" si="198"/>
        <v>0.43205027494108705</v>
      </c>
      <c r="P303" s="50">
        <v>178.7</v>
      </c>
      <c r="Q303" s="50"/>
      <c r="R303" s="321">
        <f t="shared" si="199"/>
        <v>-13.1681243926142</v>
      </c>
      <c r="S303" s="50">
        <v>179.3</v>
      </c>
      <c r="T303" s="50"/>
      <c r="U303" s="321">
        <f t="shared" si="200"/>
        <v>0.27964205816555232</v>
      </c>
      <c r="V303" s="50">
        <v>154.30000000000001</v>
      </c>
      <c r="W303" s="53"/>
      <c r="X303" s="321">
        <f>SUM(V303/V285-1)*100</f>
        <v>1.9828155981493678</v>
      </c>
      <c r="Y303" s="98">
        <f t="shared" si="183"/>
        <v>0.578368999421631</v>
      </c>
      <c r="Z303" s="98"/>
      <c r="AA303" s="300" t="s">
        <v>58</v>
      </c>
      <c r="AB303" s="301">
        <v>172.9</v>
      </c>
      <c r="AC303" s="301">
        <v>154.9</v>
      </c>
      <c r="AD303" s="301">
        <v>136.6</v>
      </c>
      <c r="AE303" s="301">
        <v>255.7</v>
      </c>
      <c r="AF303" s="301">
        <v>178.7</v>
      </c>
      <c r="AG303" s="301">
        <v>179.3</v>
      </c>
      <c r="AH303" s="301">
        <v>154.30000000000001</v>
      </c>
      <c r="AI303" s="263"/>
      <c r="AJ303" s="309" t="b">
        <f t="shared" si="202"/>
        <v>1</v>
      </c>
      <c r="AK303" s="309" t="b">
        <f t="shared" si="203"/>
        <v>1</v>
      </c>
      <c r="AL303" s="309" t="b">
        <f t="shared" si="204"/>
        <v>1</v>
      </c>
      <c r="AM303" s="309" t="b">
        <f t="shared" si="205"/>
        <v>1</v>
      </c>
      <c r="AN303" s="309" t="b">
        <f t="shared" si="206"/>
        <v>1</v>
      </c>
      <c r="AO303" s="309" t="b">
        <f t="shared" si="207"/>
        <v>1</v>
      </c>
      <c r="AP303" s="31" t="b">
        <f t="shared" si="208"/>
        <v>1</v>
      </c>
    </row>
    <row r="304" spans="1:42" x14ac:dyDescent="0.2">
      <c r="A304" s="31"/>
      <c r="C304" s="17" t="s">
        <v>20</v>
      </c>
      <c r="D304" s="50">
        <v>172.4</v>
      </c>
      <c r="E304" s="50"/>
      <c r="F304" s="321">
        <f t="shared" si="195"/>
        <v>0.23255813953488857</v>
      </c>
      <c r="G304" s="50">
        <v>153.6</v>
      </c>
      <c r="H304" s="50"/>
      <c r="I304" s="321">
        <f t="shared" si="196"/>
        <v>1.924353019243541</v>
      </c>
      <c r="J304" s="50">
        <v>136.69999999999999</v>
      </c>
      <c r="K304" s="50"/>
      <c r="L304" s="321">
        <f t="shared" si="197"/>
        <v>2.1674140508221029</v>
      </c>
      <c r="M304" s="50">
        <v>255.7</v>
      </c>
      <c r="N304" s="50"/>
      <c r="O304" s="321">
        <f t="shared" si="198"/>
        <v>0.31384856806591088</v>
      </c>
      <c r="P304" s="50">
        <v>180.7</v>
      </c>
      <c r="Q304" s="50"/>
      <c r="R304" s="321">
        <f t="shared" si="199"/>
        <v>-8.5988872028325716</v>
      </c>
      <c r="S304" s="50">
        <v>179.3</v>
      </c>
      <c r="T304" s="50"/>
      <c r="U304" s="321">
        <f t="shared" si="200"/>
        <v>-1.4293567894447468</v>
      </c>
      <c r="V304" s="50">
        <v>154.30000000000001</v>
      </c>
      <c r="W304" s="53"/>
      <c r="X304" s="321">
        <f t="shared" si="201"/>
        <v>1.9828155981493678</v>
      </c>
      <c r="Y304" s="98">
        <f t="shared" si="183"/>
        <v>0.58004640371229699</v>
      </c>
      <c r="Z304" s="98"/>
      <c r="AA304" s="300" t="s">
        <v>59</v>
      </c>
      <c r="AB304" s="301">
        <v>172.4</v>
      </c>
      <c r="AC304" s="301">
        <v>153.6</v>
      </c>
      <c r="AD304" s="301">
        <v>136.69999999999999</v>
      </c>
      <c r="AE304" s="301">
        <v>255.7</v>
      </c>
      <c r="AF304" s="301">
        <v>180.7</v>
      </c>
      <c r="AG304" s="301">
        <v>179.3</v>
      </c>
      <c r="AH304" s="301">
        <v>154.30000000000001</v>
      </c>
      <c r="AI304" s="263"/>
      <c r="AJ304" s="309" t="b">
        <f t="shared" si="202"/>
        <v>1</v>
      </c>
      <c r="AK304" s="309" t="b">
        <f t="shared" si="203"/>
        <v>1</v>
      </c>
      <c r="AL304" s="309" t="b">
        <f t="shared" si="204"/>
        <v>1</v>
      </c>
      <c r="AM304" s="309" t="b">
        <f t="shared" si="205"/>
        <v>1</v>
      </c>
      <c r="AN304" s="309" t="b">
        <f t="shared" si="206"/>
        <v>1</v>
      </c>
      <c r="AO304" s="309" t="b">
        <f t="shared" si="207"/>
        <v>1</v>
      </c>
      <c r="AP304" s="31" t="b">
        <f t="shared" si="208"/>
        <v>1</v>
      </c>
    </row>
    <row r="305" spans="1:42" x14ac:dyDescent="0.2">
      <c r="A305" s="31"/>
      <c r="C305" s="17" t="s">
        <v>21</v>
      </c>
      <c r="D305" s="50">
        <v>175</v>
      </c>
      <c r="E305" s="50"/>
      <c r="F305" s="321">
        <f t="shared" si="195"/>
        <v>0.28653295128939771</v>
      </c>
      <c r="G305" s="50">
        <v>157.19999999999999</v>
      </c>
      <c r="H305" s="50"/>
      <c r="I305" s="321">
        <f t="shared" si="196"/>
        <v>3.5573122529644063</v>
      </c>
      <c r="J305" s="50">
        <v>136.69999999999999</v>
      </c>
      <c r="K305" s="50"/>
      <c r="L305" s="321">
        <f t="shared" si="197"/>
        <v>2.1674140508221029</v>
      </c>
      <c r="M305" s="50">
        <v>255.7</v>
      </c>
      <c r="N305" s="50"/>
      <c r="O305" s="321">
        <f t="shared" si="198"/>
        <v>0.27450980392156321</v>
      </c>
      <c r="P305" s="50">
        <v>189.3</v>
      </c>
      <c r="Q305" s="50"/>
      <c r="R305" s="321">
        <f t="shared" si="199"/>
        <v>-9.5988538681948334</v>
      </c>
      <c r="S305" s="50">
        <v>180.1</v>
      </c>
      <c r="T305" s="50"/>
      <c r="U305" s="321">
        <f t="shared" si="200"/>
        <v>-4.4562334217506656</v>
      </c>
      <c r="V305" s="50">
        <v>154.30000000000001</v>
      </c>
      <c r="W305" s="53"/>
      <c r="X305" s="321">
        <f t="shared" si="201"/>
        <v>1.9828155981493678</v>
      </c>
      <c r="Y305" s="98">
        <f t="shared" si="183"/>
        <v>0.5714285714285714</v>
      </c>
      <c r="Z305" s="98"/>
      <c r="AA305" s="300" t="s">
        <v>21</v>
      </c>
      <c r="AB305" s="301">
        <v>175</v>
      </c>
      <c r="AC305" s="301">
        <v>157.19999999999999</v>
      </c>
      <c r="AD305" s="301">
        <v>136.69999999999999</v>
      </c>
      <c r="AE305" s="301">
        <v>255.7</v>
      </c>
      <c r="AF305" s="301">
        <v>189.3</v>
      </c>
      <c r="AG305" s="301">
        <v>180.1</v>
      </c>
      <c r="AH305" s="301">
        <v>154.30000000000001</v>
      </c>
      <c r="AI305" s="263"/>
      <c r="AJ305" s="309" t="b">
        <f t="shared" si="202"/>
        <v>1</v>
      </c>
      <c r="AK305" s="309" t="b">
        <f t="shared" si="203"/>
        <v>1</v>
      </c>
      <c r="AL305" s="309" t="b">
        <f t="shared" si="204"/>
        <v>1</v>
      </c>
      <c r="AM305" s="309" t="b">
        <f t="shared" si="205"/>
        <v>1</v>
      </c>
      <c r="AN305" s="309" t="b">
        <f t="shared" si="206"/>
        <v>1</v>
      </c>
      <c r="AO305" s="309" t="b">
        <f t="shared" si="207"/>
        <v>1</v>
      </c>
      <c r="AP305" s="31" t="b">
        <f t="shared" si="208"/>
        <v>1</v>
      </c>
    </row>
    <row r="306" spans="1:42" x14ac:dyDescent="0.2">
      <c r="A306" s="31"/>
      <c r="C306" s="17" t="s">
        <v>22</v>
      </c>
      <c r="D306" s="50">
        <v>174.8</v>
      </c>
      <c r="E306" s="50"/>
      <c r="F306" s="321">
        <f t="shared" si="195"/>
        <v>-0.56882821387941318</v>
      </c>
      <c r="G306" s="50">
        <v>156.80000000000001</v>
      </c>
      <c r="H306" s="50"/>
      <c r="I306" s="321">
        <f t="shared" si="196"/>
        <v>0.96587250482935705</v>
      </c>
      <c r="J306" s="50">
        <v>136.69999999999999</v>
      </c>
      <c r="K306" s="50"/>
      <c r="L306" s="321">
        <f t="shared" si="197"/>
        <v>2.0911127707244015</v>
      </c>
      <c r="M306" s="50">
        <v>255.7</v>
      </c>
      <c r="N306" s="50"/>
      <c r="O306" s="321">
        <f t="shared" si="198"/>
        <v>0.23520188161505473</v>
      </c>
      <c r="P306" s="50">
        <v>189.4</v>
      </c>
      <c r="Q306" s="50"/>
      <c r="R306" s="321">
        <f t="shared" si="199"/>
        <v>-7.1113290828837661</v>
      </c>
      <c r="S306" s="50">
        <v>180</v>
      </c>
      <c r="T306" s="50"/>
      <c r="U306" s="321">
        <f t="shared" si="200"/>
        <v>-3.8461538461538436</v>
      </c>
      <c r="V306" s="50">
        <v>154.30000000000001</v>
      </c>
      <c r="W306" s="53"/>
      <c r="X306" s="321">
        <f t="shared" si="201"/>
        <v>1.713909030982208</v>
      </c>
      <c r="Y306" s="98">
        <f t="shared" si="183"/>
        <v>0.57208237986270016</v>
      </c>
      <c r="Z306" s="98"/>
      <c r="AA306" s="300" t="s">
        <v>60</v>
      </c>
      <c r="AB306" s="301">
        <v>174.8</v>
      </c>
      <c r="AC306" s="301">
        <v>156.80000000000001</v>
      </c>
      <c r="AD306" s="301">
        <v>136.69999999999999</v>
      </c>
      <c r="AE306" s="301">
        <v>255.7</v>
      </c>
      <c r="AF306" s="301">
        <v>189.4</v>
      </c>
      <c r="AG306" s="301">
        <v>180</v>
      </c>
      <c r="AH306" s="301">
        <v>154.30000000000001</v>
      </c>
      <c r="AI306" s="263"/>
      <c r="AJ306" s="309" t="b">
        <f t="shared" si="202"/>
        <v>1</v>
      </c>
      <c r="AK306" s="309" t="b">
        <f t="shared" si="203"/>
        <v>1</v>
      </c>
      <c r="AL306" s="309" t="b">
        <f t="shared" si="204"/>
        <v>1</v>
      </c>
      <c r="AM306" s="309" t="b">
        <f t="shared" si="205"/>
        <v>1</v>
      </c>
      <c r="AN306" s="309" t="b">
        <f t="shared" si="206"/>
        <v>1</v>
      </c>
      <c r="AO306" s="309" t="b">
        <f t="shared" si="207"/>
        <v>1</v>
      </c>
      <c r="AP306" s="31" t="b">
        <f t="shared" si="208"/>
        <v>1</v>
      </c>
    </row>
    <row r="307" spans="1:42" x14ac:dyDescent="0.2">
      <c r="A307" s="31"/>
      <c r="C307" s="17" t="s">
        <v>23</v>
      </c>
      <c r="D307" s="50">
        <v>176</v>
      </c>
      <c r="E307" s="50"/>
      <c r="F307" s="321">
        <f t="shared" si="195"/>
        <v>1.3241220495106676</v>
      </c>
      <c r="G307" s="50">
        <v>159.19999999999999</v>
      </c>
      <c r="H307" s="50"/>
      <c r="I307" s="321">
        <f t="shared" si="196"/>
        <v>4.7368421052631504</v>
      </c>
      <c r="J307" s="50">
        <v>136.69999999999999</v>
      </c>
      <c r="K307" s="50"/>
      <c r="L307" s="321">
        <f t="shared" si="197"/>
        <v>2.0911127707244015</v>
      </c>
      <c r="M307" s="50">
        <v>255.7</v>
      </c>
      <c r="N307" s="50"/>
      <c r="O307" s="321">
        <f t="shared" si="198"/>
        <v>0.23520188161505473</v>
      </c>
      <c r="P307" s="50">
        <v>188.2</v>
      </c>
      <c r="Q307" s="50"/>
      <c r="R307" s="321">
        <f t="shared" si="199"/>
        <v>-6.8316831683168378</v>
      </c>
      <c r="S307" s="50">
        <v>179.8</v>
      </c>
      <c r="T307" s="50"/>
      <c r="U307" s="321">
        <f t="shared" si="200"/>
        <v>-3.1771674744210943</v>
      </c>
      <c r="V307" s="50">
        <v>154.30000000000001</v>
      </c>
      <c r="W307" s="53"/>
      <c r="X307" s="321">
        <f t="shared" si="201"/>
        <v>1.713909030982208</v>
      </c>
      <c r="Y307" s="98">
        <f t="shared" si="183"/>
        <v>0.56818181818181823</v>
      </c>
      <c r="Z307" s="98"/>
      <c r="AA307" s="300" t="s">
        <v>23</v>
      </c>
      <c r="AB307" s="301">
        <v>176</v>
      </c>
      <c r="AC307" s="301">
        <v>159.19999999999999</v>
      </c>
      <c r="AD307" s="301">
        <v>136.69999999999999</v>
      </c>
      <c r="AE307" s="301">
        <v>255.7</v>
      </c>
      <c r="AF307" s="301">
        <v>188.2</v>
      </c>
      <c r="AG307" s="301">
        <v>179.8</v>
      </c>
      <c r="AH307" s="301">
        <v>154.30000000000001</v>
      </c>
      <c r="AI307" s="263"/>
      <c r="AJ307" s="309" t="b">
        <f t="shared" si="202"/>
        <v>1</v>
      </c>
      <c r="AK307" s="309" t="b">
        <f t="shared" si="203"/>
        <v>1</v>
      </c>
      <c r="AL307" s="309" t="b">
        <f t="shared" si="204"/>
        <v>1</v>
      </c>
      <c r="AM307" s="309" t="b">
        <f t="shared" si="205"/>
        <v>1</v>
      </c>
      <c r="AN307" s="309" t="b">
        <f t="shared" si="206"/>
        <v>1</v>
      </c>
      <c r="AO307" s="309" t="b">
        <f t="shared" si="207"/>
        <v>1</v>
      </c>
      <c r="AP307" s="31" t="b">
        <f t="shared" si="208"/>
        <v>1</v>
      </c>
    </row>
    <row r="308" spans="1:42" x14ac:dyDescent="0.2">
      <c r="A308" s="31"/>
      <c r="C308" s="17" t="s">
        <v>24</v>
      </c>
      <c r="D308" s="50">
        <v>176.9</v>
      </c>
      <c r="E308" s="50"/>
      <c r="F308" s="321">
        <f t="shared" si="195"/>
        <v>3.8755137991779209</v>
      </c>
      <c r="G308" s="50">
        <v>160.69999999999999</v>
      </c>
      <c r="H308" s="50"/>
      <c r="I308" s="321">
        <f t="shared" si="196"/>
        <v>8.5810810810810665</v>
      </c>
      <c r="J308" s="50">
        <v>136.69999999999999</v>
      </c>
      <c r="K308" s="50"/>
      <c r="L308" s="321">
        <f t="shared" si="197"/>
        <v>2.0911127707244015</v>
      </c>
      <c r="M308" s="50">
        <v>255.7</v>
      </c>
      <c r="N308" s="50"/>
      <c r="O308" s="321">
        <f t="shared" si="198"/>
        <v>0.23520188161505473</v>
      </c>
      <c r="P308" s="50">
        <v>189.6</v>
      </c>
      <c r="Q308" s="50"/>
      <c r="R308" s="321">
        <f t="shared" si="199"/>
        <v>5.2770448548811189E-2</v>
      </c>
      <c r="S308" s="50">
        <v>179.9</v>
      </c>
      <c r="T308" s="50"/>
      <c r="U308" s="321">
        <f t="shared" si="200"/>
        <v>-1.801310043668114</v>
      </c>
      <c r="V308" s="50">
        <v>154.30000000000001</v>
      </c>
      <c r="W308" s="53"/>
      <c r="X308" s="321">
        <f t="shared" si="201"/>
        <v>1.7810026385224331</v>
      </c>
      <c r="Y308" s="98">
        <f t="shared" si="183"/>
        <v>0.56529112492933864</v>
      </c>
      <c r="Z308" s="98"/>
      <c r="AA308" s="300" t="s">
        <v>24</v>
      </c>
      <c r="AB308" s="301">
        <v>176.9</v>
      </c>
      <c r="AC308" s="301">
        <v>160.69999999999999</v>
      </c>
      <c r="AD308" s="301">
        <v>136.69999999999999</v>
      </c>
      <c r="AE308" s="301">
        <v>255.7</v>
      </c>
      <c r="AF308" s="301">
        <v>189.6</v>
      </c>
      <c r="AG308" s="301">
        <v>179.9</v>
      </c>
      <c r="AH308" s="301">
        <v>154.30000000000001</v>
      </c>
      <c r="AI308" s="263"/>
      <c r="AJ308" s="309" t="b">
        <f t="shared" si="202"/>
        <v>1</v>
      </c>
      <c r="AK308" s="309" t="b">
        <f t="shared" si="203"/>
        <v>1</v>
      </c>
      <c r="AL308" s="309" t="b">
        <f t="shared" si="204"/>
        <v>1</v>
      </c>
      <c r="AM308" s="309" t="b">
        <f t="shared" si="205"/>
        <v>1</v>
      </c>
      <c r="AN308" s="309" t="b">
        <f t="shared" si="206"/>
        <v>1</v>
      </c>
      <c r="AO308" s="309" t="b">
        <f t="shared" si="207"/>
        <v>1</v>
      </c>
      <c r="AP308" s="31" t="b">
        <f t="shared" si="208"/>
        <v>1</v>
      </c>
    </row>
    <row r="309" spans="1:42" x14ac:dyDescent="0.2">
      <c r="A309" s="31"/>
      <c r="B309" s="31"/>
      <c r="C309" s="17" t="s">
        <v>25</v>
      </c>
      <c r="D309" s="50">
        <v>178</v>
      </c>
      <c r="E309" s="50"/>
      <c r="F309" s="321">
        <f t="shared" si="195"/>
        <v>3.3081834010446842</v>
      </c>
      <c r="G309" s="50">
        <v>161.4</v>
      </c>
      <c r="H309" s="50"/>
      <c r="I309" s="321">
        <f t="shared" si="196"/>
        <v>5.3524804177545793</v>
      </c>
      <c r="J309" s="38">
        <v>136.69999999999999</v>
      </c>
      <c r="K309" s="50"/>
      <c r="L309" s="321">
        <f t="shared" si="197"/>
        <v>1.4094955489614147</v>
      </c>
      <c r="M309" s="50">
        <v>255.7</v>
      </c>
      <c r="N309" s="50"/>
      <c r="O309" s="321">
        <f t="shared" si="198"/>
        <v>0.15667841754798406</v>
      </c>
      <c r="P309" s="50">
        <v>198.8</v>
      </c>
      <c r="Q309" s="50"/>
      <c r="R309" s="321">
        <f t="shared" si="199"/>
        <v>12.379875635952509</v>
      </c>
      <c r="S309" s="50">
        <v>180.6</v>
      </c>
      <c r="T309" s="50"/>
      <c r="U309" s="321">
        <f>SUM(S309/S291-1)*100</f>
        <v>-1.7410228509249226</v>
      </c>
      <c r="V309" s="50">
        <v>154.30000000000001</v>
      </c>
      <c r="W309" s="53"/>
      <c r="X309" s="321">
        <f t="shared" si="201"/>
        <v>1.6469038208168696</v>
      </c>
      <c r="Y309" s="98">
        <f t="shared" si="183"/>
        <v>0.5617977528089888</v>
      </c>
      <c r="Z309" s="98"/>
      <c r="AA309" s="300" t="s">
        <v>25</v>
      </c>
      <c r="AB309" s="301">
        <v>178</v>
      </c>
      <c r="AC309" s="301">
        <v>161.4</v>
      </c>
      <c r="AD309" s="301">
        <v>136.69999999999999</v>
      </c>
      <c r="AE309" s="301">
        <v>255.7</v>
      </c>
      <c r="AF309" s="301">
        <v>198.8</v>
      </c>
      <c r="AG309" s="301">
        <v>180.6</v>
      </c>
      <c r="AH309" s="301">
        <v>154.30000000000001</v>
      </c>
      <c r="AI309" s="263"/>
      <c r="AJ309" s="309" t="b">
        <f t="shared" si="202"/>
        <v>1</v>
      </c>
      <c r="AK309" s="309" t="b">
        <f t="shared" si="203"/>
        <v>1</v>
      </c>
      <c r="AL309" s="309" t="b">
        <f t="shared" si="204"/>
        <v>1</v>
      </c>
      <c r="AM309" s="309" t="b">
        <f t="shared" si="205"/>
        <v>1</v>
      </c>
      <c r="AN309" s="309" t="b">
        <f t="shared" si="206"/>
        <v>1</v>
      </c>
      <c r="AO309" s="309" t="b">
        <f t="shared" si="207"/>
        <v>1</v>
      </c>
      <c r="AP309" s="31" t="b">
        <f t="shared" si="208"/>
        <v>1</v>
      </c>
    </row>
    <row r="310" spans="1:42" x14ac:dyDescent="0.2">
      <c r="A310" s="31"/>
      <c r="B310" s="31"/>
      <c r="C310" s="17"/>
      <c r="D310" s="50"/>
      <c r="E310" s="50"/>
      <c r="F310" s="321"/>
      <c r="G310" s="50"/>
      <c r="H310" s="50"/>
      <c r="I310" s="321"/>
      <c r="J310" s="50"/>
      <c r="K310" s="50"/>
      <c r="L310" s="321"/>
      <c r="M310" s="50"/>
      <c r="N310" s="50"/>
      <c r="O310" s="321"/>
      <c r="P310" s="50"/>
      <c r="Q310" s="50"/>
      <c r="R310" s="321"/>
      <c r="S310" s="50"/>
      <c r="T310" s="50"/>
      <c r="U310" s="321"/>
      <c r="V310" s="50"/>
      <c r="W310" s="53"/>
      <c r="X310" s="321"/>
      <c r="Y310" s="98"/>
      <c r="Z310" s="263"/>
      <c r="AA310" s="295" t="s">
        <v>50</v>
      </c>
      <c r="AB310" s="296" t="s">
        <v>51</v>
      </c>
      <c r="AC310" s="297" t="s">
        <v>52</v>
      </c>
      <c r="AD310" s="297" t="s">
        <v>53</v>
      </c>
      <c r="AE310" s="297" t="s">
        <v>54</v>
      </c>
      <c r="AF310" s="297" t="s">
        <v>55</v>
      </c>
      <c r="AG310" s="297" t="s">
        <v>56</v>
      </c>
      <c r="AH310" s="297" t="s">
        <v>57</v>
      </c>
    </row>
    <row r="311" spans="1:42" x14ac:dyDescent="0.2">
      <c r="A311" s="31"/>
      <c r="B311" s="222">
        <v>2010</v>
      </c>
      <c r="C311" s="17"/>
      <c r="D311" s="228">
        <f>SUM(D312:D323)/12</f>
        <v>176.14166666666665</v>
      </c>
      <c r="E311" s="50"/>
      <c r="F311" s="322">
        <f>SUM(D311/D297-1)*100</f>
        <v>0.99866207951069264</v>
      </c>
      <c r="G311" s="219">
        <f>SUM(G312:G323)/12</f>
        <v>155.56666666666663</v>
      </c>
      <c r="H311" s="50"/>
      <c r="I311" s="321">
        <f>SUM(G311/G297-1)*100</f>
        <v>-0.93398429208237932</v>
      </c>
      <c r="J311" s="204">
        <f>SUM(J312:J323)/12</f>
        <v>137.14166666666665</v>
      </c>
      <c r="K311" s="50"/>
      <c r="L311" s="321">
        <f>SUM(J311/J297-1)*100</f>
        <v>0.67906521473142245</v>
      </c>
      <c r="M311" s="204">
        <f>SUM(M312:M323)/12</f>
        <v>256.10833333333329</v>
      </c>
      <c r="N311" s="50"/>
      <c r="O311" s="321">
        <f>SUM(M311/M297-1)*100</f>
        <v>0.18581301343070233</v>
      </c>
      <c r="P311" s="204">
        <f>SUM(P312:P323)/12</f>
        <v>209.4</v>
      </c>
      <c r="Q311" s="50"/>
      <c r="R311" s="321">
        <f>SUM(P311/P297-1)*100</f>
        <v>14.818368745716226</v>
      </c>
      <c r="S311" s="204">
        <f>SUM(S312:S323)/12</f>
        <v>182.92499999999998</v>
      </c>
      <c r="T311" s="50"/>
      <c r="U311" s="321">
        <f>SUM(S311/S297-1)*100</f>
        <v>1.4652861236941872</v>
      </c>
      <c r="V311" s="204">
        <f>SUM(V312:V323)/12</f>
        <v>154.51666666666668</v>
      </c>
      <c r="W311" s="53"/>
      <c r="X311" s="321">
        <f>SUM(V311/V297-1)*100</f>
        <v>0.61862383329718273</v>
      </c>
      <c r="Y311" s="98">
        <f t="shared" ref="Y311:Y323" si="209">(1/D311)*100</f>
        <v>0.56772484269290824</v>
      </c>
      <c r="Z311" s="98"/>
      <c r="AB311" s="318">
        <f>AVERAGE(AB312:AB323)</f>
        <v>176.14166666666665</v>
      </c>
      <c r="AC311" s="318">
        <f t="shared" ref="AC311" si="210">AVERAGE(AC312:AC323)</f>
        <v>155.56666666666663</v>
      </c>
      <c r="AD311" s="318">
        <f t="shared" ref="AD311" si="211">AVERAGE(AD312:AD323)</f>
        <v>137.14166666666665</v>
      </c>
      <c r="AE311" s="318">
        <f t="shared" ref="AE311" si="212">AVERAGE(AE312:AE323)</f>
        <v>256.10833333333329</v>
      </c>
      <c r="AF311" s="318">
        <f t="shared" ref="AF311" si="213">AVERAGE(AF312:AF323)</f>
        <v>209.4</v>
      </c>
      <c r="AG311" s="318">
        <f t="shared" ref="AG311" si="214">AVERAGE(AG312:AG323)</f>
        <v>182.92499999999998</v>
      </c>
      <c r="AH311" s="318">
        <f t="shared" ref="AH311" si="215">AVERAGE(AH312:AH323)</f>
        <v>154.51666666666668</v>
      </c>
      <c r="AJ311" s="309" t="b">
        <f t="shared" ref="AJ311" si="216">D311=AB311</f>
        <v>1</v>
      </c>
      <c r="AK311" s="309" t="b">
        <f t="shared" ref="AK311" si="217">G311=AC311</f>
        <v>1</v>
      </c>
      <c r="AL311" s="309" t="b">
        <f t="shared" ref="AL311" si="218">J311=AD311</f>
        <v>1</v>
      </c>
      <c r="AM311" s="309" t="b">
        <f t="shared" ref="AM311" si="219">M311=AE311</f>
        <v>1</v>
      </c>
      <c r="AN311" s="309" t="b">
        <f t="shared" ref="AN311" si="220">AF311=P311</f>
        <v>1</v>
      </c>
      <c r="AO311" s="309" t="b">
        <f>AG311=S311</f>
        <v>1</v>
      </c>
      <c r="AP311" s="31" t="b">
        <f>AH311=V311</f>
        <v>1</v>
      </c>
    </row>
    <row r="312" spans="1:42" x14ac:dyDescent="0.2">
      <c r="A312" s="31"/>
      <c r="B312" s="31"/>
      <c r="C312" s="17" t="s">
        <v>14</v>
      </c>
      <c r="D312" s="50">
        <v>178</v>
      </c>
      <c r="E312" s="50"/>
      <c r="F312" s="322">
        <f t="shared" ref="F312:F322" si="221">SUM(D312/D298-1)*100</f>
        <v>4.0935672514619936</v>
      </c>
      <c r="G312" s="220">
        <v>160.69999999999999</v>
      </c>
      <c r="H312" s="50"/>
      <c r="I312" s="321">
        <f t="shared" ref="I312:I322" si="222">SUM(G312/G298-1)*100</f>
        <v>6.6357000663570087</v>
      </c>
      <c r="J312" s="50">
        <v>136.69999999999999</v>
      </c>
      <c r="K312" s="50"/>
      <c r="L312" s="321">
        <f t="shared" ref="L312:L322" si="223">SUM(J312/J298-1)*100</f>
        <v>0.96011816838994513</v>
      </c>
      <c r="M312" s="50">
        <v>255.8</v>
      </c>
      <c r="N312" s="50"/>
      <c r="O312" s="321">
        <f t="shared" ref="O312:O322" si="224">SUM(M312/M298-1)*100</f>
        <v>0.1566170712607784</v>
      </c>
      <c r="P312" s="50">
        <v>203</v>
      </c>
      <c r="Q312" s="50"/>
      <c r="R312" s="321">
        <f t="shared" ref="R312:R322" si="225">SUM(P312/P298-1)*100</f>
        <v>16.868163500287856</v>
      </c>
      <c r="S312" s="50">
        <v>180.7</v>
      </c>
      <c r="T312" s="50"/>
      <c r="U312" s="321">
        <f t="shared" ref="U312:U322" si="226">SUM(S312/S298-1)*100</f>
        <v>-2.2186147186147309</v>
      </c>
      <c r="V312" s="50">
        <v>154.30000000000001</v>
      </c>
      <c r="W312" s="53"/>
      <c r="X312" s="321">
        <f t="shared" ref="X312:X322" si="227">SUM(V312/V298-1)*100</f>
        <v>1.4464168310322378</v>
      </c>
      <c r="Y312" s="98">
        <f t="shared" si="209"/>
        <v>0.5617977528089888</v>
      </c>
      <c r="Z312" s="98"/>
      <c r="AA312" s="300" t="s">
        <v>14</v>
      </c>
      <c r="AB312" s="301">
        <v>178</v>
      </c>
      <c r="AC312" s="301">
        <v>160.69999999999999</v>
      </c>
      <c r="AD312" s="301">
        <v>136.69999999999999</v>
      </c>
      <c r="AE312" s="301">
        <v>255.8</v>
      </c>
      <c r="AF312" s="301">
        <v>203</v>
      </c>
      <c r="AG312" s="301">
        <v>180.7</v>
      </c>
      <c r="AH312" s="301">
        <v>154.30000000000001</v>
      </c>
      <c r="AJ312" s="309" t="b">
        <f t="shared" ref="AJ312:AJ323" si="228">D312=AB312</f>
        <v>1</v>
      </c>
      <c r="AK312" s="309" t="b">
        <f t="shared" ref="AK312:AK323" si="229">G312=AC312</f>
        <v>1</v>
      </c>
      <c r="AL312" s="309" t="b">
        <f t="shared" ref="AL312:AL323" si="230">J312=AD312</f>
        <v>1</v>
      </c>
      <c r="AM312" s="309" t="b">
        <f t="shared" ref="AM312:AM323" si="231">M312=AE312</f>
        <v>1</v>
      </c>
      <c r="AN312" s="309" t="b">
        <f t="shared" ref="AN312:AN323" si="232">AF312=P312</f>
        <v>1</v>
      </c>
      <c r="AO312" s="309" t="b">
        <f>AG312=S312</f>
        <v>1</v>
      </c>
      <c r="AP312" s="31" t="b">
        <f>AH312=V312</f>
        <v>1</v>
      </c>
    </row>
    <row r="313" spans="1:42" x14ac:dyDescent="0.2">
      <c r="A313" s="31"/>
      <c r="B313" s="31"/>
      <c r="C313" s="17" t="s">
        <v>15</v>
      </c>
      <c r="D313" s="229">
        <v>175.3</v>
      </c>
      <c r="E313" s="50"/>
      <c r="F313" s="322">
        <f t="shared" si="221"/>
        <v>5.7077625570789436E-2</v>
      </c>
      <c r="G313" s="220">
        <v>154.80000000000001</v>
      </c>
      <c r="H313" s="50"/>
      <c r="I313" s="321">
        <f t="shared" si="222"/>
        <v>-2.4574669187145459</v>
      </c>
      <c r="J313" s="50">
        <v>136.69999999999999</v>
      </c>
      <c r="K313" s="50"/>
      <c r="L313" s="321">
        <f t="shared" si="223"/>
        <v>0.88560885608854889</v>
      </c>
      <c r="M313" s="50">
        <v>255.9</v>
      </c>
      <c r="N313" s="50"/>
      <c r="O313" s="321">
        <f t="shared" si="224"/>
        <v>0.19577133907595634</v>
      </c>
      <c r="P313" s="50">
        <v>206.8</v>
      </c>
      <c r="Q313" s="50"/>
      <c r="R313" s="321">
        <f t="shared" si="225"/>
        <v>18.577981651376142</v>
      </c>
      <c r="S313" s="50">
        <v>181.5</v>
      </c>
      <c r="T313" s="50"/>
      <c r="U313" s="321">
        <f t="shared" si="226"/>
        <v>-1.679306608884068</v>
      </c>
      <c r="V313" s="50">
        <v>154.30000000000001</v>
      </c>
      <c r="W313" s="53"/>
      <c r="X313" s="321">
        <f t="shared" si="227"/>
        <v>1.4464168310322378</v>
      </c>
      <c r="Y313" s="221">
        <f t="shared" si="209"/>
        <v>0.5704506560182544</v>
      </c>
      <c r="Z313" s="221"/>
      <c r="AA313" s="300" t="s">
        <v>15</v>
      </c>
      <c r="AB313" s="301">
        <v>175.3</v>
      </c>
      <c r="AC313" s="301">
        <v>154.80000000000001</v>
      </c>
      <c r="AD313" s="301">
        <v>136.69999999999999</v>
      </c>
      <c r="AE313" s="301">
        <v>255.9</v>
      </c>
      <c r="AF313" s="301">
        <v>206.8</v>
      </c>
      <c r="AG313" s="301">
        <v>181.5</v>
      </c>
      <c r="AH313" s="301">
        <v>154.30000000000001</v>
      </c>
      <c r="AJ313" s="309" t="b">
        <f t="shared" si="228"/>
        <v>1</v>
      </c>
      <c r="AK313" s="309" t="b">
        <f t="shared" si="229"/>
        <v>1</v>
      </c>
      <c r="AL313" s="309" t="b">
        <f t="shared" si="230"/>
        <v>1</v>
      </c>
      <c r="AM313" s="309" t="b">
        <f t="shared" si="231"/>
        <v>1</v>
      </c>
      <c r="AN313" s="309" t="b">
        <f t="shared" si="232"/>
        <v>1</v>
      </c>
      <c r="AO313" s="309" t="b">
        <f t="shared" ref="AO313:AO323" si="233">AG313=S313</f>
        <v>1</v>
      </c>
      <c r="AP313" s="31" t="b">
        <f t="shared" ref="AP313:AP323" si="234">AH313=V313</f>
        <v>1</v>
      </c>
    </row>
    <row r="314" spans="1:42" x14ac:dyDescent="0.2">
      <c r="A314" s="31"/>
      <c r="B314" s="31"/>
      <c r="C314" s="17" t="s">
        <v>16</v>
      </c>
      <c r="D314" s="50">
        <v>175.6</v>
      </c>
      <c r="E314" s="50"/>
      <c r="F314" s="322">
        <f t="shared" si="221"/>
        <v>0.8036739380022917</v>
      </c>
      <c r="G314" s="220">
        <v>154.5</v>
      </c>
      <c r="H314" s="50"/>
      <c r="I314" s="321">
        <f t="shared" si="222"/>
        <v>-2.7078085642317395</v>
      </c>
      <c r="J314" s="50">
        <v>137.1</v>
      </c>
      <c r="K314" s="50"/>
      <c r="L314" s="321">
        <f t="shared" si="223"/>
        <v>1.1808118081180874</v>
      </c>
      <c r="M314" s="50">
        <v>256</v>
      </c>
      <c r="N314" s="50"/>
      <c r="O314" s="321">
        <f t="shared" si="224"/>
        <v>0.19569471624265589</v>
      </c>
      <c r="P314" s="50">
        <v>210.6</v>
      </c>
      <c r="Q314" s="50"/>
      <c r="R314" s="321">
        <f t="shared" si="225"/>
        <v>21.874999999999979</v>
      </c>
      <c r="S314" s="50">
        <v>182.6</v>
      </c>
      <c r="T314" s="50"/>
      <c r="U314" s="321">
        <f t="shared" si="226"/>
        <v>2.4691358024691468</v>
      </c>
      <c r="V314" s="50">
        <v>154.4</v>
      </c>
      <c r="W314" s="53"/>
      <c r="X314" s="321">
        <f t="shared" si="227"/>
        <v>1.5121630506246042</v>
      </c>
      <c r="Y314" s="98">
        <f t="shared" si="209"/>
        <v>0.56947608200455579</v>
      </c>
      <c r="Z314" s="98"/>
      <c r="AA314" s="300" t="s">
        <v>16</v>
      </c>
      <c r="AB314" s="301">
        <v>175.6</v>
      </c>
      <c r="AC314" s="301">
        <v>154.5</v>
      </c>
      <c r="AD314" s="301">
        <v>137.1</v>
      </c>
      <c r="AE314" s="301">
        <v>256</v>
      </c>
      <c r="AF314" s="301">
        <v>210.6</v>
      </c>
      <c r="AG314" s="301">
        <v>182.6</v>
      </c>
      <c r="AH314" s="301">
        <v>154.4</v>
      </c>
      <c r="AJ314" s="309" t="b">
        <f t="shared" si="228"/>
        <v>1</v>
      </c>
      <c r="AK314" s="309" t="b">
        <f t="shared" si="229"/>
        <v>1</v>
      </c>
      <c r="AL314" s="309" t="b">
        <f t="shared" si="230"/>
        <v>1</v>
      </c>
      <c r="AM314" s="309" t="b">
        <f t="shared" si="231"/>
        <v>1</v>
      </c>
      <c r="AN314" s="309" t="b">
        <f t="shared" si="232"/>
        <v>1</v>
      </c>
      <c r="AO314" s="309" t="b">
        <f t="shared" si="233"/>
        <v>1</v>
      </c>
      <c r="AP314" s="31" t="b">
        <f t="shared" si="234"/>
        <v>1</v>
      </c>
    </row>
    <row r="315" spans="1:42" x14ac:dyDescent="0.2">
      <c r="A315" s="31"/>
      <c r="B315" s="31"/>
      <c r="C315" s="17" t="s">
        <v>17</v>
      </c>
      <c r="D315" s="50">
        <v>175.3</v>
      </c>
      <c r="E315" s="50"/>
      <c r="F315" s="322">
        <f t="shared" si="221"/>
        <v>-5.7012542759404816E-2</v>
      </c>
      <c r="G315" s="220">
        <v>153.69999999999999</v>
      </c>
      <c r="H315" s="50"/>
      <c r="I315" s="321">
        <f t="shared" si="222"/>
        <v>-4.0574282147315843</v>
      </c>
      <c r="J315" s="50">
        <v>137.1</v>
      </c>
      <c r="K315" s="50"/>
      <c r="L315" s="321">
        <f t="shared" si="223"/>
        <v>1.0316875460574915</v>
      </c>
      <c r="M315" s="50">
        <v>256.10000000000002</v>
      </c>
      <c r="N315" s="50"/>
      <c r="O315" s="321">
        <f t="shared" si="224"/>
        <v>0.15643332029724455</v>
      </c>
      <c r="P315" s="50">
        <v>212.4</v>
      </c>
      <c r="Q315" s="50"/>
      <c r="R315" s="321">
        <f t="shared" si="225"/>
        <v>19.258843346434595</v>
      </c>
      <c r="S315" s="50">
        <v>182.8</v>
      </c>
      <c r="T315" s="50"/>
      <c r="U315" s="321">
        <f t="shared" si="226"/>
        <v>2.3516237402015694</v>
      </c>
      <c r="V315" s="50">
        <v>154.4</v>
      </c>
      <c r="W315" s="53"/>
      <c r="X315" s="321">
        <f t="shared" si="227"/>
        <v>1.4454664914586246</v>
      </c>
      <c r="Y315" s="98">
        <f t="shared" si="209"/>
        <v>0.5704506560182544</v>
      </c>
      <c r="Z315" s="98"/>
      <c r="AA315" s="300" t="s">
        <v>17</v>
      </c>
      <c r="AB315" s="301">
        <v>175.3</v>
      </c>
      <c r="AC315" s="301">
        <v>153.69999999999999</v>
      </c>
      <c r="AD315" s="301">
        <v>137.1</v>
      </c>
      <c r="AE315" s="301">
        <v>256.10000000000002</v>
      </c>
      <c r="AF315" s="301">
        <v>212.4</v>
      </c>
      <c r="AG315" s="301">
        <v>182.8</v>
      </c>
      <c r="AH315" s="301">
        <v>154.4</v>
      </c>
      <c r="AJ315" s="309" t="b">
        <f t="shared" si="228"/>
        <v>1</v>
      </c>
      <c r="AK315" s="309" t="b">
        <f t="shared" si="229"/>
        <v>1</v>
      </c>
      <c r="AL315" s="309" t="b">
        <f t="shared" si="230"/>
        <v>1</v>
      </c>
      <c r="AM315" s="309" t="b">
        <f t="shared" si="231"/>
        <v>1</v>
      </c>
      <c r="AN315" s="309" t="b">
        <f t="shared" si="232"/>
        <v>1</v>
      </c>
      <c r="AO315" s="309" t="b">
        <f t="shared" si="233"/>
        <v>1</v>
      </c>
      <c r="AP315" s="31" t="b">
        <f t="shared" si="234"/>
        <v>1</v>
      </c>
    </row>
    <row r="316" spans="1:42" x14ac:dyDescent="0.2">
      <c r="A316" s="31"/>
      <c r="B316" s="31"/>
      <c r="C316" s="17" t="s">
        <v>18</v>
      </c>
      <c r="D316" s="50">
        <v>175.5</v>
      </c>
      <c r="E316" s="50"/>
      <c r="F316" s="322">
        <f t="shared" si="221"/>
        <v>2.6315789473684292</v>
      </c>
      <c r="G316" s="220">
        <v>153.80000000000001</v>
      </c>
      <c r="H316" s="50"/>
      <c r="I316" s="321">
        <f t="shared" si="222"/>
        <v>1.0512483574244502</v>
      </c>
      <c r="J316" s="50">
        <v>137.1</v>
      </c>
      <c r="K316" s="50"/>
      <c r="L316" s="321">
        <f t="shared" si="223"/>
        <v>1.0316875460574915</v>
      </c>
      <c r="M316" s="50">
        <v>256.10000000000002</v>
      </c>
      <c r="N316" s="50"/>
      <c r="O316" s="321">
        <f t="shared" si="224"/>
        <v>0.15643332029724455</v>
      </c>
      <c r="P316" s="50">
        <v>214.3</v>
      </c>
      <c r="Q316" s="50"/>
      <c r="R316" s="321">
        <f t="shared" si="225"/>
        <v>22.597254004576662</v>
      </c>
      <c r="S316" s="50">
        <v>182.8</v>
      </c>
      <c r="T316" s="50"/>
      <c r="U316" s="321">
        <f t="shared" si="226"/>
        <v>2.5813692480359363</v>
      </c>
      <c r="V316" s="50">
        <v>154.4</v>
      </c>
      <c r="W316" s="53"/>
      <c r="X316" s="321">
        <f t="shared" si="227"/>
        <v>0.12970168612194133</v>
      </c>
      <c r="Y316" s="98">
        <f t="shared" si="209"/>
        <v>0.56980056980056981</v>
      </c>
      <c r="Z316" s="98"/>
      <c r="AA316" s="300" t="s">
        <v>18</v>
      </c>
      <c r="AB316" s="301">
        <v>175.5</v>
      </c>
      <c r="AC316" s="301">
        <v>153.80000000000001</v>
      </c>
      <c r="AD316" s="301">
        <v>137.1</v>
      </c>
      <c r="AE316" s="301">
        <v>256.10000000000002</v>
      </c>
      <c r="AF316" s="301">
        <v>214.3</v>
      </c>
      <c r="AG316" s="301">
        <v>182.8</v>
      </c>
      <c r="AH316" s="301">
        <v>154.4</v>
      </c>
      <c r="AJ316" s="309" t="b">
        <f t="shared" si="228"/>
        <v>1</v>
      </c>
      <c r="AK316" s="309" t="b">
        <f t="shared" si="229"/>
        <v>1</v>
      </c>
      <c r="AL316" s="309" t="b">
        <f t="shared" si="230"/>
        <v>1</v>
      </c>
      <c r="AM316" s="309" t="b">
        <f t="shared" si="231"/>
        <v>1</v>
      </c>
      <c r="AN316" s="309" t="b">
        <f t="shared" si="232"/>
        <v>1</v>
      </c>
      <c r="AO316" s="309" t="b">
        <f t="shared" si="233"/>
        <v>1</v>
      </c>
      <c r="AP316" s="31" t="b">
        <f t="shared" si="234"/>
        <v>1</v>
      </c>
    </row>
    <row r="317" spans="1:42" x14ac:dyDescent="0.2">
      <c r="A317" s="31"/>
      <c r="B317" s="31"/>
      <c r="C317" s="17" t="s">
        <v>19</v>
      </c>
      <c r="D317" s="50">
        <v>176</v>
      </c>
      <c r="E317" s="50"/>
      <c r="F317" s="322">
        <f t="shared" si="221"/>
        <v>1.7929438982070556</v>
      </c>
      <c r="G317" s="220">
        <v>154.80000000000001</v>
      </c>
      <c r="H317" s="50"/>
      <c r="I317" s="321">
        <f t="shared" si="222"/>
        <v>-6.4557779212393029E-2</v>
      </c>
      <c r="J317" s="50">
        <v>137.19999999999999</v>
      </c>
      <c r="K317" s="50"/>
      <c r="L317" s="321">
        <f t="shared" si="223"/>
        <v>0.43923865300146137</v>
      </c>
      <c r="M317" s="50">
        <v>256.10000000000002</v>
      </c>
      <c r="N317" s="50"/>
      <c r="O317" s="321">
        <f t="shared" si="224"/>
        <v>0.15643332029724455</v>
      </c>
      <c r="P317" s="50">
        <v>212.9</v>
      </c>
      <c r="Q317" s="50"/>
      <c r="R317" s="321">
        <f t="shared" si="225"/>
        <v>19.138220481253509</v>
      </c>
      <c r="S317" s="50">
        <v>182.9</v>
      </c>
      <c r="T317" s="50"/>
      <c r="U317" s="321">
        <f t="shared" si="226"/>
        <v>2.0078081427774563</v>
      </c>
      <c r="V317" s="50">
        <v>154.4</v>
      </c>
      <c r="W317" s="53"/>
      <c r="X317" s="321">
        <f t="shared" si="227"/>
        <v>6.480881399870686E-2</v>
      </c>
      <c r="Y317" s="98">
        <f t="shared" si="209"/>
        <v>0.56818181818181823</v>
      </c>
      <c r="Z317" s="98"/>
      <c r="AA317" s="300" t="s">
        <v>58</v>
      </c>
      <c r="AB317" s="301">
        <v>176</v>
      </c>
      <c r="AC317" s="301">
        <v>154.80000000000001</v>
      </c>
      <c r="AD317" s="301">
        <v>137.19999999999999</v>
      </c>
      <c r="AE317" s="301">
        <v>256.10000000000002</v>
      </c>
      <c r="AF317" s="301">
        <v>212.9</v>
      </c>
      <c r="AG317" s="301">
        <v>182.9</v>
      </c>
      <c r="AH317" s="301">
        <v>154.4</v>
      </c>
      <c r="AJ317" s="309" t="b">
        <f t="shared" si="228"/>
        <v>1</v>
      </c>
      <c r="AK317" s="309" t="b">
        <f t="shared" si="229"/>
        <v>1</v>
      </c>
      <c r="AL317" s="309" t="b">
        <f t="shared" si="230"/>
        <v>1</v>
      </c>
      <c r="AM317" s="309" t="b">
        <f t="shared" si="231"/>
        <v>1</v>
      </c>
      <c r="AN317" s="309" t="b">
        <f t="shared" si="232"/>
        <v>1</v>
      </c>
      <c r="AO317" s="309" t="b">
        <f t="shared" si="233"/>
        <v>1</v>
      </c>
      <c r="AP317" s="31" t="b">
        <f t="shared" si="234"/>
        <v>1</v>
      </c>
    </row>
    <row r="318" spans="1:42" x14ac:dyDescent="0.2">
      <c r="A318" s="31"/>
      <c r="B318" s="31"/>
      <c r="C318" s="17" t="s">
        <v>20</v>
      </c>
      <c r="D318" s="50">
        <v>175.7</v>
      </c>
      <c r="E318" s="50"/>
      <c r="F318" s="322">
        <f t="shared" si="221"/>
        <v>1.9141531322505623</v>
      </c>
      <c r="G318" s="220">
        <v>154.80000000000001</v>
      </c>
      <c r="H318" s="50"/>
      <c r="I318" s="321">
        <f t="shared" si="222"/>
        <v>0.7812500000000222</v>
      </c>
      <c r="J318" s="50">
        <v>137.30000000000001</v>
      </c>
      <c r="K318" s="50"/>
      <c r="L318" s="321">
        <f t="shared" si="223"/>
        <v>0.43891733723484538</v>
      </c>
      <c r="M318" s="50">
        <v>256.10000000000002</v>
      </c>
      <c r="N318" s="50"/>
      <c r="O318" s="321">
        <f t="shared" si="224"/>
        <v>0.15643332029724455</v>
      </c>
      <c r="P318" s="50">
        <v>208</v>
      </c>
      <c r="Q318" s="50"/>
      <c r="R318" s="321">
        <f t="shared" si="225"/>
        <v>15.107913669064764</v>
      </c>
      <c r="S318" s="50">
        <v>183.5</v>
      </c>
      <c r="T318" s="50"/>
      <c r="U318" s="321">
        <f t="shared" si="226"/>
        <v>2.3424428332403657</v>
      </c>
      <c r="V318" s="50">
        <v>154.4</v>
      </c>
      <c r="W318" s="53"/>
      <c r="X318" s="321">
        <f t="shared" si="227"/>
        <v>6.480881399870686E-2</v>
      </c>
      <c r="Y318" s="98">
        <f t="shared" si="209"/>
        <v>0.56915196357427444</v>
      </c>
      <c r="Z318" s="98"/>
      <c r="AA318" s="300" t="s">
        <v>59</v>
      </c>
      <c r="AB318" s="301">
        <v>175.7</v>
      </c>
      <c r="AC318" s="301">
        <v>154.80000000000001</v>
      </c>
      <c r="AD318" s="301">
        <v>137.30000000000001</v>
      </c>
      <c r="AE318" s="301">
        <v>256.10000000000002</v>
      </c>
      <c r="AF318" s="301">
        <v>208</v>
      </c>
      <c r="AG318" s="301">
        <v>183.5</v>
      </c>
      <c r="AH318" s="301">
        <v>154.4</v>
      </c>
      <c r="AJ318" s="309" t="b">
        <f t="shared" si="228"/>
        <v>1</v>
      </c>
      <c r="AK318" s="309" t="b">
        <f t="shared" si="229"/>
        <v>1</v>
      </c>
      <c r="AL318" s="309" t="b">
        <f t="shared" si="230"/>
        <v>1</v>
      </c>
      <c r="AM318" s="309" t="b">
        <f t="shared" si="231"/>
        <v>1</v>
      </c>
      <c r="AN318" s="309" t="b">
        <f t="shared" si="232"/>
        <v>1</v>
      </c>
      <c r="AO318" s="309" t="b">
        <f t="shared" si="233"/>
        <v>1</v>
      </c>
      <c r="AP318" s="31" t="b">
        <f t="shared" si="234"/>
        <v>1</v>
      </c>
    </row>
    <row r="319" spans="1:42" x14ac:dyDescent="0.2">
      <c r="A319" s="31"/>
      <c r="B319" s="31"/>
      <c r="C319" s="17" t="s">
        <v>21</v>
      </c>
      <c r="D319" s="50">
        <v>175.8</v>
      </c>
      <c r="E319" s="50"/>
      <c r="F319" s="322">
        <f t="shared" si="221"/>
        <v>0.45714285714286707</v>
      </c>
      <c r="G319" s="220">
        <v>155.1</v>
      </c>
      <c r="H319" s="50"/>
      <c r="I319" s="321">
        <f t="shared" si="222"/>
        <v>-1.3358778625954137</v>
      </c>
      <c r="J319" s="50">
        <v>137.30000000000001</v>
      </c>
      <c r="K319" s="50"/>
      <c r="L319" s="321">
        <f t="shared" si="223"/>
        <v>0.43891733723484538</v>
      </c>
      <c r="M319" s="50">
        <v>256.10000000000002</v>
      </c>
      <c r="N319" s="50"/>
      <c r="O319" s="321">
        <f t="shared" si="224"/>
        <v>0.15643332029724455</v>
      </c>
      <c r="P319" s="50">
        <v>207</v>
      </c>
      <c r="Q319" s="50"/>
      <c r="R319" s="321">
        <f t="shared" si="225"/>
        <v>9.3502377179080831</v>
      </c>
      <c r="S319" s="50">
        <v>183.5</v>
      </c>
      <c r="T319" s="50"/>
      <c r="U319" s="321">
        <f t="shared" si="226"/>
        <v>1.8878400888395319</v>
      </c>
      <c r="V319" s="50">
        <v>154.6</v>
      </c>
      <c r="W319" s="53"/>
      <c r="X319" s="321">
        <f t="shared" si="227"/>
        <v>0.19442644199609838</v>
      </c>
      <c r="Y319" s="98">
        <f t="shared" si="209"/>
        <v>0.56882821387940841</v>
      </c>
      <c r="Z319" s="98"/>
      <c r="AA319" s="300" t="s">
        <v>21</v>
      </c>
      <c r="AB319" s="301">
        <v>175.8</v>
      </c>
      <c r="AC319" s="301">
        <v>155.1</v>
      </c>
      <c r="AD319" s="301">
        <v>137.30000000000001</v>
      </c>
      <c r="AE319" s="301">
        <v>256.10000000000002</v>
      </c>
      <c r="AF319" s="301">
        <v>207</v>
      </c>
      <c r="AG319" s="301">
        <v>183.5</v>
      </c>
      <c r="AH319" s="301">
        <v>154.6</v>
      </c>
      <c r="AJ319" s="309" t="b">
        <f t="shared" si="228"/>
        <v>1</v>
      </c>
      <c r="AK319" s="309" t="b">
        <f t="shared" si="229"/>
        <v>1</v>
      </c>
      <c r="AL319" s="309" t="b">
        <f t="shared" si="230"/>
        <v>1</v>
      </c>
      <c r="AM319" s="309" t="b">
        <f t="shared" si="231"/>
        <v>1</v>
      </c>
      <c r="AN319" s="309" t="b">
        <f t="shared" si="232"/>
        <v>1</v>
      </c>
      <c r="AO319" s="309" t="b">
        <f t="shared" si="233"/>
        <v>1</v>
      </c>
      <c r="AP319" s="31" t="b">
        <f t="shared" si="234"/>
        <v>1</v>
      </c>
    </row>
    <row r="320" spans="1:42" x14ac:dyDescent="0.2">
      <c r="A320" s="31"/>
      <c r="B320" s="31"/>
      <c r="C320" s="17" t="s">
        <v>22</v>
      </c>
      <c r="D320" s="50">
        <v>176.1</v>
      </c>
      <c r="E320" s="50"/>
      <c r="F320" s="322">
        <f t="shared" si="221"/>
        <v>0.74370709382149958</v>
      </c>
      <c r="G320" s="220">
        <v>155.80000000000001</v>
      </c>
      <c r="H320" s="50"/>
      <c r="I320" s="321">
        <f t="shared" si="222"/>
        <v>-0.63775510204081565</v>
      </c>
      <c r="J320" s="50">
        <v>137.30000000000001</v>
      </c>
      <c r="K320" s="50"/>
      <c r="L320" s="321">
        <f t="shared" si="223"/>
        <v>0.43891733723484538</v>
      </c>
      <c r="M320" s="50">
        <v>256.2</v>
      </c>
      <c r="N320" s="50"/>
      <c r="O320" s="321">
        <f t="shared" si="224"/>
        <v>0.19554165037152238</v>
      </c>
      <c r="P320" s="50">
        <v>206.7</v>
      </c>
      <c r="Q320" s="50"/>
      <c r="R320" s="321">
        <f t="shared" si="225"/>
        <v>9.1341077085533193</v>
      </c>
      <c r="S320" s="50">
        <v>183.2</v>
      </c>
      <c r="T320" s="50"/>
      <c r="U320" s="321">
        <f t="shared" si="226"/>
        <v>1.777777777777767</v>
      </c>
      <c r="V320" s="50">
        <v>154.69999999999999</v>
      </c>
      <c r="W320" s="53"/>
      <c r="X320" s="321">
        <f t="shared" si="227"/>
        <v>0.25923525599480524</v>
      </c>
      <c r="Y320" s="98">
        <f t="shared" si="209"/>
        <v>0.56785917092561045</v>
      </c>
      <c r="Z320" s="98"/>
      <c r="AA320" s="300" t="s">
        <v>60</v>
      </c>
      <c r="AB320" s="301">
        <v>176.1</v>
      </c>
      <c r="AC320" s="301">
        <v>155.80000000000001</v>
      </c>
      <c r="AD320" s="301">
        <v>137.30000000000001</v>
      </c>
      <c r="AE320" s="301">
        <v>256.2</v>
      </c>
      <c r="AF320" s="301">
        <v>206.7</v>
      </c>
      <c r="AG320" s="301">
        <v>183.2</v>
      </c>
      <c r="AH320" s="301">
        <v>154.69999999999999</v>
      </c>
      <c r="AJ320" s="309" t="b">
        <f t="shared" si="228"/>
        <v>1</v>
      </c>
      <c r="AK320" s="309" t="b">
        <f t="shared" si="229"/>
        <v>1</v>
      </c>
      <c r="AL320" s="309" t="b">
        <f t="shared" si="230"/>
        <v>1</v>
      </c>
      <c r="AM320" s="309" t="b">
        <f t="shared" si="231"/>
        <v>1</v>
      </c>
      <c r="AN320" s="309" t="b">
        <f t="shared" si="232"/>
        <v>1</v>
      </c>
      <c r="AO320" s="309" t="b">
        <f t="shared" si="233"/>
        <v>1</v>
      </c>
      <c r="AP320" s="31" t="b">
        <f t="shared" si="234"/>
        <v>1</v>
      </c>
    </row>
    <row r="321" spans="1:42" x14ac:dyDescent="0.2">
      <c r="A321" s="31"/>
      <c r="B321" s="31"/>
      <c r="C321" s="17" t="s">
        <v>23</v>
      </c>
      <c r="D321" s="50">
        <v>176</v>
      </c>
      <c r="E321" s="50"/>
      <c r="F321" s="322">
        <f>SUM(D321/D307-1)*100</f>
        <v>0</v>
      </c>
      <c r="G321" s="220">
        <v>155.69999999999999</v>
      </c>
      <c r="H321" s="50"/>
      <c r="I321" s="321">
        <f t="shared" si="222"/>
        <v>-2.1984924623115631</v>
      </c>
      <c r="J321" s="50">
        <v>137.30000000000001</v>
      </c>
      <c r="K321" s="50"/>
      <c r="L321" s="321">
        <f t="shared" si="223"/>
        <v>0.43891733723484538</v>
      </c>
      <c r="M321" s="50">
        <v>256.2</v>
      </c>
      <c r="N321" s="50"/>
      <c r="O321" s="321">
        <f t="shared" si="224"/>
        <v>0.19554165037152238</v>
      </c>
      <c r="P321" s="50">
        <v>204.7</v>
      </c>
      <c r="Q321" s="50"/>
      <c r="R321" s="321">
        <f t="shared" si="225"/>
        <v>8.7672688629117914</v>
      </c>
      <c r="S321" s="50">
        <v>183.5</v>
      </c>
      <c r="T321" s="50"/>
      <c r="U321" s="321">
        <f t="shared" si="226"/>
        <v>2.0578420467185721</v>
      </c>
      <c r="V321" s="50">
        <v>154.69999999999999</v>
      </c>
      <c r="W321" s="53"/>
      <c r="X321" s="321">
        <f t="shared" si="227"/>
        <v>0.25923525599480524</v>
      </c>
      <c r="Y321" s="98">
        <f t="shared" si="209"/>
        <v>0.56818181818181823</v>
      </c>
      <c r="Z321" s="98"/>
      <c r="AA321" s="300" t="s">
        <v>23</v>
      </c>
      <c r="AB321" s="301">
        <v>176</v>
      </c>
      <c r="AC321" s="301">
        <v>155.69999999999999</v>
      </c>
      <c r="AD321" s="301">
        <v>137.30000000000001</v>
      </c>
      <c r="AE321" s="301">
        <v>256.2</v>
      </c>
      <c r="AF321" s="301">
        <v>204.7</v>
      </c>
      <c r="AG321" s="301">
        <v>183.5</v>
      </c>
      <c r="AH321" s="301">
        <v>154.69999999999999</v>
      </c>
      <c r="AJ321" s="309" t="b">
        <f t="shared" si="228"/>
        <v>1</v>
      </c>
      <c r="AK321" s="309" t="b">
        <f t="shared" si="229"/>
        <v>1</v>
      </c>
      <c r="AL321" s="309" t="b">
        <f t="shared" si="230"/>
        <v>1</v>
      </c>
      <c r="AM321" s="309" t="b">
        <f t="shared" si="231"/>
        <v>1</v>
      </c>
      <c r="AN321" s="309" t="b">
        <f t="shared" si="232"/>
        <v>1</v>
      </c>
      <c r="AO321" s="309" t="b">
        <f t="shared" si="233"/>
        <v>1</v>
      </c>
      <c r="AP321" s="31" t="b">
        <f t="shared" si="234"/>
        <v>1</v>
      </c>
    </row>
    <row r="322" spans="1:42" x14ac:dyDescent="0.2">
      <c r="A322" s="31"/>
      <c r="B322" s="31"/>
      <c r="C322" s="17" t="s">
        <v>24</v>
      </c>
      <c r="D322" s="50">
        <v>176.7</v>
      </c>
      <c r="E322" s="50"/>
      <c r="F322" s="322">
        <f t="shared" si="221"/>
        <v>-0.11305822498587359</v>
      </c>
      <c r="G322" s="220">
        <v>156.1</v>
      </c>
      <c r="H322" s="50"/>
      <c r="I322" s="321">
        <f t="shared" si="222"/>
        <v>-2.862476664592406</v>
      </c>
      <c r="J322" s="50">
        <v>137.30000000000001</v>
      </c>
      <c r="K322" s="50"/>
      <c r="L322" s="321">
        <f t="shared" si="223"/>
        <v>0.43891733723484538</v>
      </c>
      <c r="M322" s="50">
        <v>256.3</v>
      </c>
      <c r="N322" s="50"/>
      <c r="O322" s="321">
        <f t="shared" si="224"/>
        <v>0.23464998044584462</v>
      </c>
      <c r="P322" s="50">
        <v>210.1</v>
      </c>
      <c r="Q322" s="50"/>
      <c r="R322" s="321">
        <f t="shared" si="225"/>
        <v>10.812236286919831</v>
      </c>
      <c r="S322" s="50">
        <v>183.8</v>
      </c>
      <c r="T322" s="50"/>
      <c r="U322" s="321">
        <f t="shared" si="226"/>
        <v>2.1678710394663625</v>
      </c>
      <c r="V322" s="50">
        <v>154.69999999999999</v>
      </c>
      <c r="W322" s="53"/>
      <c r="X322" s="321">
        <f t="shared" si="227"/>
        <v>0.25923525599480524</v>
      </c>
      <c r="Y322" s="98">
        <f t="shared" si="209"/>
        <v>0.56593095642331637</v>
      </c>
      <c r="Z322" s="98"/>
      <c r="AA322" s="300" t="s">
        <v>24</v>
      </c>
      <c r="AB322" s="301">
        <v>176.7</v>
      </c>
      <c r="AC322" s="301">
        <v>156.1</v>
      </c>
      <c r="AD322" s="301">
        <v>137.30000000000001</v>
      </c>
      <c r="AE322" s="301">
        <v>256.3</v>
      </c>
      <c r="AF322" s="301">
        <v>210.1</v>
      </c>
      <c r="AG322" s="301">
        <v>183.8</v>
      </c>
      <c r="AH322" s="301">
        <v>154.69999999999999</v>
      </c>
      <c r="AJ322" s="309" t="b">
        <f t="shared" si="228"/>
        <v>1</v>
      </c>
      <c r="AK322" s="309" t="b">
        <f t="shared" si="229"/>
        <v>1</v>
      </c>
      <c r="AL322" s="309" t="b">
        <f t="shared" si="230"/>
        <v>1</v>
      </c>
      <c r="AM322" s="309" t="b">
        <f t="shared" si="231"/>
        <v>1</v>
      </c>
      <c r="AN322" s="309" t="b">
        <f t="shared" si="232"/>
        <v>1</v>
      </c>
      <c r="AO322" s="309" t="b">
        <f t="shared" si="233"/>
        <v>1</v>
      </c>
      <c r="AP322" s="31" t="b">
        <f t="shared" si="234"/>
        <v>1</v>
      </c>
    </row>
    <row r="323" spans="1:42" x14ac:dyDescent="0.2">
      <c r="A323" s="31"/>
      <c r="B323" s="31"/>
      <c r="C323" s="17" t="s">
        <v>25</v>
      </c>
      <c r="D323" s="50">
        <v>177.7</v>
      </c>
      <c r="E323" s="50"/>
      <c r="F323" s="322">
        <f>SUM(D323/D309-1)*100</f>
        <v>-0.16853932584269815</v>
      </c>
      <c r="G323" s="220">
        <v>157</v>
      </c>
      <c r="H323" s="50"/>
      <c r="I323" s="321">
        <f>SUM(G323/G309-1)*100</f>
        <v>-2.7261462205700138</v>
      </c>
      <c r="J323" s="50">
        <v>137.30000000000001</v>
      </c>
      <c r="K323" s="50"/>
      <c r="L323" s="321">
        <f>SUM(J323/J309-1)*100</f>
        <v>0.43891733723484538</v>
      </c>
      <c r="M323" s="50">
        <v>256.39999999999998</v>
      </c>
      <c r="N323" s="50"/>
      <c r="O323" s="321">
        <f>SUM(M323/M309-1)*100</f>
        <v>0.27375831052014465</v>
      </c>
      <c r="P323" s="50">
        <v>216.3</v>
      </c>
      <c r="Q323" s="50"/>
      <c r="R323" s="321">
        <f>SUM(P323/P309-1)*100</f>
        <v>8.8028169014084501</v>
      </c>
      <c r="S323" s="50">
        <v>184.3</v>
      </c>
      <c r="T323" s="50"/>
      <c r="U323" s="321">
        <f>SUM(S323/S309-1)*100</f>
        <v>2.048726467331119</v>
      </c>
      <c r="V323" s="50">
        <v>154.9</v>
      </c>
      <c r="W323" s="53"/>
      <c r="X323" s="321">
        <f>SUM(V323/V309-1)*100</f>
        <v>0.38885288399221896</v>
      </c>
      <c r="Y323" s="98">
        <f t="shared" si="209"/>
        <v>0.56274620146314014</v>
      </c>
      <c r="Z323" s="98"/>
      <c r="AA323" s="300" t="s">
        <v>25</v>
      </c>
      <c r="AB323" s="301">
        <v>177.7</v>
      </c>
      <c r="AC323" s="301">
        <v>157</v>
      </c>
      <c r="AD323" s="301">
        <v>137.30000000000001</v>
      </c>
      <c r="AE323" s="301">
        <v>256.39999999999998</v>
      </c>
      <c r="AF323" s="301">
        <v>216.3</v>
      </c>
      <c r="AG323" s="301">
        <v>184.3</v>
      </c>
      <c r="AH323" s="301">
        <v>154.9</v>
      </c>
      <c r="AJ323" s="309" t="b">
        <f t="shared" si="228"/>
        <v>1</v>
      </c>
      <c r="AK323" s="309" t="b">
        <f t="shared" si="229"/>
        <v>1</v>
      </c>
      <c r="AL323" s="309" t="b">
        <f t="shared" si="230"/>
        <v>1</v>
      </c>
      <c r="AM323" s="309" t="b">
        <f t="shared" si="231"/>
        <v>1</v>
      </c>
      <c r="AN323" s="309" t="b">
        <f t="shared" si="232"/>
        <v>1</v>
      </c>
      <c r="AO323" s="309" t="b">
        <f t="shared" si="233"/>
        <v>1</v>
      </c>
      <c r="AP323" s="31" t="b">
        <f t="shared" si="234"/>
        <v>1</v>
      </c>
    </row>
    <row r="324" spans="1:42" x14ac:dyDescent="0.2">
      <c r="A324" s="31"/>
      <c r="B324" s="31"/>
      <c r="C324" s="17"/>
      <c r="D324" s="50"/>
      <c r="E324" s="50"/>
      <c r="F324" s="322"/>
      <c r="G324" s="220"/>
      <c r="H324" s="50"/>
      <c r="I324" s="321"/>
      <c r="J324" s="50"/>
      <c r="K324" s="50"/>
      <c r="L324" s="321"/>
      <c r="M324" s="50"/>
      <c r="N324" s="50"/>
      <c r="O324" s="321"/>
      <c r="P324" s="50"/>
      <c r="Q324" s="50"/>
      <c r="R324" s="321"/>
      <c r="S324" s="50"/>
      <c r="T324" s="50"/>
      <c r="U324" s="321"/>
      <c r="V324" s="50"/>
      <c r="W324" s="53"/>
      <c r="X324" s="321"/>
      <c r="Y324" s="98"/>
      <c r="Z324" s="98"/>
      <c r="AA324" s="293" t="s">
        <v>50</v>
      </c>
      <c r="AB324" s="294" t="s">
        <v>51</v>
      </c>
      <c r="AC324" s="260" t="s">
        <v>52</v>
      </c>
      <c r="AD324" s="260" t="s">
        <v>53</v>
      </c>
      <c r="AE324" s="260" t="s">
        <v>54</v>
      </c>
      <c r="AF324" s="260" t="s">
        <v>55</v>
      </c>
      <c r="AG324" s="260" t="s">
        <v>56</v>
      </c>
      <c r="AH324" s="260" t="s">
        <v>57</v>
      </c>
      <c r="AI324" s="263"/>
    </row>
    <row r="325" spans="1:42" x14ac:dyDescent="0.2">
      <c r="A325" s="31"/>
      <c r="B325" s="222">
        <v>2011</v>
      </c>
      <c r="C325" s="17"/>
      <c r="D325" s="228">
        <f>SUM(D326:D337)/12</f>
        <v>181.79166666666666</v>
      </c>
      <c r="E325" s="50"/>
      <c r="F325" s="322">
        <f>SUM(D325/D311-1)*100</f>
        <v>3.2076453612149392</v>
      </c>
      <c r="G325" s="219">
        <f>SUM(G326:G337)/12</f>
        <v>161.68333333333331</v>
      </c>
      <c r="H325" s="50"/>
      <c r="I325" s="321">
        <f>SUM(G325/G311-1)*100</f>
        <v>3.9318620098564461</v>
      </c>
      <c r="J325" s="204">
        <f>SUM(J326:J337)/12</f>
        <v>138.51666666666668</v>
      </c>
      <c r="K325" s="50"/>
      <c r="L325" s="321">
        <f>SUM(J325/J311-1)*100</f>
        <v>1.0026128699033965</v>
      </c>
      <c r="M325" s="204">
        <f>SUM(M326:M337)/12</f>
        <v>256.57500000000005</v>
      </c>
      <c r="N325" s="50"/>
      <c r="O325" s="321">
        <f>SUM(M325/M311-1)*100</f>
        <v>0.18221455764164673</v>
      </c>
      <c r="P325" s="204">
        <f>SUM(P326:P337)/12</f>
        <v>225.18333333333331</v>
      </c>
      <c r="Q325" s="50"/>
      <c r="R325" s="321">
        <f>SUM(P325/P311-1)*100</f>
        <v>7.5374084686405496</v>
      </c>
      <c r="S325" s="204">
        <f>SUM(S326:S337)/12</f>
        <v>189.83333333333334</v>
      </c>
      <c r="T325" s="50"/>
      <c r="U325" s="321">
        <f>SUM(S325/S311-1)*100</f>
        <v>3.7765933214887859</v>
      </c>
      <c r="V325" s="204">
        <f>SUM(V326:V337)/12</f>
        <v>155.65000000000003</v>
      </c>
      <c r="W325" s="53"/>
      <c r="X325" s="321">
        <f>SUM(V325/V311-1)*100</f>
        <v>0.73346996009062693</v>
      </c>
      <c r="Y325" s="98">
        <f t="shared" ref="Y325:Y337" si="235">(1/D325)*100</f>
        <v>0.55008022003208801</v>
      </c>
      <c r="AB325" s="318">
        <f>AVERAGE(AB326:AB337)</f>
        <v>181.79166666666666</v>
      </c>
      <c r="AC325" s="318">
        <f t="shared" ref="AC325" si="236">AVERAGE(AC326:AC337)</f>
        <v>161.68333333333331</v>
      </c>
      <c r="AD325" s="318">
        <f t="shared" ref="AD325" si="237">AVERAGE(AD326:AD337)</f>
        <v>138.51666666666668</v>
      </c>
      <c r="AE325" s="318">
        <f t="shared" ref="AE325" si="238">AVERAGE(AE326:AE337)</f>
        <v>256.57500000000005</v>
      </c>
      <c r="AF325" s="318">
        <f t="shared" ref="AF325" si="239">AVERAGE(AF326:AF337)</f>
        <v>225.18333333333331</v>
      </c>
      <c r="AG325" s="318">
        <f t="shared" ref="AG325" si="240">AVERAGE(AG326:AG337)</f>
        <v>189.83333333333334</v>
      </c>
      <c r="AH325" s="318">
        <f t="shared" ref="AH325" si="241">AVERAGE(AH326:AH337)</f>
        <v>155.65000000000003</v>
      </c>
      <c r="AJ325" s="309" t="b">
        <f t="shared" ref="AJ325" si="242">D325=AB325</f>
        <v>1</v>
      </c>
      <c r="AK325" s="309" t="b">
        <f t="shared" ref="AK325" si="243">G325=AC325</f>
        <v>1</v>
      </c>
      <c r="AL325" s="309" t="b">
        <f t="shared" ref="AL325" si="244">J325=AD325</f>
        <v>1</v>
      </c>
      <c r="AM325" s="309" t="b">
        <f t="shared" ref="AM325" si="245">M325=AE325</f>
        <v>1</v>
      </c>
      <c r="AN325" s="309" t="b">
        <f t="shared" ref="AN325" si="246">AF325=P325</f>
        <v>1</v>
      </c>
      <c r="AO325" s="309" t="b">
        <f>AG325=S325</f>
        <v>1</v>
      </c>
      <c r="AP325" s="31" t="b">
        <f>AH325=V325</f>
        <v>1</v>
      </c>
    </row>
    <row r="326" spans="1:42" x14ac:dyDescent="0.2">
      <c r="A326" s="31"/>
      <c r="B326" s="31"/>
      <c r="C326" s="17" t="s">
        <v>14</v>
      </c>
      <c r="D326" s="50">
        <v>179.2</v>
      </c>
      <c r="E326" s="50"/>
      <c r="F326" s="322">
        <f>SUM(D326/D312-1)*100</f>
        <v>0.6741573033707704</v>
      </c>
      <c r="G326" s="220">
        <v>158.6</v>
      </c>
      <c r="H326" s="50"/>
      <c r="I326" s="321">
        <f>SUM(G326/G312-1)*100</f>
        <v>-1.3067828251400071</v>
      </c>
      <c r="J326" s="50">
        <v>137.30000000000001</v>
      </c>
      <c r="K326" s="50"/>
      <c r="L326" s="321">
        <f t="shared" ref="L326:L337" si="247">SUM(J326/J312-1)*100</f>
        <v>0.43891733723484538</v>
      </c>
      <c r="M326" s="50">
        <v>256.39999999999998</v>
      </c>
      <c r="N326" s="50"/>
      <c r="O326" s="321">
        <f t="shared" ref="O326:O337" si="248">SUM(M326/M312-1)*100</f>
        <v>0.23455824863172214</v>
      </c>
      <c r="P326" s="50">
        <v>222.1</v>
      </c>
      <c r="Q326" s="50"/>
      <c r="R326" s="321">
        <f t="shared" ref="R326:R337" si="249">SUM(P326/P312-1)*100</f>
        <v>9.4088669950738826</v>
      </c>
      <c r="S326" s="50">
        <v>185.8</v>
      </c>
      <c r="T326" s="50"/>
      <c r="U326" s="321">
        <f t="shared" ref="U326:U337" si="250">SUM(S326/S312-1)*100</f>
        <v>2.8223574986165012</v>
      </c>
      <c r="V326" s="50">
        <v>154.9</v>
      </c>
      <c r="W326" s="50"/>
      <c r="X326" s="321">
        <f t="shared" ref="X326:X335" si="251">SUM(V326/V312-1)*100</f>
        <v>0.38885288399221896</v>
      </c>
      <c r="Y326" s="98">
        <f t="shared" si="235"/>
        <v>0.5580357142857143</v>
      </c>
      <c r="Z326" s="98"/>
      <c r="AA326" s="298" t="s">
        <v>14</v>
      </c>
      <c r="AB326" s="299">
        <v>179.2</v>
      </c>
      <c r="AC326" s="299">
        <v>158.6</v>
      </c>
      <c r="AD326" s="299">
        <v>137.30000000000001</v>
      </c>
      <c r="AE326" s="299">
        <v>256.39999999999998</v>
      </c>
      <c r="AF326" s="299">
        <v>222.1</v>
      </c>
      <c r="AG326" s="299">
        <v>185.8</v>
      </c>
      <c r="AH326" s="299">
        <v>154.9</v>
      </c>
      <c r="AI326" s="263"/>
      <c r="AJ326" s="309" t="b">
        <f t="shared" ref="AJ326:AJ337" si="252">D326=AB326</f>
        <v>1</v>
      </c>
      <c r="AK326" s="309" t="b">
        <f t="shared" ref="AK326:AK337" si="253">G326=AC326</f>
        <v>1</v>
      </c>
      <c r="AL326" s="309" t="b">
        <f t="shared" ref="AL326:AL337" si="254">J326=AD326</f>
        <v>1</v>
      </c>
      <c r="AM326" s="309" t="b">
        <f t="shared" ref="AM326:AM337" si="255">M326=AE326</f>
        <v>1</v>
      </c>
      <c r="AN326" s="309" t="b">
        <f t="shared" ref="AN326:AN337" si="256">AF326=P326</f>
        <v>1</v>
      </c>
      <c r="AO326" s="309" t="b">
        <f>AG326=S326</f>
        <v>1</v>
      </c>
      <c r="AP326" s="31" t="b">
        <f>AH326=V326</f>
        <v>1</v>
      </c>
    </row>
    <row r="327" spans="1:42" x14ac:dyDescent="0.2">
      <c r="A327" s="31"/>
      <c r="B327" s="31"/>
      <c r="C327" s="17" t="s">
        <v>15</v>
      </c>
      <c r="D327" s="50">
        <v>179.6</v>
      </c>
      <c r="E327" s="50"/>
      <c r="F327" s="322">
        <f t="shared" ref="F327:F337" si="257">SUM(D327/D313-1)*100</f>
        <v>2.4529378208784758</v>
      </c>
      <c r="G327" s="220">
        <v>159.30000000000001</v>
      </c>
      <c r="H327" s="50"/>
      <c r="I327" s="321">
        <f t="shared" ref="I327:I337" si="258">SUM(G327/G313-1)*100</f>
        <v>2.9069767441860517</v>
      </c>
      <c r="J327" s="50">
        <v>137.30000000000001</v>
      </c>
      <c r="K327" s="50"/>
      <c r="L327" s="321">
        <f t="shared" si="247"/>
        <v>0.43891733723484538</v>
      </c>
      <c r="M327" s="50">
        <v>256.39999999999998</v>
      </c>
      <c r="N327" s="50"/>
      <c r="O327" s="321">
        <f t="shared" si="248"/>
        <v>0.19538882375926825</v>
      </c>
      <c r="P327" s="50">
        <v>221.8</v>
      </c>
      <c r="Q327" s="50"/>
      <c r="R327" s="321">
        <f t="shared" si="249"/>
        <v>7.2533849129593708</v>
      </c>
      <c r="S327" s="50">
        <v>186.4</v>
      </c>
      <c r="T327" s="50"/>
      <c r="U327" s="321">
        <f t="shared" si="250"/>
        <v>2.6997245179063434</v>
      </c>
      <c r="V327" s="50">
        <v>155</v>
      </c>
      <c r="W327" s="50"/>
      <c r="X327" s="321">
        <f t="shared" si="251"/>
        <v>0.45366169799092582</v>
      </c>
      <c r="Y327" s="98">
        <f t="shared" si="235"/>
        <v>0.55679287305122493</v>
      </c>
      <c r="Z327" s="98"/>
      <c r="AA327" s="298" t="s">
        <v>15</v>
      </c>
      <c r="AB327" s="299">
        <v>179.6</v>
      </c>
      <c r="AC327" s="299">
        <v>159.30000000000001</v>
      </c>
      <c r="AD327" s="299">
        <v>137.30000000000001</v>
      </c>
      <c r="AE327" s="299">
        <v>256.39999999999998</v>
      </c>
      <c r="AF327" s="299">
        <v>221.8</v>
      </c>
      <c r="AG327" s="299">
        <v>186.4</v>
      </c>
      <c r="AH327" s="299">
        <v>155</v>
      </c>
      <c r="AI327" s="263"/>
      <c r="AJ327" s="309" t="b">
        <f t="shared" si="252"/>
        <v>1</v>
      </c>
      <c r="AK327" s="309" t="b">
        <f t="shared" si="253"/>
        <v>1</v>
      </c>
      <c r="AL327" s="309" t="b">
        <f t="shared" si="254"/>
        <v>1</v>
      </c>
      <c r="AM327" s="309" t="b">
        <f t="shared" si="255"/>
        <v>1</v>
      </c>
      <c r="AN327" s="309" t="b">
        <f t="shared" si="256"/>
        <v>1</v>
      </c>
      <c r="AO327" s="309" t="b">
        <f t="shared" ref="AO327:AO335" si="259">AG327=S327</f>
        <v>1</v>
      </c>
      <c r="AP327" s="31" t="b">
        <f t="shared" ref="AP327:AP335" si="260">AH327=V327</f>
        <v>1</v>
      </c>
    </row>
    <row r="328" spans="1:42" x14ac:dyDescent="0.2">
      <c r="A328" s="31"/>
      <c r="B328" s="31"/>
      <c r="C328" s="17" t="s">
        <v>16</v>
      </c>
      <c r="D328" s="50">
        <v>180.7</v>
      </c>
      <c r="E328" s="50"/>
      <c r="F328" s="322">
        <f t="shared" si="257"/>
        <v>2.9043280182232234</v>
      </c>
      <c r="G328" s="220">
        <v>160.4</v>
      </c>
      <c r="H328" s="50"/>
      <c r="I328" s="321">
        <f t="shared" si="258"/>
        <v>3.818770226537227</v>
      </c>
      <c r="J328" s="50">
        <v>138.19999999999999</v>
      </c>
      <c r="K328" s="50"/>
      <c r="L328" s="321">
        <f t="shared" si="247"/>
        <v>0.8023340627279385</v>
      </c>
      <c r="M328" s="50">
        <v>256.60000000000002</v>
      </c>
      <c r="N328" s="50"/>
      <c r="O328" s="321">
        <f t="shared" si="248"/>
        <v>0.23437500000000888</v>
      </c>
      <c r="P328" s="50">
        <v>220.1</v>
      </c>
      <c r="Q328" s="50"/>
      <c r="R328" s="321">
        <f t="shared" si="249"/>
        <v>4.5109211775878455</v>
      </c>
      <c r="S328" s="50">
        <v>189.9</v>
      </c>
      <c r="T328" s="50"/>
      <c r="U328" s="321">
        <f t="shared" si="250"/>
        <v>3.9978094194961677</v>
      </c>
      <c r="V328" s="50">
        <v>155.30000000000001</v>
      </c>
      <c r="W328" s="50"/>
      <c r="X328" s="321">
        <f t="shared" si="251"/>
        <v>0.58290155440414715</v>
      </c>
      <c r="Y328" s="98">
        <f t="shared" si="235"/>
        <v>0.55340343110127288</v>
      </c>
      <c r="Z328" s="98"/>
      <c r="AA328" s="298" t="s">
        <v>16</v>
      </c>
      <c r="AB328" s="299">
        <v>180.7</v>
      </c>
      <c r="AC328" s="299">
        <v>160.4</v>
      </c>
      <c r="AD328" s="299">
        <v>138.19999999999999</v>
      </c>
      <c r="AE328" s="299">
        <v>256.60000000000002</v>
      </c>
      <c r="AF328" s="299">
        <v>220.1</v>
      </c>
      <c r="AG328" s="299">
        <v>189.9</v>
      </c>
      <c r="AH328" s="299">
        <v>155.30000000000001</v>
      </c>
      <c r="AI328" s="263"/>
      <c r="AJ328" s="309" t="b">
        <f t="shared" si="252"/>
        <v>1</v>
      </c>
      <c r="AK328" s="309" t="b">
        <f t="shared" si="253"/>
        <v>1</v>
      </c>
      <c r="AL328" s="309" t="b">
        <f t="shared" si="254"/>
        <v>1</v>
      </c>
      <c r="AM328" s="309" t="b">
        <f t="shared" si="255"/>
        <v>1</v>
      </c>
      <c r="AN328" s="309" t="b">
        <f t="shared" si="256"/>
        <v>1</v>
      </c>
      <c r="AO328" s="309" t="b">
        <f t="shared" si="259"/>
        <v>1</v>
      </c>
      <c r="AP328" s="31" t="b">
        <f t="shared" si="260"/>
        <v>1</v>
      </c>
    </row>
    <row r="329" spans="1:42" x14ac:dyDescent="0.2">
      <c r="A329" s="31"/>
      <c r="B329" s="31"/>
      <c r="C329" s="17" t="s">
        <v>17</v>
      </c>
      <c r="D329" s="50">
        <v>181.2</v>
      </c>
      <c r="E329" s="50"/>
      <c r="F329" s="322">
        <f t="shared" si="257"/>
        <v>3.3656588705076818</v>
      </c>
      <c r="G329" s="220">
        <v>160.80000000000001</v>
      </c>
      <c r="H329" s="50"/>
      <c r="I329" s="321">
        <f t="shared" si="258"/>
        <v>4.6193884189980716</v>
      </c>
      <c r="J329" s="50">
        <v>138.4</v>
      </c>
      <c r="K329" s="50"/>
      <c r="L329" s="321">
        <f t="shared" si="247"/>
        <v>0.94821298322393943</v>
      </c>
      <c r="M329" s="50">
        <v>256.39999999999998</v>
      </c>
      <c r="N329" s="50"/>
      <c r="O329" s="321">
        <f t="shared" si="248"/>
        <v>0.11714174150720957</v>
      </c>
      <c r="P329" s="50">
        <v>221.6</v>
      </c>
      <c r="Q329" s="50"/>
      <c r="R329" s="321">
        <f t="shared" si="249"/>
        <v>4.3314500941619594</v>
      </c>
      <c r="S329" s="50">
        <v>191</v>
      </c>
      <c r="T329" s="50"/>
      <c r="U329" s="321">
        <f t="shared" si="250"/>
        <v>4.48577680525164</v>
      </c>
      <c r="V329" s="50">
        <v>155.5</v>
      </c>
      <c r="W329" s="50"/>
      <c r="X329" s="321">
        <f t="shared" si="251"/>
        <v>0.71243523316062429</v>
      </c>
      <c r="Y329" s="98">
        <f t="shared" si="235"/>
        <v>0.55187637969094927</v>
      </c>
      <c r="Z329" s="98"/>
      <c r="AA329" s="298" t="s">
        <v>17</v>
      </c>
      <c r="AB329" s="299">
        <v>181.2</v>
      </c>
      <c r="AC329" s="299">
        <v>160.80000000000001</v>
      </c>
      <c r="AD329" s="299">
        <v>138.4</v>
      </c>
      <c r="AE329" s="299">
        <v>256.39999999999998</v>
      </c>
      <c r="AF329" s="299">
        <v>221.6</v>
      </c>
      <c r="AG329" s="299">
        <v>191</v>
      </c>
      <c r="AH329" s="299">
        <v>155.5</v>
      </c>
      <c r="AI329" s="263"/>
      <c r="AJ329" s="309" t="b">
        <f t="shared" si="252"/>
        <v>1</v>
      </c>
      <c r="AK329" s="309" t="b">
        <f t="shared" si="253"/>
        <v>1</v>
      </c>
      <c r="AL329" s="309" t="b">
        <f t="shared" si="254"/>
        <v>1</v>
      </c>
      <c r="AM329" s="309" t="b">
        <f t="shared" si="255"/>
        <v>1</v>
      </c>
      <c r="AN329" s="309" t="b">
        <f t="shared" si="256"/>
        <v>1</v>
      </c>
      <c r="AO329" s="309" t="b">
        <f t="shared" si="259"/>
        <v>1</v>
      </c>
      <c r="AP329" s="31" t="b">
        <f t="shared" si="260"/>
        <v>1</v>
      </c>
    </row>
    <row r="330" spans="1:42" x14ac:dyDescent="0.2">
      <c r="A330" s="31"/>
      <c r="B330" s="31"/>
      <c r="C330" s="17" t="s">
        <v>18</v>
      </c>
      <c r="D330" s="50">
        <v>181.7</v>
      </c>
      <c r="E330" s="50"/>
      <c r="F330" s="322">
        <f t="shared" si="257"/>
        <v>3.5327635327635276</v>
      </c>
      <c r="G330" s="220">
        <v>161.19999999999999</v>
      </c>
      <c r="H330" s="50"/>
      <c r="I330" s="321">
        <f t="shared" si="258"/>
        <v>4.8114434330298828</v>
      </c>
      <c r="J330" s="50">
        <v>138.4</v>
      </c>
      <c r="K330" s="50"/>
      <c r="L330" s="321">
        <f>SUM(J330/J316-1)*100</f>
        <v>0.94821298322393943</v>
      </c>
      <c r="M330" s="50">
        <v>256.39999999999998</v>
      </c>
      <c r="N330" s="50"/>
      <c r="O330" s="321">
        <f t="shared" si="248"/>
        <v>0.11714174150720957</v>
      </c>
      <c r="P330" s="50">
        <v>224.8</v>
      </c>
      <c r="Q330" s="50"/>
      <c r="R330" s="321">
        <f t="shared" si="249"/>
        <v>4.8996733551096572</v>
      </c>
      <c r="S330" s="50">
        <v>191.4</v>
      </c>
      <c r="T330" s="50"/>
      <c r="U330" s="321">
        <f t="shared" si="250"/>
        <v>4.7045951859956192</v>
      </c>
      <c r="V330" s="50">
        <v>155.6</v>
      </c>
      <c r="W330" s="50"/>
      <c r="X330" s="321">
        <f t="shared" si="251"/>
        <v>0.77720207253886286</v>
      </c>
      <c r="Y330" s="98">
        <f t="shared" si="235"/>
        <v>0.55035773252614206</v>
      </c>
      <c r="Z330" s="98"/>
      <c r="AA330" s="298" t="s">
        <v>18</v>
      </c>
      <c r="AB330" s="299">
        <v>181.7</v>
      </c>
      <c r="AC330" s="299">
        <v>161.19999999999999</v>
      </c>
      <c r="AD330" s="299">
        <v>138.4</v>
      </c>
      <c r="AE330" s="299">
        <v>256.39999999999998</v>
      </c>
      <c r="AF330" s="299">
        <v>224.8</v>
      </c>
      <c r="AG330" s="299">
        <v>191.4</v>
      </c>
      <c r="AH330" s="299">
        <v>155.6</v>
      </c>
      <c r="AI330" s="263"/>
      <c r="AJ330" s="309" t="b">
        <f t="shared" si="252"/>
        <v>1</v>
      </c>
      <c r="AK330" s="309" t="b">
        <f t="shared" si="253"/>
        <v>1</v>
      </c>
      <c r="AL330" s="309" t="b">
        <f t="shared" si="254"/>
        <v>1</v>
      </c>
      <c r="AM330" s="309" t="b">
        <f t="shared" si="255"/>
        <v>1</v>
      </c>
      <c r="AN330" s="309" t="b">
        <f t="shared" si="256"/>
        <v>1</v>
      </c>
      <c r="AO330" s="309" t="b">
        <f t="shared" si="259"/>
        <v>1</v>
      </c>
      <c r="AP330" s="31" t="b">
        <f t="shared" si="260"/>
        <v>1</v>
      </c>
    </row>
    <row r="331" spans="1:42" x14ac:dyDescent="0.2">
      <c r="A331" s="31"/>
      <c r="B331" s="31"/>
      <c r="C331" s="17" t="s">
        <v>19</v>
      </c>
      <c r="D331" s="50">
        <v>181.6</v>
      </c>
      <c r="E331" s="50"/>
      <c r="F331" s="322">
        <f>SUM(D331/D317-1)*100</f>
        <v>3.1818181818181746</v>
      </c>
      <c r="G331" s="220">
        <v>160.4</v>
      </c>
      <c r="H331" s="50"/>
      <c r="I331" s="321">
        <f>SUM(G331/G317-1)*100</f>
        <v>3.6175710594315236</v>
      </c>
      <c r="J331" s="50">
        <v>138.80000000000001</v>
      </c>
      <c r="K331" s="50"/>
      <c r="L331" s="321">
        <f t="shared" si="247"/>
        <v>1.1661807580175099</v>
      </c>
      <c r="M331" s="50">
        <v>256.39999999999998</v>
      </c>
      <c r="N331" s="50"/>
      <c r="O331" s="321">
        <f t="shared" si="248"/>
        <v>0.11714174150720957</v>
      </c>
      <c r="P331" s="50">
        <v>227.1</v>
      </c>
      <c r="Q331" s="50"/>
      <c r="R331" s="321">
        <f t="shared" si="249"/>
        <v>6.6697980272428348</v>
      </c>
      <c r="S331" s="50">
        <v>191.9</v>
      </c>
      <c r="T331" s="50"/>
      <c r="U331" s="321">
        <f t="shared" si="250"/>
        <v>4.920721705850184</v>
      </c>
      <c r="V331" s="50">
        <v>155.9</v>
      </c>
      <c r="W331" s="50"/>
      <c r="X331" s="321">
        <f t="shared" si="251"/>
        <v>0.97150259067357858</v>
      </c>
      <c r="Y331" s="98">
        <f t="shared" si="235"/>
        <v>0.55066079295154191</v>
      </c>
      <c r="Z331" s="98"/>
      <c r="AA331" s="298" t="s">
        <v>58</v>
      </c>
      <c r="AB331" s="299">
        <v>181.6</v>
      </c>
      <c r="AC331" s="299">
        <v>160.4</v>
      </c>
      <c r="AD331" s="299">
        <v>138.80000000000001</v>
      </c>
      <c r="AE331" s="299">
        <v>256.39999999999998</v>
      </c>
      <c r="AF331" s="299">
        <v>227.1</v>
      </c>
      <c r="AG331" s="299">
        <v>191.9</v>
      </c>
      <c r="AH331" s="299">
        <v>155.9</v>
      </c>
      <c r="AI331" s="263"/>
      <c r="AJ331" s="309" t="b">
        <f t="shared" si="252"/>
        <v>1</v>
      </c>
      <c r="AK331" s="309" t="b">
        <f t="shared" si="253"/>
        <v>1</v>
      </c>
      <c r="AL331" s="309" t="b">
        <f t="shared" si="254"/>
        <v>1</v>
      </c>
      <c r="AM331" s="309" t="b">
        <f t="shared" si="255"/>
        <v>1</v>
      </c>
      <c r="AN331" s="309" t="b">
        <f t="shared" si="256"/>
        <v>1</v>
      </c>
      <c r="AO331" s="309" t="b">
        <f t="shared" si="259"/>
        <v>1</v>
      </c>
      <c r="AP331" s="31" t="b">
        <f t="shared" si="260"/>
        <v>1</v>
      </c>
    </row>
    <row r="332" spans="1:42" x14ac:dyDescent="0.2">
      <c r="A332" s="31"/>
      <c r="B332" s="31"/>
      <c r="C332" s="17" t="s">
        <v>20</v>
      </c>
      <c r="D332" s="50">
        <v>181.3</v>
      </c>
      <c r="E332" s="50"/>
      <c r="F332" s="322">
        <f t="shared" si="257"/>
        <v>3.1872509960159556</v>
      </c>
      <c r="G332" s="220">
        <v>160</v>
      </c>
      <c r="H332" s="50"/>
      <c r="I332" s="321">
        <f t="shared" si="258"/>
        <v>3.3591731266149782</v>
      </c>
      <c r="J332" s="50">
        <v>138.80000000000001</v>
      </c>
      <c r="K332" s="50"/>
      <c r="L332" s="321">
        <f t="shared" si="247"/>
        <v>1.0924981791696986</v>
      </c>
      <c r="M332" s="50">
        <v>256.39999999999998</v>
      </c>
      <c r="N332" s="50"/>
      <c r="O332" s="321">
        <f t="shared" si="248"/>
        <v>0.11714174150720957</v>
      </c>
      <c r="P332" s="50">
        <v>227.2</v>
      </c>
      <c r="Q332" s="50"/>
      <c r="R332" s="321">
        <f t="shared" si="249"/>
        <v>9.2307692307692193</v>
      </c>
      <c r="S332" s="50">
        <v>191.2</v>
      </c>
      <c r="T332" s="50"/>
      <c r="U332" s="321">
        <f t="shared" si="250"/>
        <v>4.1961852861035265</v>
      </c>
      <c r="V332" s="50">
        <v>155.9</v>
      </c>
      <c r="W332" s="50"/>
      <c r="X332" s="321">
        <f t="shared" si="251"/>
        <v>0.97150259067357858</v>
      </c>
      <c r="Y332" s="98">
        <f t="shared" si="235"/>
        <v>0.55157198014340869</v>
      </c>
      <c r="Z332" s="98"/>
      <c r="AA332" s="298" t="s">
        <v>59</v>
      </c>
      <c r="AB332" s="299">
        <v>181.3</v>
      </c>
      <c r="AC332" s="299">
        <v>160</v>
      </c>
      <c r="AD332" s="299">
        <v>138.80000000000001</v>
      </c>
      <c r="AE332" s="299">
        <v>256.39999999999998</v>
      </c>
      <c r="AF332" s="299">
        <v>227.2</v>
      </c>
      <c r="AG332" s="299">
        <v>191.2</v>
      </c>
      <c r="AH332" s="299">
        <v>155.9</v>
      </c>
      <c r="AI332" s="263"/>
      <c r="AJ332" s="309" t="b">
        <f t="shared" si="252"/>
        <v>1</v>
      </c>
      <c r="AK332" s="309" t="b">
        <f t="shared" si="253"/>
        <v>1</v>
      </c>
      <c r="AL332" s="309" t="b">
        <f t="shared" si="254"/>
        <v>1</v>
      </c>
      <c r="AM332" s="309" t="b">
        <f t="shared" si="255"/>
        <v>1</v>
      </c>
      <c r="AN332" s="309" t="b">
        <f t="shared" si="256"/>
        <v>1</v>
      </c>
      <c r="AO332" s="309" t="b">
        <f t="shared" si="259"/>
        <v>1</v>
      </c>
      <c r="AP332" s="31" t="b">
        <f t="shared" si="260"/>
        <v>1</v>
      </c>
    </row>
    <row r="333" spans="1:42" x14ac:dyDescent="0.2">
      <c r="A333" s="31"/>
      <c r="B333" s="31"/>
      <c r="C333" s="17" t="s">
        <v>21</v>
      </c>
      <c r="D333" s="50">
        <v>181.8</v>
      </c>
      <c r="E333" s="50"/>
      <c r="F333" s="322">
        <f t="shared" si="257"/>
        <v>3.4129692832764569</v>
      </c>
      <c r="G333" s="220">
        <v>161.19999999999999</v>
      </c>
      <c r="H333" s="50"/>
      <c r="I333" s="321">
        <f t="shared" si="258"/>
        <v>3.9329464861379781</v>
      </c>
      <c r="J333" s="50">
        <v>139</v>
      </c>
      <c r="K333" s="50"/>
      <c r="L333" s="321">
        <f t="shared" si="247"/>
        <v>1.2381646030589888</v>
      </c>
      <c r="M333" s="50">
        <v>256.39999999999998</v>
      </c>
      <c r="N333" s="50"/>
      <c r="O333" s="321">
        <f t="shared" si="248"/>
        <v>0.11714174150720957</v>
      </c>
      <c r="P333" s="50">
        <v>226.5</v>
      </c>
      <c r="Q333" s="50"/>
      <c r="R333" s="321">
        <f t="shared" si="249"/>
        <v>9.4202898550724612</v>
      </c>
      <c r="S333" s="50">
        <v>190.8</v>
      </c>
      <c r="T333" s="50"/>
      <c r="U333" s="321">
        <f t="shared" si="250"/>
        <v>3.9782016348773874</v>
      </c>
      <c r="V333" s="50">
        <v>155.9</v>
      </c>
      <c r="W333" s="50"/>
      <c r="X333" s="321">
        <f t="shared" si="251"/>
        <v>0.84087968952135661</v>
      </c>
      <c r="Y333" s="98">
        <f t="shared" si="235"/>
        <v>0.55005500550054998</v>
      </c>
      <c r="Z333" s="98"/>
      <c r="AA333" s="298" t="s">
        <v>21</v>
      </c>
      <c r="AB333" s="299">
        <v>181.8</v>
      </c>
      <c r="AC333" s="299">
        <v>161.19999999999999</v>
      </c>
      <c r="AD333" s="299">
        <v>139</v>
      </c>
      <c r="AE333" s="299">
        <v>256.39999999999998</v>
      </c>
      <c r="AF333" s="299">
        <v>226.5</v>
      </c>
      <c r="AG333" s="299">
        <v>190.8</v>
      </c>
      <c r="AH333" s="299">
        <v>155.9</v>
      </c>
      <c r="AI333" s="263"/>
      <c r="AJ333" s="309" t="b">
        <f t="shared" si="252"/>
        <v>1</v>
      </c>
      <c r="AK333" s="309" t="b">
        <f t="shared" si="253"/>
        <v>1</v>
      </c>
      <c r="AL333" s="309" t="b">
        <f t="shared" si="254"/>
        <v>1</v>
      </c>
      <c r="AM333" s="309" t="b">
        <f t="shared" si="255"/>
        <v>1</v>
      </c>
      <c r="AN333" s="309" t="b">
        <f t="shared" si="256"/>
        <v>1</v>
      </c>
      <c r="AO333" s="309" t="b">
        <f t="shared" si="259"/>
        <v>1</v>
      </c>
      <c r="AP333" s="31" t="b">
        <f t="shared" si="260"/>
        <v>1</v>
      </c>
    </row>
    <row r="334" spans="1:42" x14ac:dyDescent="0.2">
      <c r="A334" s="31"/>
      <c r="B334" s="31"/>
      <c r="C334" s="17" t="s">
        <v>22</v>
      </c>
      <c r="D334" s="50">
        <v>183</v>
      </c>
      <c r="E334" s="50"/>
      <c r="F334" s="322">
        <f t="shared" si="257"/>
        <v>3.9182282793867262</v>
      </c>
      <c r="G334" s="220">
        <v>163.5</v>
      </c>
      <c r="H334" s="50"/>
      <c r="I334" s="321">
        <f t="shared" si="258"/>
        <v>4.942233632862636</v>
      </c>
      <c r="J334" s="50">
        <v>139</v>
      </c>
      <c r="K334" s="50"/>
      <c r="L334" s="321">
        <f t="shared" si="247"/>
        <v>1.2381646030589888</v>
      </c>
      <c r="M334" s="50">
        <v>256.39999999999998</v>
      </c>
      <c r="N334" s="50"/>
      <c r="O334" s="321">
        <f t="shared" si="248"/>
        <v>7.8064012490242085E-2</v>
      </c>
      <c r="P334" s="50">
        <v>228.2</v>
      </c>
      <c r="Q334" s="50"/>
      <c r="R334" s="321">
        <f t="shared" si="249"/>
        <v>10.401548137397199</v>
      </c>
      <c r="S334" s="50">
        <v>189.7</v>
      </c>
      <c r="T334" s="50"/>
      <c r="U334" s="321">
        <f t="shared" si="250"/>
        <v>3.5480349344978235</v>
      </c>
      <c r="V334" s="50">
        <v>155.9</v>
      </c>
      <c r="W334" s="50"/>
      <c r="X334" s="321">
        <f t="shared" si="251"/>
        <v>0.77569489334197161</v>
      </c>
      <c r="Y334" s="98">
        <f t="shared" si="235"/>
        <v>0.54644808743169404</v>
      </c>
      <c r="Z334" s="98"/>
      <c r="AA334" s="298" t="s">
        <v>60</v>
      </c>
      <c r="AB334" s="299">
        <v>183</v>
      </c>
      <c r="AC334" s="299">
        <v>163.5</v>
      </c>
      <c r="AD334" s="299">
        <v>139</v>
      </c>
      <c r="AE334" s="299">
        <v>256.39999999999998</v>
      </c>
      <c r="AF334" s="299">
        <v>228.2</v>
      </c>
      <c r="AG334" s="299">
        <v>189.7</v>
      </c>
      <c r="AH334" s="299">
        <v>155.9</v>
      </c>
      <c r="AI334" s="263"/>
      <c r="AJ334" s="309" t="b">
        <f t="shared" si="252"/>
        <v>1</v>
      </c>
      <c r="AK334" s="309" t="b">
        <f t="shared" si="253"/>
        <v>1</v>
      </c>
      <c r="AL334" s="309" t="b">
        <f t="shared" si="254"/>
        <v>1</v>
      </c>
      <c r="AM334" s="309" t="b">
        <f t="shared" si="255"/>
        <v>1</v>
      </c>
      <c r="AN334" s="309" t="b">
        <f t="shared" si="256"/>
        <v>1</v>
      </c>
      <c r="AO334" s="309" t="b">
        <f t="shared" si="259"/>
        <v>1</v>
      </c>
      <c r="AP334" s="31" t="b">
        <f t="shared" si="260"/>
        <v>1</v>
      </c>
    </row>
    <row r="335" spans="1:42" x14ac:dyDescent="0.2">
      <c r="A335" s="31"/>
      <c r="B335" s="31"/>
      <c r="C335" s="17" t="s">
        <v>23</v>
      </c>
      <c r="D335" s="50">
        <v>184</v>
      </c>
      <c r="E335" s="50"/>
      <c r="F335" s="322">
        <f t="shared" si="257"/>
        <v>4.5454545454545414</v>
      </c>
      <c r="G335" s="220">
        <v>165.4</v>
      </c>
      <c r="H335" s="50"/>
      <c r="I335" s="321">
        <f t="shared" si="258"/>
        <v>6.2299293513166543</v>
      </c>
      <c r="J335" s="50">
        <v>139</v>
      </c>
      <c r="K335" s="50"/>
      <c r="L335" s="321">
        <f t="shared" si="247"/>
        <v>1.2381646030589888</v>
      </c>
      <c r="M335" s="50">
        <v>256.39999999999998</v>
      </c>
      <c r="N335" s="50"/>
      <c r="O335" s="321">
        <f t="shared" si="248"/>
        <v>7.8064012490242085E-2</v>
      </c>
      <c r="P335" s="50">
        <v>228.6</v>
      </c>
      <c r="Q335" s="50"/>
      <c r="R335" s="321">
        <f t="shared" si="249"/>
        <v>11.675622862725943</v>
      </c>
      <c r="S335" s="50">
        <v>189.9</v>
      </c>
      <c r="T335" s="50"/>
      <c r="U335" s="321">
        <f t="shared" si="250"/>
        <v>3.4877384196185357</v>
      </c>
      <c r="V335" s="50">
        <v>155.9</v>
      </c>
      <c r="W335" s="50"/>
      <c r="X335" s="321">
        <f t="shared" si="251"/>
        <v>0.77569489334197161</v>
      </c>
      <c r="Y335" s="98">
        <f t="shared" si="235"/>
        <v>0.54347826086956519</v>
      </c>
      <c r="Z335" s="98"/>
      <c r="AA335" s="298" t="s">
        <v>23</v>
      </c>
      <c r="AB335" s="299">
        <v>184</v>
      </c>
      <c r="AC335" s="299">
        <v>165.4</v>
      </c>
      <c r="AD335" s="299">
        <v>139</v>
      </c>
      <c r="AE335" s="299">
        <v>256.39999999999998</v>
      </c>
      <c r="AF335" s="299">
        <v>228.6</v>
      </c>
      <c r="AG335" s="299">
        <v>189.9</v>
      </c>
      <c r="AH335" s="299">
        <v>155.9</v>
      </c>
      <c r="AI335" s="263"/>
      <c r="AJ335" s="309" t="b">
        <f t="shared" si="252"/>
        <v>1</v>
      </c>
      <c r="AK335" s="309" t="b">
        <f t="shared" si="253"/>
        <v>1</v>
      </c>
      <c r="AL335" s="309" t="b">
        <f t="shared" si="254"/>
        <v>1</v>
      </c>
      <c r="AM335" s="309" t="b">
        <f t="shared" si="255"/>
        <v>1</v>
      </c>
      <c r="AN335" s="309" t="b">
        <f t="shared" si="256"/>
        <v>1</v>
      </c>
      <c r="AO335" s="309" t="b">
        <f t="shared" si="259"/>
        <v>1</v>
      </c>
      <c r="AP335" s="31" t="b">
        <f t="shared" si="260"/>
        <v>1</v>
      </c>
    </row>
    <row r="336" spans="1:42" x14ac:dyDescent="0.2">
      <c r="A336" s="31"/>
      <c r="B336" s="31"/>
      <c r="C336" s="17" t="s">
        <v>24</v>
      </c>
      <c r="D336" s="50">
        <v>183.9</v>
      </c>
      <c r="E336" s="50"/>
      <c r="F336" s="322">
        <f t="shared" si="257"/>
        <v>4.074702886247894</v>
      </c>
      <c r="G336" s="220">
        <v>165.1</v>
      </c>
      <c r="H336" s="50"/>
      <c r="I336" s="321">
        <f t="shared" si="258"/>
        <v>5.7655349135169676</v>
      </c>
      <c r="J336" s="50">
        <v>139</v>
      </c>
      <c r="K336" s="50"/>
      <c r="L336" s="321">
        <f t="shared" si="247"/>
        <v>1.2381646030589888</v>
      </c>
      <c r="M336" s="50">
        <v>256.39999999999998</v>
      </c>
      <c r="N336" s="50"/>
      <c r="O336" s="321">
        <f t="shared" si="248"/>
        <v>3.9016777214184728E-2</v>
      </c>
      <c r="P336" s="50">
        <v>228.5</v>
      </c>
      <c r="Q336" s="50"/>
      <c r="R336" s="321">
        <f t="shared" si="249"/>
        <v>8.7577344121846821</v>
      </c>
      <c r="S336" s="50">
        <v>190</v>
      </c>
      <c r="T336" s="50"/>
      <c r="U336" s="321">
        <f t="shared" si="250"/>
        <v>3.3732317736670181</v>
      </c>
      <c r="V336" s="50">
        <v>156</v>
      </c>
      <c r="W336" s="50"/>
      <c r="X336" s="321">
        <f>SUM(V336/V322-1)*100</f>
        <v>0.84033613445377853</v>
      </c>
      <c r="Y336" s="98">
        <f t="shared" si="235"/>
        <v>0.54377379010331695</v>
      </c>
      <c r="Z336" s="98"/>
      <c r="AA336" s="298" t="s">
        <v>24</v>
      </c>
      <c r="AB336" s="299">
        <v>183.9</v>
      </c>
      <c r="AC336" s="299">
        <v>165.1</v>
      </c>
      <c r="AD336" s="299">
        <v>139</v>
      </c>
      <c r="AE336" s="299">
        <v>256.39999999999998</v>
      </c>
      <c r="AF336" s="299">
        <v>228.5</v>
      </c>
      <c r="AG336" s="299">
        <v>190</v>
      </c>
      <c r="AH336" s="299">
        <v>156</v>
      </c>
      <c r="AI336" s="263"/>
      <c r="AJ336" s="309" t="b">
        <f t="shared" si="252"/>
        <v>1</v>
      </c>
      <c r="AK336" s="309" t="b">
        <f t="shared" si="253"/>
        <v>1</v>
      </c>
      <c r="AL336" s="309" t="b">
        <f t="shared" si="254"/>
        <v>1</v>
      </c>
      <c r="AM336" s="309" t="b">
        <f t="shared" si="255"/>
        <v>1</v>
      </c>
      <c r="AN336" s="309" t="b">
        <f t="shared" si="256"/>
        <v>1</v>
      </c>
      <c r="AO336" s="309" t="b">
        <f>AG336=S336</f>
        <v>1</v>
      </c>
      <c r="AP336" s="31" t="b">
        <f>AH336=V336</f>
        <v>1</v>
      </c>
    </row>
    <row r="337" spans="1:42" x14ac:dyDescent="0.2">
      <c r="A337" s="31"/>
      <c r="B337" s="31"/>
      <c r="C337" s="24" t="s">
        <v>25</v>
      </c>
      <c r="D337" s="50">
        <v>183.5</v>
      </c>
      <c r="E337" s="50"/>
      <c r="F337" s="322">
        <f t="shared" si="257"/>
        <v>3.2639279684862244</v>
      </c>
      <c r="G337" s="220">
        <v>164.3</v>
      </c>
      <c r="H337" s="50"/>
      <c r="I337" s="321">
        <f t="shared" si="258"/>
        <v>4.6496815286624305</v>
      </c>
      <c r="J337" s="50">
        <v>139</v>
      </c>
      <c r="K337" s="50"/>
      <c r="L337" s="321">
        <f t="shared" si="247"/>
        <v>1.2381646030589888</v>
      </c>
      <c r="M337" s="50">
        <v>258.3</v>
      </c>
      <c r="N337" s="50"/>
      <c r="O337" s="321">
        <f t="shared" si="248"/>
        <v>0.74102964118565318</v>
      </c>
      <c r="P337" s="50">
        <v>225.7</v>
      </c>
      <c r="Q337" s="50"/>
      <c r="R337" s="321">
        <f t="shared" si="249"/>
        <v>4.3458159963014165</v>
      </c>
      <c r="S337" s="50">
        <v>190</v>
      </c>
      <c r="T337" s="50"/>
      <c r="U337" s="321">
        <f t="shared" si="250"/>
        <v>3.0927835051546282</v>
      </c>
      <c r="V337" s="50">
        <v>156</v>
      </c>
      <c r="W337" s="50"/>
      <c r="X337" s="321">
        <f>SUM(V337/V323-1)*100</f>
        <v>0.71013557133634553</v>
      </c>
      <c r="Y337" s="98">
        <f t="shared" si="235"/>
        <v>0.54495912806539504</v>
      </c>
      <c r="Z337" s="98"/>
      <c r="AA337" s="298" t="s">
        <v>25</v>
      </c>
      <c r="AB337" s="299">
        <v>183.5</v>
      </c>
      <c r="AC337" s="299">
        <v>164.3</v>
      </c>
      <c r="AD337" s="299">
        <v>139</v>
      </c>
      <c r="AE337" s="299">
        <v>258.3</v>
      </c>
      <c r="AF337" s="299">
        <v>225.7</v>
      </c>
      <c r="AG337" s="299">
        <v>190</v>
      </c>
      <c r="AH337" s="299">
        <v>156</v>
      </c>
      <c r="AI337" s="263"/>
      <c r="AJ337" s="309" t="b">
        <f t="shared" si="252"/>
        <v>1</v>
      </c>
      <c r="AK337" s="309" t="b">
        <f t="shared" si="253"/>
        <v>1</v>
      </c>
      <c r="AL337" s="309" t="b">
        <f t="shared" si="254"/>
        <v>1</v>
      </c>
      <c r="AM337" s="309" t="b">
        <f t="shared" si="255"/>
        <v>1</v>
      </c>
      <c r="AN337" s="309" t="b">
        <f t="shared" si="256"/>
        <v>1</v>
      </c>
      <c r="AO337" s="309" t="b">
        <f>AG337=S337</f>
        <v>1</v>
      </c>
      <c r="AP337" s="31" t="b">
        <f>AH337=V337</f>
        <v>1</v>
      </c>
    </row>
    <row r="338" spans="1:42" s="37" customFormat="1" x14ac:dyDescent="0.2">
      <c r="D338" s="49"/>
      <c r="E338" s="49"/>
      <c r="F338" s="125"/>
      <c r="G338" s="49"/>
      <c r="H338" s="49"/>
      <c r="I338" s="125"/>
      <c r="J338" s="49"/>
      <c r="K338" s="49"/>
      <c r="L338" s="125"/>
      <c r="M338" s="49"/>
      <c r="N338" s="49"/>
      <c r="O338" s="138"/>
      <c r="P338" s="49"/>
      <c r="Q338" s="49"/>
      <c r="R338" s="125"/>
      <c r="S338" s="49"/>
      <c r="T338" s="49"/>
      <c r="U338" s="125"/>
      <c r="V338" s="49"/>
      <c r="W338" s="49"/>
      <c r="X338" s="125"/>
      <c r="Y338" s="230"/>
      <c r="Z338" s="230"/>
      <c r="AA338" s="310"/>
      <c r="AB338" s="310"/>
      <c r="AC338" s="310"/>
      <c r="AD338" s="310"/>
      <c r="AE338" s="310"/>
      <c r="AF338" s="310"/>
      <c r="AG338" s="310"/>
      <c r="AH338" s="310"/>
      <c r="AI338" s="310"/>
      <c r="AJ338" s="310"/>
      <c r="AK338" s="310"/>
      <c r="AL338" s="310"/>
      <c r="AM338" s="310"/>
      <c r="AN338" s="310"/>
      <c r="AO338" s="310"/>
    </row>
    <row r="339" spans="1:42" x14ac:dyDescent="0.2">
      <c r="A339" s="43" t="s">
        <v>74</v>
      </c>
      <c r="B339" s="81"/>
      <c r="C339" s="31"/>
      <c r="D339" s="54"/>
      <c r="E339" s="54"/>
      <c r="G339" s="54"/>
      <c r="H339" s="54"/>
      <c r="J339" s="46"/>
      <c r="K339" s="46"/>
      <c r="L339" s="112"/>
      <c r="M339" s="82"/>
      <c r="N339" s="82"/>
      <c r="O339" s="134"/>
      <c r="P339" s="46"/>
      <c r="Q339" s="46"/>
      <c r="R339" s="126"/>
      <c r="S339" s="60"/>
      <c r="T339" s="60"/>
      <c r="U339" s="126"/>
      <c r="V339" s="60"/>
      <c r="W339" s="60"/>
      <c r="X339" s="126"/>
      <c r="Y339" s="93"/>
      <c r="Z339" s="93"/>
    </row>
    <row r="340" spans="1:42" x14ac:dyDescent="0.2">
      <c r="A340" s="44" t="s">
        <v>42</v>
      </c>
      <c r="B340" s="77"/>
      <c r="C340" s="78"/>
      <c r="D340" s="55"/>
      <c r="E340" s="55"/>
      <c r="F340" s="109"/>
      <c r="G340" s="55"/>
      <c r="H340" s="55"/>
      <c r="I340" s="109"/>
      <c r="J340" s="56"/>
      <c r="K340" s="56"/>
      <c r="L340" s="114"/>
      <c r="M340" s="59"/>
      <c r="N340" s="59"/>
      <c r="O340" s="112"/>
      <c r="P340" s="59"/>
      <c r="Q340" s="59"/>
      <c r="R340" s="140"/>
      <c r="S340" s="59"/>
      <c r="T340" s="59"/>
      <c r="U340" s="140"/>
      <c r="V340" s="59"/>
      <c r="W340" s="59"/>
      <c r="X340" s="140"/>
      <c r="Y340" s="93"/>
      <c r="Z340" s="93"/>
    </row>
    <row r="341" spans="1:42" x14ac:dyDescent="0.2">
      <c r="A341" s="79" t="s">
        <v>43</v>
      </c>
      <c r="B341" s="77"/>
      <c r="C341" s="78"/>
      <c r="D341" s="55"/>
      <c r="E341" s="55"/>
      <c r="F341" s="109"/>
      <c r="G341" s="55"/>
      <c r="H341" s="55"/>
      <c r="I341" s="109"/>
      <c r="J341" s="56"/>
      <c r="K341" s="56"/>
      <c r="L341" s="114"/>
      <c r="M341" s="52"/>
      <c r="N341" s="52"/>
      <c r="O341" s="113"/>
      <c r="P341" s="52"/>
      <c r="Q341" s="52"/>
      <c r="R341" s="114"/>
      <c r="S341" s="52"/>
      <c r="T341" s="52"/>
      <c r="U341" s="114"/>
      <c r="V341" s="52"/>
      <c r="W341" s="52"/>
      <c r="X341" s="114"/>
      <c r="Y341" s="93"/>
      <c r="Z341" s="93"/>
    </row>
    <row r="342" spans="1:42" x14ac:dyDescent="0.2">
      <c r="A342" s="44" t="str">
        <f>A4</f>
        <v>2009-2011</v>
      </c>
      <c r="B342" s="77"/>
      <c r="C342" s="78"/>
      <c r="D342" s="55"/>
      <c r="E342" s="55"/>
      <c r="F342" s="109"/>
      <c r="G342" s="55"/>
      <c r="H342" s="55"/>
      <c r="I342" s="109"/>
      <c r="J342" s="56"/>
      <c r="K342" s="56"/>
      <c r="L342" s="114"/>
      <c r="M342" s="52"/>
      <c r="N342" s="52"/>
      <c r="O342" s="113"/>
      <c r="P342" s="52"/>
      <c r="Q342" s="52"/>
      <c r="R342" s="114"/>
      <c r="S342" s="52"/>
      <c r="T342" s="52"/>
      <c r="U342" s="114"/>
      <c r="V342" s="52"/>
      <c r="W342" s="52"/>
      <c r="X342" s="114"/>
      <c r="Y342" s="93"/>
      <c r="Z342" s="93"/>
    </row>
    <row r="343" spans="1:42" x14ac:dyDescent="0.2">
      <c r="A343" s="44"/>
      <c r="B343" s="77"/>
      <c r="C343" s="78"/>
      <c r="D343" s="55"/>
      <c r="E343" s="55"/>
      <c r="F343" s="109"/>
      <c r="G343" s="55"/>
      <c r="H343" s="55"/>
      <c r="I343" s="109"/>
      <c r="J343" s="56"/>
      <c r="K343" s="56"/>
      <c r="L343" s="114"/>
      <c r="M343" s="52"/>
      <c r="N343" s="52"/>
      <c r="O343" s="113"/>
      <c r="P343" s="52"/>
      <c r="Q343" s="52"/>
      <c r="R343" s="114"/>
      <c r="S343" s="52"/>
      <c r="T343" s="52"/>
      <c r="U343" s="114"/>
      <c r="V343" s="52"/>
      <c r="W343" s="52"/>
      <c r="X343" s="114"/>
      <c r="Y343" s="93"/>
      <c r="Z343" s="93"/>
    </row>
    <row r="344" spans="1:42" x14ac:dyDescent="0.2">
      <c r="A344" s="351" t="s">
        <v>9</v>
      </c>
      <c r="B344" s="1"/>
      <c r="C344" s="2"/>
      <c r="D344" s="333" t="s">
        <v>0</v>
      </c>
      <c r="E344" s="340"/>
      <c r="F344" s="334"/>
      <c r="G344" s="354" t="s">
        <v>1</v>
      </c>
      <c r="H344" s="355"/>
      <c r="I344" s="356"/>
      <c r="J344" s="333" t="s">
        <v>2</v>
      </c>
      <c r="K344" s="340"/>
      <c r="L344" s="334"/>
      <c r="M344" s="345" t="s">
        <v>36</v>
      </c>
      <c r="N344" s="346"/>
      <c r="O344" s="347"/>
      <c r="P344" s="210" t="s">
        <v>3</v>
      </c>
      <c r="Q344" s="74"/>
      <c r="R344" s="141"/>
      <c r="S344" s="333" t="s">
        <v>4</v>
      </c>
      <c r="T344" s="340"/>
      <c r="U344" s="334"/>
      <c r="V344" s="333" t="s">
        <v>5</v>
      </c>
      <c r="W344" s="340"/>
      <c r="X344" s="334"/>
      <c r="Y344" s="330" t="s">
        <v>41</v>
      </c>
      <c r="Z344" s="248"/>
    </row>
    <row r="345" spans="1:42" x14ac:dyDescent="0.2">
      <c r="A345" s="352"/>
      <c r="B345" s="3" t="s">
        <v>6</v>
      </c>
      <c r="C345" s="4"/>
      <c r="D345" s="335"/>
      <c r="E345" s="341"/>
      <c r="F345" s="336"/>
      <c r="G345" s="342" t="s">
        <v>7</v>
      </c>
      <c r="H345" s="343"/>
      <c r="I345" s="344"/>
      <c r="J345" s="335"/>
      <c r="K345" s="341"/>
      <c r="L345" s="336"/>
      <c r="M345" s="348"/>
      <c r="N345" s="349"/>
      <c r="O345" s="350"/>
      <c r="P345" s="216" t="s">
        <v>8</v>
      </c>
      <c r="Q345" s="75"/>
      <c r="R345" s="142"/>
      <c r="S345" s="335"/>
      <c r="T345" s="341"/>
      <c r="U345" s="336"/>
      <c r="V345" s="335"/>
      <c r="W345" s="341"/>
      <c r="X345" s="336"/>
      <c r="Y345" s="331"/>
      <c r="Z345" s="315"/>
      <c r="AA345" s="314" t="s">
        <v>71</v>
      </c>
      <c r="AB345" s="315"/>
      <c r="AC345" s="315"/>
      <c r="AD345" s="315"/>
      <c r="AE345" s="315"/>
      <c r="AF345" s="315"/>
      <c r="AG345" s="315"/>
      <c r="AH345" s="315"/>
      <c r="AI345" s="315"/>
      <c r="AJ345" s="315"/>
      <c r="AK345" s="315"/>
      <c r="AL345" s="315"/>
      <c r="AM345" s="315"/>
      <c r="AN345" s="315"/>
      <c r="AO345" s="315"/>
      <c r="AP345" s="315"/>
    </row>
    <row r="346" spans="1:42" x14ac:dyDescent="0.2">
      <c r="A346" s="352"/>
      <c r="B346" s="3" t="s">
        <v>10</v>
      </c>
      <c r="C346" s="4"/>
      <c r="D346" s="333" t="s">
        <v>12</v>
      </c>
      <c r="E346" s="340"/>
      <c r="F346" s="117" t="s">
        <v>11</v>
      </c>
      <c r="G346" s="333" t="s">
        <v>12</v>
      </c>
      <c r="H346" s="334"/>
      <c r="I346" s="129" t="s">
        <v>11</v>
      </c>
      <c r="J346" s="333" t="s">
        <v>12</v>
      </c>
      <c r="K346" s="334"/>
      <c r="L346" s="117" t="s">
        <v>11</v>
      </c>
      <c r="M346" s="333" t="s">
        <v>12</v>
      </c>
      <c r="N346" s="334"/>
      <c r="O346" s="135" t="s">
        <v>11</v>
      </c>
      <c r="P346" s="333" t="s">
        <v>12</v>
      </c>
      <c r="Q346" s="334"/>
      <c r="R346" s="117" t="s">
        <v>11</v>
      </c>
      <c r="S346" s="333" t="s">
        <v>12</v>
      </c>
      <c r="T346" s="334"/>
      <c r="U346" s="129" t="s">
        <v>11</v>
      </c>
      <c r="V346" s="333" t="s">
        <v>12</v>
      </c>
      <c r="W346" s="334"/>
      <c r="X346" s="129" t="s">
        <v>11</v>
      </c>
      <c r="Y346" s="331"/>
      <c r="Z346" s="249"/>
    </row>
    <row r="347" spans="1:42" x14ac:dyDescent="0.2">
      <c r="A347" s="353"/>
      <c r="B347" s="5"/>
      <c r="C347" s="6"/>
      <c r="D347" s="335"/>
      <c r="E347" s="341"/>
      <c r="F347" s="118" t="s">
        <v>13</v>
      </c>
      <c r="G347" s="335"/>
      <c r="H347" s="336"/>
      <c r="I347" s="118" t="s">
        <v>13</v>
      </c>
      <c r="J347" s="335"/>
      <c r="K347" s="336"/>
      <c r="L347" s="130" t="s">
        <v>13</v>
      </c>
      <c r="M347" s="335"/>
      <c r="N347" s="336"/>
      <c r="O347" s="136" t="s">
        <v>13</v>
      </c>
      <c r="P347" s="335"/>
      <c r="Q347" s="336"/>
      <c r="R347" s="130" t="s">
        <v>13</v>
      </c>
      <c r="S347" s="335"/>
      <c r="T347" s="336"/>
      <c r="U347" s="118" t="s">
        <v>13</v>
      </c>
      <c r="V347" s="335"/>
      <c r="W347" s="336"/>
      <c r="X347" s="118" t="s">
        <v>13</v>
      </c>
      <c r="Y347" s="332"/>
      <c r="Z347" s="249"/>
      <c r="AA347" s="263" t="s">
        <v>67</v>
      </c>
    </row>
    <row r="348" spans="1:42" hidden="1" x14ac:dyDescent="0.2">
      <c r="A348" s="20" t="s">
        <v>38</v>
      </c>
      <c r="B348" s="28"/>
      <c r="C348" s="8"/>
      <c r="D348" s="42"/>
      <c r="E348" s="42"/>
      <c r="F348" s="121"/>
      <c r="G348" s="42"/>
      <c r="H348" s="42"/>
      <c r="I348" s="121"/>
      <c r="J348" s="66"/>
      <c r="K348" s="66"/>
      <c r="L348" s="121"/>
      <c r="M348" s="66"/>
      <c r="N348" s="66"/>
      <c r="O348" s="127"/>
      <c r="P348" s="66"/>
      <c r="Q348" s="66"/>
      <c r="R348" s="121"/>
      <c r="S348" s="66"/>
      <c r="T348" s="66"/>
      <c r="U348" s="121"/>
      <c r="V348" s="66"/>
      <c r="W348" s="66"/>
      <c r="X348" s="113"/>
      <c r="Y348" s="93"/>
      <c r="Z348" s="93"/>
    </row>
    <row r="349" spans="1:42" hidden="1" x14ac:dyDescent="0.2">
      <c r="A349" s="19"/>
      <c r="B349" s="83">
        <v>2001</v>
      </c>
      <c r="C349" s="24"/>
      <c r="D349" s="39">
        <f>AVERAGE(D350:D361)</f>
        <v>104.20833333333333</v>
      </c>
      <c r="E349" s="39"/>
      <c r="F349" s="111"/>
      <c r="G349" s="39">
        <f>AVERAGE(G350:G361)</f>
        <v>103.15833333333332</v>
      </c>
      <c r="H349" s="39"/>
      <c r="I349" s="111"/>
      <c r="J349" s="39">
        <f>AVERAGE(J350:J361)</f>
        <v>102.91666666666669</v>
      </c>
      <c r="K349" s="39"/>
      <c r="L349" s="111"/>
      <c r="M349" s="39">
        <f>AVERAGE(M350:M361)</f>
        <v>107.86666666666667</v>
      </c>
      <c r="N349" s="39"/>
      <c r="O349" s="120"/>
      <c r="P349" s="39">
        <f>AVERAGE(P350:P361)</f>
        <v>104.64166666666669</v>
      </c>
      <c r="Q349" s="39"/>
      <c r="R349" s="111"/>
      <c r="S349" s="39">
        <f>AVERAGE(S350:S361)</f>
        <v>106.575</v>
      </c>
      <c r="T349" s="39"/>
      <c r="U349" s="111"/>
      <c r="V349" s="39">
        <f>AVERAGE(V350:V361)</f>
        <v>105.63333333333334</v>
      </c>
      <c r="W349" s="39"/>
      <c r="X349" s="111"/>
      <c r="Y349" s="93"/>
      <c r="Z349" s="93"/>
    </row>
    <row r="350" spans="1:42" hidden="1" x14ac:dyDescent="0.2">
      <c r="A350" s="19"/>
      <c r="C350" s="17" t="s">
        <v>14</v>
      </c>
      <c r="D350" s="39">
        <v>104.6</v>
      </c>
      <c r="E350" s="39"/>
      <c r="F350" s="111"/>
      <c r="G350" s="38">
        <v>105.9</v>
      </c>
      <c r="H350" s="38"/>
      <c r="I350" s="111"/>
      <c r="J350" s="39">
        <v>101.5</v>
      </c>
      <c r="K350" s="39"/>
      <c r="L350" s="111"/>
      <c r="M350" s="38">
        <v>100</v>
      </c>
      <c r="N350" s="38"/>
      <c r="O350" s="120"/>
      <c r="P350" s="38">
        <v>103.2</v>
      </c>
      <c r="Q350" s="38"/>
      <c r="R350" s="111"/>
      <c r="S350" s="38">
        <v>103.8</v>
      </c>
      <c r="T350" s="38"/>
      <c r="U350" s="111"/>
      <c r="V350" s="38">
        <v>102.2</v>
      </c>
      <c r="W350" s="38"/>
      <c r="X350" s="111"/>
      <c r="Y350" s="93"/>
      <c r="Z350" s="93"/>
    </row>
    <row r="351" spans="1:42" hidden="1" x14ac:dyDescent="0.2">
      <c r="A351" s="19"/>
      <c r="C351" s="17" t="s">
        <v>15</v>
      </c>
      <c r="D351" s="39">
        <v>103.5</v>
      </c>
      <c r="E351" s="39"/>
      <c r="F351" s="111"/>
      <c r="G351" s="38">
        <v>102.9</v>
      </c>
      <c r="H351" s="38"/>
      <c r="I351" s="111"/>
      <c r="J351" s="39">
        <v>102.7</v>
      </c>
      <c r="K351" s="39"/>
      <c r="L351" s="111"/>
      <c r="M351" s="38">
        <v>108.5</v>
      </c>
      <c r="N351" s="38"/>
      <c r="O351" s="120"/>
      <c r="P351" s="38">
        <v>103.3</v>
      </c>
      <c r="Q351" s="38"/>
      <c r="R351" s="111"/>
      <c r="S351" s="38">
        <v>104</v>
      </c>
      <c r="T351" s="38"/>
      <c r="U351" s="111"/>
      <c r="V351" s="38">
        <v>102.3</v>
      </c>
      <c r="W351" s="38"/>
      <c r="X351" s="111"/>
      <c r="Y351" s="93"/>
      <c r="Z351" s="93"/>
    </row>
    <row r="352" spans="1:42" hidden="1" x14ac:dyDescent="0.2">
      <c r="A352" s="19"/>
      <c r="C352" s="17" t="s">
        <v>16</v>
      </c>
      <c r="D352" s="39">
        <v>103.2</v>
      </c>
      <c r="E352" s="39"/>
      <c r="F352" s="111"/>
      <c r="G352" s="38">
        <v>102.1</v>
      </c>
      <c r="H352" s="38"/>
      <c r="I352" s="111"/>
      <c r="J352" s="39">
        <v>103</v>
      </c>
      <c r="K352" s="39"/>
      <c r="L352" s="111"/>
      <c r="M352" s="38">
        <v>108.5</v>
      </c>
      <c r="N352" s="38"/>
      <c r="O352" s="120"/>
      <c r="P352" s="38">
        <v>103.8</v>
      </c>
      <c r="Q352" s="38"/>
      <c r="R352" s="111"/>
      <c r="S352" s="38">
        <v>105</v>
      </c>
      <c r="T352" s="38"/>
      <c r="U352" s="111"/>
      <c r="V352" s="38">
        <v>102.3</v>
      </c>
      <c r="W352" s="38"/>
      <c r="X352" s="111"/>
      <c r="Y352" s="93"/>
      <c r="Z352" s="93"/>
    </row>
    <row r="353" spans="1:26" hidden="1" x14ac:dyDescent="0.2">
      <c r="A353" s="19"/>
      <c r="C353" s="17" t="s">
        <v>17</v>
      </c>
      <c r="D353" s="39">
        <v>103.1</v>
      </c>
      <c r="E353" s="39"/>
      <c r="F353" s="111"/>
      <c r="G353" s="38">
        <v>101.9</v>
      </c>
      <c r="H353" s="38"/>
      <c r="I353" s="111"/>
      <c r="J353" s="39">
        <v>103</v>
      </c>
      <c r="K353" s="39"/>
      <c r="L353" s="111"/>
      <c r="M353" s="38">
        <v>108.5</v>
      </c>
      <c r="N353" s="38"/>
      <c r="O353" s="120"/>
      <c r="P353" s="38">
        <v>104.1</v>
      </c>
      <c r="Q353" s="38"/>
      <c r="R353" s="111"/>
      <c r="S353" s="38">
        <v>105</v>
      </c>
      <c r="T353" s="38"/>
      <c r="U353" s="111"/>
      <c r="V353" s="38">
        <v>102.6</v>
      </c>
      <c r="W353" s="38"/>
      <c r="X353" s="111"/>
      <c r="Y353" s="93"/>
      <c r="Z353" s="93"/>
    </row>
    <row r="354" spans="1:26" hidden="1" x14ac:dyDescent="0.2">
      <c r="A354" s="19"/>
      <c r="C354" s="17" t="s">
        <v>18</v>
      </c>
      <c r="D354" s="39">
        <v>103.7</v>
      </c>
      <c r="E354" s="39"/>
      <c r="F354" s="111"/>
      <c r="G354" s="38">
        <v>103</v>
      </c>
      <c r="H354" s="38"/>
      <c r="I354" s="111"/>
      <c r="J354" s="39">
        <v>103</v>
      </c>
      <c r="K354" s="39"/>
      <c r="L354" s="111"/>
      <c r="M354" s="38">
        <v>108.5</v>
      </c>
      <c r="N354" s="38"/>
      <c r="O354" s="120"/>
      <c r="P354" s="38">
        <v>103.2</v>
      </c>
      <c r="Q354" s="38"/>
      <c r="R354" s="111"/>
      <c r="S354" s="38">
        <v>105.1</v>
      </c>
      <c r="T354" s="38"/>
      <c r="U354" s="111"/>
      <c r="V354" s="38">
        <v>102.6</v>
      </c>
      <c r="W354" s="38"/>
      <c r="X354" s="111"/>
      <c r="Y354" s="93"/>
      <c r="Z354" s="93"/>
    </row>
    <row r="355" spans="1:26" hidden="1" x14ac:dyDescent="0.2">
      <c r="A355" s="19"/>
      <c r="C355" s="24" t="s">
        <v>19</v>
      </c>
      <c r="D355" s="39">
        <v>104.3</v>
      </c>
      <c r="E355" s="39"/>
      <c r="F355" s="111"/>
      <c r="G355" s="38">
        <v>103.4</v>
      </c>
      <c r="H355" s="38"/>
      <c r="I355" s="111"/>
      <c r="J355" s="39">
        <v>103</v>
      </c>
      <c r="K355" s="39"/>
      <c r="L355" s="111"/>
      <c r="M355" s="38">
        <v>108.6</v>
      </c>
      <c r="N355" s="38"/>
      <c r="O355" s="120"/>
      <c r="P355" s="38">
        <v>103</v>
      </c>
      <c r="Q355" s="38"/>
      <c r="R355" s="111"/>
      <c r="S355" s="38">
        <v>107.8</v>
      </c>
      <c r="T355" s="38"/>
      <c r="U355" s="111"/>
      <c r="V355" s="38">
        <v>103.3</v>
      </c>
      <c r="W355" s="38"/>
      <c r="X355" s="111"/>
      <c r="Y355" s="93"/>
      <c r="Z355" s="93"/>
    </row>
    <row r="356" spans="1:26" hidden="1" x14ac:dyDescent="0.2">
      <c r="A356" s="19"/>
      <c r="C356" s="17" t="s">
        <v>20</v>
      </c>
      <c r="D356" s="39">
        <v>104.1</v>
      </c>
      <c r="E356" s="39"/>
      <c r="F356" s="111"/>
      <c r="G356" s="38">
        <v>103</v>
      </c>
      <c r="H356" s="38"/>
      <c r="I356" s="111"/>
      <c r="J356" s="39">
        <v>103</v>
      </c>
      <c r="K356" s="39"/>
      <c r="L356" s="111"/>
      <c r="M356" s="38">
        <v>108.7</v>
      </c>
      <c r="N356" s="38"/>
      <c r="O356" s="120"/>
      <c r="P356" s="38">
        <v>102.4</v>
      </c>
      <c r="Q356" s="38"/>
      <c r="R356" s="111"/>
      <c r="S356" s="38">
        <v>108</v>
      </c>
      <c r="T356" s="38"/>
      <c r="U356" s="111"/>
      <c r="V356" s="38">
        <v>104.1</v>
      </c>
      <c r="W356" s="38"/>
      <c r="X356" s="111"/>
      <c r="Y356" s="93"/>
      <c r="Z356" s="93"/>
    </row>
    <row r="357" spans="1:26" hidden="1" x14ac:dyDescent="0.2">
      <c r="A357" s="19"/>
      <c r="C357" s="17" t="s">
        <v>21</v>
      </c>
      <c r="D357" s="39">
        <v>104.4</v>
      </c>
      <c r="E357" s="39"/>
      <c r="F357" s="111"/>
      <c r="G357" s="38">
        <v>103</v>
      </c>
      <c r="H357" s="38"/>
      <c r="I357" s="111"/>
      <c r="J357" s="39">
        <v>103</v>
      </c>
      <c r="K357" s="39"/>
      <c r="L357" s="111"/>
      <c r="M357" s="38">
        <v>108.7</v>
      </c>
      <c r="N357" s="38"/>
      <c r="O357" s="120"/>
      <c r="P357" s="38">
        <v>106.9</v>
      </c>
      <c r="Q357" s="38"/>
      <c r="R357" s="111"/>
      <c r="S357" s="38">
        <v>108.1</v>
      </c>
      <c r="T357" s="38"/>
      <c r="U357" s="111"/>
      <c r="V357" s="38">
        <v>104.1</v>
      </c>
      <c r="W357" s="38"/>
      <c r="X357" s="111"/>
      <c r="Y357" s="93"/>
      <c r="Z357" s="93"/>
    </row>
    <row r="358" spans="1:26" hidden="1" x14ac:dyDescent="0.2">
      <c r="A358" s="19"/>
      <c r="C358" s="17" t="s">
        <v>22</v>
      </c>
      <c r="D358" s="39">
        <v>104.8</v>
      </c>
      <c r="E358" s="39"/>
      <c r="F358" s="111"/>
      <c r="G358" s="38">
        <v>103.3</v>
      </c>
      <c r="H358" s="38"/>
      <c r="I358" s="111"/>
      <c r="J358" s="39">
        <v>103.2</v>
      </c>
      <c r="K358" s="39"/>
      <c r="L358" s="111"/>
      <c r="M358" s="38">
        <v>108.7</v>
      </c>
      <c r="N358" s="38"/>
      <c r="O358" s="120"/>
      <c r="P358" s="38">
        <v>107.1</v>
      </c>
      <c r="Q358" s="38"/>
      <c r="R358" s="111"/>
      <c r="S358" s="38">
        <v>108.1</v>
      </c>
      <c r="T358" s="38"/>
      <c r="U358" s="111"/>
      <c r="V358" s="38">
        <v>107.5</v>
      </c>
      <c r="W358" s="38"/>
      <c r="X358" s="111"/>
      <c r="Y358" s="93"/>
      <c r="Z358" s="93"/>
    </row>
    <row r="359" spans="1:26" hidden="1" x14ac:dyDescent="0.2">
      <c r="A359" s="19"/>
      <c r="C359" s="17" t="s">
        <v>23</v>
      </c>
      <c r="D359" s="39">
        <v>105.2</v>
      </c>
      <c r="E359" s="39"/>
      <c r="F359" s="111"/>
      <c r="G359" s="38">
        <v>103.4</v>
      </c>
      <c r="H359" s="38"/>
      <c r="I359" s="111"/>
      <c r="J359" s="39">
        <v>103.2</v>
      </c>
      <c r="K359" s="39"/>
      <c r="L359" s="111"/>
      <c r="M359" s="38">
        <v>108.7</v>
      </c>
      <c r="N359" s="38"/>
      <c r="O359" s="120"/>
      <c r="P359" s="38">
        <v>106.9</v>
      </c>
      <c r="Q359" s="38"/>
      <c r="R359" s="111"/>
      <c r="S359" s="38">
        <v>108.1</v>
      </c>
      <c r="T359" s="38"/>
      <c r="U359" s="111"/>
      <c r="V359" s="38">
        <v>112.2</v>
      </c>
      <c r="W359" s="38"/>
      <c r="X359" s="111"/>
      <c r="Y359" s="93"/>
      <c r="Z359" s="93"/>
    </row>
    <row r="360" spans="1:26" hidden="1" x14ac:dyDescent="0.2">
      <c r="A360" s="19"/>
      <c r="C360" s="17" t="s">
        <v>24</v>
      </c>
      <c r="D360" s="39">
        <v>104.9</v>
      </c>
      <c r="E360" s="39"/>
      <c r="F360" s="111"/>
      <c r="G360" s="38">
        <v>103.1</v>
      </c>
      <c r="H360" s="38"/>
      <c r="I360" s="111"/>
      <c r="J360" s="39">
        <v>103.2</v>
      </c>
      <c r="K360" s="39"/>
      <c r="L360" s="111"/>
      <c r="M360" s="38">
        <v>108.7</v>
      </c>
      <c r="N360" s="38"/>
      <c r="O360" s="120"/>
      <c r="P360" s="38">
        <v>105.9</v>
      </c>
      <c r="Q360" s="38"/>
      <c r="R360" s="111"/>
      <c r="S360" s="38">
        <v>108</v>
      </c>
      <c r="T360" s="38"/>
      <c r="U360" s="111"/>
      <c r="V360" s="38">
        <v>112.2</v>
      </c>
      <c r="W360" s="38"/>
      <c r="X360" s="111"/>
      <c r="Y360" s="93"/>
      <c r="Z360" s="93"/>
    </row>
    <row r="361" spans="1:26" hidden="1" x14ac:dyDescent="0.2">
      <c r="A361" s="19"/>
      <c r="C361" s="24" t="s">
        <v>25</v>
      </c>
      <c r="D361" s="39">
        <v>104.7</v>
      </c>
      <c r="E361" s="39"/>
      <c r="F361" s="111"/>
      <c r="G361" s="38">
        <v>102.9</v>
      </c>
      <c r="H361" s="38"/>
      <c r="I361" s="111"/>
      <c r="J361" s="39">
        <v>103.2</v>
      </c>
      <c r="K361" s="39"/>
      <c r="L361" s="111"/>
      <c r="M361" s="38">
        <v>108.3</v>
      </c>
      <c r="N361" s="38"/>
      <c r="O361" s="120"/>
      <c r="P361" s="38">
        <v>105.9</v>
      </c>
      <c r="Q361" s="38"/>
      <c r="R361" s="111"/>
      <c r="S361" s="38">
        <v>107.9</v>
      </c>
      <c r="T361" s="38"/>
      <c r="U361" s="111"/>
      <c r="V361" s="38">
        <v>112.2</v>
      </c>
      <c r="W361" s="38"/>
      <c r="X361" s="111"/>
      <c r="Y361" s="93"/>
      <c r="Z361" s="93"/>
    </row>
    <row r="362" spans="1:26" hidden="1" x14ac:dyDescent="0.2">
      <c r="A362" s="19"/>
      <c r="C362" s="24"/>
      <c r="D362" s="39"/>
      <c r="E362" s="39"/>
      <c r="F362" s="111"/>
      <c r="G362" s="38"/>
      <c r="H362" s="38"/>
      <c r="I362" s="111"/>
      <c r="J362" s="39"/>
      <c r="K362" s="39"/>
      <c r="L362" s="111"/>
      <c r="M362" s="38"/>
      <c r="N362" s="38"/>
      <c r="O362" s="120"/>
      <c r="P362" s="38"/>
      <c r="Q362" s="38"/>
      <c r="R362" s="111"/>
      <c r="S362" s="38"/>
      <c r="T362" s="38"/>
      <c r="U362" s="111"/>
      <c r="V362" s="38"/>
      <c r="W362" s="38"/>
      <c r="X362" s="111"/>
      <c r="Y362" s="93"/>
      <c r="Z362" s="93"/>
    </row>
    <row r="363" spans="1:26" hidden="1" x14ac:dyDescent="0.2">
      <c r="A363" s="19"/>
      <c r="B363" s="18">
        <v>2002</v>
      </c>
      <c r="C363" s="12"/>
      <c r="D363" s="67">
        <f>SUM(D364:D375)/12</f>
        <v>106.44166666666666</v>
      </c>
      <c r="E363" s="67"/>
      <c r="F363" s="122">
        <f t="shared" ref="F363:Y363" si="261">SUM(F364:F375)/12</f>
        <v>2.1398810762769434</v>
      </c>
      <c r="G363" s="67">
        <f t="shared" si="261"/>
        <v>105.32500000000003</v>
      </c>
      <c r="H363" s="67"/>
      <c r="I363" s="122">
        <f t="shared" si="261"/>
        <v>1.9850124444851014</v>
      </c>
      <c r="J363" s="67">
        <f t="shared" si="261"/>
        <v>111.19166666666666</v>
      </c>
      <c r="K363" s="67"/>
      <c r="L363" s="122">
        <f t="shared" si="261"/>
        <v>8.0292773491556897</v>
      </c>
      <c r="M363" s="67">
        <f t="shared" si="261"/>
        <v>108.45</v>
      </c>
      <c r="N363" s="67"/>
      <c r="O363" s="122">
        <f t="shared" si="261"/>
        <v>0.59199703163194106</v>
      </c>
      <c r="P363" s="67">
        <f t="shared" si="261"/>
        <v>100.825</v>
      </c>
      <c r="Q363" s="67"/>
      <c r="R363" s="122">
        <f t="shared" si="261"/>
        <v>-3.5903198195619113</v>
      </c>
      <c r="S363" s="67">
        <f t="shared" si="261"/>
        <v>108.32499999999999</v>
      </c>
      <c r="T363" s="67"/>
      <c r="U363" s="122">
        <f t="shared" si="261"/>
        <v>1.64900855335041</v>
      </c>
      <c r="V363" s="67">
        <f t="shared" si="261"/>
        <v>115.52500000000002</v>
      </c>
      <c r="W363" s="67"/>
      <c r="X363" s="122">
        <f t="shared" si="261"/>
        <v>9.4779405285027529</v>
      </c>
      <c r="Y363" s="103">
        <f t="shared" si="261"/>
        <v>0.93972798946422154</v>
      </c>
      <c r="Z363" s="103"/>
    </row>
    <row r="364" spans="1:26" hidden="1" x14ac:dyDescent="0.2">
      <c r="B364" s="19"/>
      <c r="C364" s="17" t="s">
        <v>14</v>
      </c>
      <c r="D364" s="67">
        <v>105</v>
      </c>
      <c r="E364" s="67"/>
      <c r="F364" s="112">
        <f t="shared" ref="F364:F375" si="262">(D364/D350-1)*100</f>
        <v>0.38240917782026429</v>
      </c>
      <c r="G364" s="67">
        <v>103.3</v>
      </c>
      <c r="H364" s="67"/>
      <c r="I364" s="112">
        <f>(G364/G350-1)*100</f>
        <v>-2.4551463644948091</v>
      </c>
      <c r="J364" s="69">
        <v>103.1</v>
      </c>
      <c r="K364" s="69"/>
      <c r="L364" s="112">
        <f t="shared" ref="L364:L375" si="263">(J364/J350-1)*100</f>
        <v>1.5763546798029493</v>
      </c>
      <c r="M364" s="69">
        <v>108.3</v>
      </c>
      <c r="N364" s="69"/>
      <c r="O364" s="112">
        <f t="shared" ref="O364:O375" si="264">(M364/M350-1)*100</f>
        <v>8.2999999999999972</v>
      </c>
      <c r="P364" s="69">
        <v>107.4</v>
      </c>
      <c r="Q364" s="69"/>
      <c r="R364" s="112">
        <f t="shared" ref="R364:R375" si="265">(P364/P350-1)*100</f>
        <v>4.0697674418604723</v>
      </c>
      <c r="S364" s="69">
        <v>106.8</v>
      </c>
      <c r="T364" s="69"/>
      <c r="U364" s="112">
        <f t="shared" ref="U364:U375" si="266">(S364/S350-1)*100</f>
        <v>2.8901734104046284</v>
      </c>
      <c r="V364" s="69">
        <v>112.8</v>
      </c>
      <c r="W364" s="69"/>
      <c r="X364" s="112">
        <f t="shared" ref="X364:X375" si="267">(V364/V350-1)*100</f>
        <v>10.37181996086105</v>
      </c>
      <c r="Y364" s="93">
        <f t="shared" ref="Y364:Y375" si="268">(1/D364)*100</f>
        <v>0.95238095238095244</v>
      </c>
      <c r="Z364" s="93"/>
    </row>
    <row r="365" spans="1:26" hidden="1" x14ac:dyDescent="0.2">
      <c r="A365" s="18"/>
      <c r="B365" s="19"/>
      <c r="C365" s="17" t="s">
        <v>15</v>
      </c>
      <c r="D365" s="67">
        <v>103.8</v>
      </c>
      <c r="E365" s="67"/>
      <c r="F365" s="112">
        <f t="shared" si="262"/>
        <v>0.28985507246377384</v>
      </c>
      <c r="G365" s="67">
        <v>101.9</v>
      </c>
      <c r="H365" s="67"/>
      <c r="I365" s="112">
        <f t="shared" ref="I365:I375" si="269">(G365/J351-1)*100</f>
        <v>-0.7789678675754641</v>
      </c>
      <c r="J365" s="69">
        <v>103.1</v>
      </c>
      <c r="K365" s="69"/>
      <c r="L365" s="112">
        <f t="shared" si="263"/>
        <v>0.3894839337877265</v>
      </c>
      <c r="M365" s="69">
        <v>108.3</v>
      </c>
      <c r="N365" s="69"/>
      <c r="O365" s="112">
        <f t="shared" si="264"/>
        <v>-0.18433179723502668</v>
      </c>
      <c r="P365" s="69">
        <v>102.6</v>
      </c>
      <c r="Q365" s="69"/>
      <c r="R365" s="112">
        <f t="shared" si="265"/>
        <v>-0.6776379477250738</v>
      </c>
      <c r="S365" s="69">
        <v>106.6</v>
      </c>
      <c r="T365" s="69"/>
      <c r="U365" s="112">
        <f t="shared" si="266"/>
        <v>2.4999999999999911</v>
      </c>
      <c r="V365" s="69">
        <v>113</v>
      </c>
      <c r="W365" s="69"/>
      <c r="X365" s="112">
        <f t="shared" si="267"/>
        <v>10.459433040078213</v>
      </c>
      <c r="Y365" s="93">
        <f t="shared" si="268"/>
        <v>0.96339113680154154</v>
      </c>
      <c r="Z365" s="93"/>
    </row>
    <row r="366" spans="1:26" hidden="1" x14ac:dyDescent="0.2">
      <c r="A366" s="19"/>
      <c r="B366" s="19"/>
      <c r="C366" s="17" t="s">
        <v>16</v>
      </c>
      <c r="D366" s="67">
        <v>105.2</v>
      </c>
      <c r="E366" s="67"/>
      <c r="F366" s="112">
        <f t="shared" si="262"/>
        <v>1.9379844961240345</v>
      </c>
      <c r="G366" s="67">
        <v>103.6</v>
      </c>
      <c r="H366" s="67"/>
      <c r="I366" s="112">
        <f t="shared" si="269"/>
        <v>0.58252427184466438</v>
      </c>
      <c r="J366" s="69">
        <v>109.4</v>
      </c>
      <c r="K366" s="69"/>
      <c r="L366" s="112">
        <f t="shared" si="263"/>
        <v>6.2135922330097237</v>
      </c>
      <c r="M366" s="69">
        <v>108.3</v>
      </c>
      <c r="N366" s="69"/>
      <c r="O366" s="112">
        <f t="shared" si="264"/>
        <v>-0.18433179723502668</v>
      </c>
      <c r="P366" s="69">
        <v>102.4</v>
      </c>
      <c r="Q366" s="69"/>
      <c r="R366" s="112">
        <f t="shared" si="265"/>
        <v>-1.3487475915221481</v>
      </c>
      <c r="S366" s="69">
        <v>106.6</v>
      </c>
      <c r="T366" s="69"/>
      <c r="U366" s="112">
        <f t="shared" si="266"/>
        <v>1.5238095238095273</v>
      </c>
      <c r="V366" s="69">
        <v>115.2</v>
      </c>
      <c r="W366" s="69"/>
      <c r="X366" s="112">
        <f t="shared" si="267"/>
        <v>12.609970674486814</v>
      </c>
      <c r="Y366" s="93">
        <f t="shared" si="268"/>
        <v>0.95057034220532322</v>
      </c>
      <c r="Z366" s="93"/>
    </row>
    <row r="367" spans="1:26" hidden="1" x14ac:dyDescent="0.2">
      <c r="A367" s="19"/>
      <c r="B367" s="19"/>
      <c r="C367" s="17" t="s">
        <v>17</v>
      </c>
      <c r="D367" s="67">
        <v>104.7</v>
      </c>
      <c r="E367" s="67"/>
      <c r="F367" s="112">
        <f t="shared" si="262"/>
        <v>1.5518913676042745</v>
      </c>
      <c r="G367" s="67">
        <v>102.8</v>
      </c>
      <c r="H367" s="67"/>
      <c r="I367" s="112">
        <f t="shared" si="269"/>
        <v>-0.19417475728155109</v>
      </c>
      <c r="J367" s="69">
        <v>110.4</v>
      </c>
      <c r="K367" s="69"/>
      <c r="L367" s="112">
        <f t="shared" si="263"/>
        <v>7.1844660194174903</v>
      </c>
      <c r="M367" s="69">
        <v>108.5</v>
      </c>
      <c r="N367" s="69"/>
      <c r="O367" s="112">
        <f t="shared" si="264"/>
        <v>0</v>
      </c>
      <c r="P367" s="69">
        <v>102.1</v>
      </c>
      <c r="Q367" s="69"/>
      <c r="R367" s="112">
        <f t="shared" si="265"/>
        <v>-1.9212295869356355</v>
      </c>
      <c r="S367" s="67">
        <v>106.8</v>
      </c>
      <c r="T367" s="67"/>
      <c r="U367" s="112">
        <f t="shared" si="266"/>
        <v>1.7142857142857126</v>
      </c>
      <c r="V367" s="69">
        <v>115.2</v>
      </c>
      <c r="W367" s="69"/>
      <c r="X367" s="112">
        <f t="shared" si="267"/>
        <v>12.28070175438598</v>
      </c>
      <c r="Y367" s="93">
        <f t="shared" si="268"/>
        <v>0.95510983763132762</v>
      </c>
      <c r="Z367" s="93"/>
    </row>
    <row r="368" spans="1:26" hidden="1" x14ac:dyDescent="0.2">
      <c r="A368" s="19"/>
      <c r="B368" s="19"/>
      <c r="C368" s="17" t="s">
        <v>18</v>
      </c>
      <c r="D368" s="67">
        <v>104.9</v>
      </c>
      <c r="E368" s="67"/>
      <c r="F368" s="112">
        <f t="shared" si="262"/>
        <v>1.1571841851494735</v>
      </c>
      <c r="G368" s="67">
        <v>102.9</v>
      </c>
      <c r="H368" s="67"/>
      <c r="I368" s="112">
        <f t="shared" si="269"/>
        <v>-9.7087378640769995E-2</v>
      </c>
      <c r="J368" s="69">
        <v>112.7</v>
      </c>
      <c r="K368" s="69"/>
      <c r="L368" s="112">
        <f t="shared" si="263"/>
        <v>9.4174757281553454</v>
      </c>
      <c r="M368" s="69">
        <v>108.5</v>
      </c>
      <c r="N368" s="69"/>
      <c r="O368" s="112">
        <f t="shared" si="264"/>
        <v>0</v>
      </c>
      <c r="P368" s="69">
        <v>102.3</v>
      </c>
      <c r="Q368" s="69"/>
      <c r="R368" s="112">
        <f t="shared" si="265"/>
        <v>-0.8720930232558155</v>
      </c>
      <c r="S368" s="69">
        <v>107</v>
      </c>
      <c r="T368" s="69"/>
      <c r="U368" s="112">
        <f t="shared" si="266"/>
        <v>1.8078020932445371</v>
      </c>
      <c r="V368" s="69">
        <v>115.2</v>
      </c>
      <c r="W368" s="69"/>
      <c r="X368" s="112">
        <f t="shared" si="267"/>
        <v>12.28070175438598</v>
      </c>
      <c r="Y368" s="93">
        <f t="shared" si="268"/>
        <v>0.95328884652049561</v>
      </c>
      <c r="Z368" s="93"/>
    </row>
    <row r="369" spans="1:26" hidden="1" x14ac:dyDescent="0.2">
      <c r="A369" s="19"/>
      <c r="B369" s="19"/>
      <c r="C369" s="17" t="s">
        <v>19</v>
      </c>
      <c r="D369" s="67">
        <v>105.3</v>
      </c>
      <c r="E369" s="67"/>
      <c r="F369" s="112">
        <f t="shared" si="262"/>
        <v>0.95877277085330004</v>
      </c>
      <c r="G369" s="67">
        <v>103.2</v>
      </c>
      <c r="H369" s="67"/>
      <c r="I369" s="112">
        <f t="shared" si="269"/>
        <v>0.19417475728156219</v>
      </c>
      <c r="J369" s="69">
        <v>113.2</v>
      </c>
      <c r="K369" s="69"/>
      <c r="L369" s="112">
        <f t="shared" si="263"/>
        <v>9.9029126213592278</v>
      </c>
      <c r="M369" s="69">
        <v>108.5</v>
      </c>
      <c r="N369" s="69"/>
      <c r="O369" s="112">
        <f t="shared" si="264"/>
        <v>-9.2081031307544858E-2</v>
      </c>
      <c r="P369" s="69">
        <v>101.2</v>
      </c>
      <c r="Q369" s="69"/>
      <c r="R369" s="112">
        <f t="shared" si="265"/>
        <v>-1.747572815533982</v>
      </c>
      <c r="S369" s="67">
        <v>109</v>
      </c>
      <c r="T369" s="67"/>
      <c r="U369" s="112">
        <f t="shared" si="266"/>
        <v>1.1131725417439675</v>
      </c>
      <c r="V369" s="69">
        <v>115.7</v>
      </c>
      <c r="W369" s="69"/>
      <c r="X369" s="112">
        <f t="shared" si="267"/>
        <v>12.003872216844158</v>
      </c>
      <c r="Y369" s="93">
        <f t="shared" si="268"/>
        <v>0.94966761633428298</v>
      </c>
      <c r="Z369" s="93"/>
    </row>
    <row r="370" spans="1:26" hidden="1" x14ac:dyDescent="0.2">
      <c r="A370" s="19"/>
      <c r="B370" s="19"/>
      <c r="C370" s="17" t="s">
        <v>20</v>
      </c>
      <c r="D370" s="67">
        <v>108.5</v>
      </c>
      <c r="E370" s="67"/>
      <c r="F370" s="112">
        <f t="shared" si="262"/>
        <v>4.2267050912584203</v>
      </c>
      <c r="G370" s="67">
        <v>108.1</v>
      </c>
      <c r="H370" s="67"/>
      <c r="I370" s="112">
        <f t="shared" si="269"/>
        <v>4.9514563106796139</v>
      </c>
      <c r="J370" s="69">
        <v>113.2</v>
      </c>
      <c r="K370" s="69"/>
      <c r="L370" s="112">
        <f t="shared" si="263"/>
        <v>9.9029126213592278</v>
      </c>
      <c r="M370" s="69">
        <v>108.5</v>
      </c>
      <c r="N370" s="69"/>
      <c r="O370" s="112">
        <f t="shared" si="264"/>
        <v>-0.18399264029439477</v>
      </c>
      <c r="P370" s="69">
        <v>101.7</v>
      </c>
      <c r="Q370" s="69"/>
      <c r="R370" s="112">
        <f t="shared" si="265"/>
        <v>-0.68359375</v>
      </c>
      <c r="S370" s="69">
        <v>109.4</v>
      </c>
      <c r="T370" s="69"/>
      <c r="U370" s="112">
        <f t="shared" si="266"/>
        <v>1.2962962962963065</v>
      </c>
      <c r="V370" s="69">
        <v>115.7</v>
      </c>
      <c r="W370" s="69"/>
      <c r="X370" s="112">
        <f t="shared" si="267"/>
        <v>11.143131604226708</v>
      </c>
      <c r="Y370" s="93">
        <f t="shared" si="268"/>
        <v>0.92165898617511521</v>
      </c>
      <c r="Z370" s="93"/>
    </row>
    <row r="371" spans="1:26" hidden="1" x14ac:dyDescent="0.2">
      <c r="A371" s="19"/>
      <c r="B371" s="19"/>
      <c r="C371" s="8" t="s">
        <v>21</v>
      </c>
      <c r="D371" s="67">
        <v>108.3</v>
      </c>
      <c r="E371" s="67"/>
      <c r="F371" s="112">
        <f t="shared" si="262"/>
        <v>3.7356321839080442</v>
      </c>
      <c r="G371" s="67">
        <v>107.7</v>
      </c>
      <c r="H371" s="67"/>
      <c r="I371" s="112">
        <f t="shared" si="269"/>
        <v>4.5631067961165117</v>
      </c>
      <c r="J371" s="69">
        <v>113.6</v>
      </c>
      <c r="K371" s="69"/>
      <c r="L371" s="112">
        <f t="shared" si="263"/>
        <v>10.291262135922331</v>
      </c>
      <c r="M371" s="69">
        <v>108.5</v>
      </c>
      <c r="N371" s="69"/>
      <c r="O371" s="112">
        <f t="shared" si="264"/>
        <v>-0.18399264029439477</v>
      </c>
      <c r="P371" s="69">
        <v>102.1</v>
      </c>
      <c r="Q371" s="69"/>
      <c r="R371" s="112">
        <f t="shared" si="265"/>
        <v>-4.4901777362020727</v>
      </c>
      <c r="S371" s="69">
        <v>109.5</v>
      </c>
      <c r="T371" s="69"/>
      <c r="U371" s="112">
        <f t="shared" si="266"/>
        <v>1.2950971322849281</v>
      </c>
      <c r="V371" s="69">
        <v>115.7</v>
      </c>
      <c r="W371" s="69"/>
      <c r="X371" s="112">
        <f t="shared" si="267"/>
        <v>11.143131604226708</v>
      </c>
      <c r="Y371" s="93">
        <f t="shared" si="268"/>
        <v>0.92336103416435833</v>
      </c>
      <c r="Z371" s="93"/>
    </row>
    <row r="372" spans="1:26" hidden="1" x14ac:dyDescent="0.2">
      <c r="A372" s="19"/>
      <c r="B372" s="19"/>
      <c r="C372" s="8" t="s">
        <v>22</v>
      </c>
      <c r="D372" s="67">
        <v>108.7</v>
      </c>
      <c r="E372" s="67"/>
      <c r="F372" s="112">
        <f t="shared" si="262"/>
        <v>3.7213740458015288</v>
      </c>
      <c r="G372" s="67">
        <v>109</v>
      </c>
      <c r="H372" s="67"/>
      <c r="I372" s="112">
        <f t="shared" si="269"/>
        <v>5.6201550387596777</v>
      </c>
      <c r="J372" s="69">
        <v>113.6</v>
      </c>
      <c r="K372" s="69"/>
      <c r="L372" s="112">
        <f t="shared" si="263"/>
        <v>10.077519379844958</v>
      </c>
      <c r="M372" s="69">
        <v>108.5</v>
      </c>
      <c r="N372" s="69"/>
      <c r="O372" s="112">
        <f t="shared" si="264"/>
        <v>-0.18399264029439477</v>
      </c>
      <c r="P372" s="69">
        <v>97.1</v>
      </c>
      <c r="Q372" s="69"/>
      <c r="R372" s="112">
        <f t="shared" si="265"/>
        <v>-9.3370681605975729</v>
      </c>
      <c r="S372" s="69">
        <v>109.5</v>
      </c>
      <c r="T372" s="69"/>
      <c r="U372" s="112">
        <f t="shared" si="266"/>
        <v>1.2950971322849281</v>
      </c>
      <c r="V372" s="69">
        <v>115.7</v>
      </c>
      <c r="W372" s="69"/>
      <c r="X372" s="112">
        <f t="shared" si="267"/>
        <v>7.6279069767441809</v>
      </c>
      <c r="Y372" s="93">
        <f t="shared" si="268"/>
        <v>0.91996320147194111</v>
      </c>
      <c r="Z372" s="93"/>
    </row>
    <row r="373" spans="1:26" hidden="1" x14ac:dyDescent="0.2">
      <c r="A373" s="19"/>
      <c r="B373" s="19"/>
      <c r="C373" s="8" t="s">
        <v>23</v>
      </c>
      <c r="D373" s="67">
        <v>108.4</v>
      </c>
      <c r="E373" s="67"/>
      <c r="F373" s="112">
        <f t="shared" si="262"/>
        <v>3.041825095057038</v>
      </c>
      <c r="G373" s="67">
        <v>108.3</v>
      </c>
      <c r="H373" s="67"/>
      <c r="I373" s="112">
        <f t="shared" si="269"/>
        <v>4.9418604651162656</v>
      </c>
      <c r="J373" s="69">
        <v>113.6</v>
      </c>
      <c r="K373" s="69"/>
      <c r="L373" s="112">
        <f t="shared" si="263"/>
        <v>10.077519379844958</v>
      </c>
      <c r="M373" s="69">
        <v>108.5</v>
      </c>
      <c r="N373" s="69"/>
      <c r="O373" s="112">
        <f t="shared" si="264"/>
        <v>-0.18399264029439477</v>
      </c>
      <c r="P373" s="69">
        <v>97.7</v>
      </c>
      <c r="Q373" s="69"/>
      <c r="R373" s="112">
        <f t="shared" si="265"/>
        <v>-8.6061739943872784</v>
      </c>
      <c r="S373" s="69">
        <v>109.4</v>
      </c>
      <c r="T373" s="69"/>
      <c r="U373" s="112">
        <f t="shared" si="266"/>
        <v>1.2025901942645856</v>
      </c>
      <c r="V373" s="69">
        <v>117.3</v>
      </c>
      <c r="W373" s="69"/>
      <c r="X373" s="112">
        <f t="shared" si="267"/>
        <v>4.5454545454545414</v>
      </c>
      <c r="Y373" s="93">
        <f t="shared" si="268"/>
        <v>0.92250922509225086</v>
      </c>
      <c r="Z373" s="93"/>
    </row>
    <row r="374" spans="1:26" hidden="1" x14ac:dyDescent="0.2">
      <c r="A374" s="19"/>
      <c r="B374" s="19"/>
      <c r="C374" s="8" t="s">
        <v>24</v>
      </c>
      <c r="D374" s="67">
        <v>107.7</v>
      </c>
      <c r="E374" s="67"/>
      <c r="F374" s="112">
        <f t="shared" si="262"/>
        <v>2.6692087702573808</v>
      </c>
      <c r="G374" s="67">
        <v>107.2</v>
      </c>
      <c r="H374" s="67"/>
      <c r="I374" s="112">
        <f t="shared" si="269"/>
        <v>3.8759689922480689</v>
      </c>
      <c r="J374" s="69">
        <v>113.6</v>
      </c>
      <c r="K374" s="69"/>
      <c r="L374" s="112">
        <f t="shared" si="263"/>
        <v>10.077519379844958</v>
      </c>
      <c r="M374" s="69">
        <v>108.5</v>
      </c>
      <c r="N374" s="69"/>
      <c r="O374" s="112">
        <f t="shared" si="264"/>
        <v>-0.18399264029439477</v>
      </c>
      <c r="P374" s="69">
        <v>97.7</v>
      </c>
      <c r="Q374" s="69"/>
      <c r="R374" s="112">
        <f t="shared" si="265"/>
        <v>-7.7431539187913128</v>
      </c>
      <c r="S374" s="69">
        <v>109.5</v>
      </c>
      <c r="T374" s="69"/>
      <c r="U374" s="112">
        <f t="shared" si="266"/>
        <v>1.388888888888884</v>
      </c>
      <c r="V374" s="69">
        <v>117.4</v>
      </c>
      <c r="W374" s="69"/>
      <c r="X374" s="112">
        <f t="shared" si="267"/>
        <v>4.6345811051693442</v>
      </c>
      <c r="Y374" s="93">
        <f t="shared" si="268"/>
        <v>0.92850510677808717</v>
      </c>
      <c r="Z374" s="93"/>
    </row>
    <row r="375" spans="1:26" hidden="1" x14ac:dyDescent="0.2">
      <c r="A375" s="19"/>
      <c r="B375" s="19"/>
      <c r="C375" s="12" t="s">
        <v>25</v>
      </c>
      <c r="D375" s="67">
        <v>106.8</v>
      </c>
      <c r="E375" s="67"/>
      <c r="F375" s="112">
        <f t="shared" si="262"/>
        <v>2.005730659025784</v>
      </c>
      <c r="G375" s="67">
        <v>105.9</v>
      </c>
      <c r="H375" s="67"/>
      <c r="I375" s="112">
        <f t="shared" si="269"/>
        <v>2.6162790697674465</v>
      </c>
      <c r="J375" s="69">
        <v>114.8</v>
      </c>
      <c r="K375" s="69"/>
      <c r="L375" s="112">
        <f t="shared" si="263"/>
        <v>11.240310077519378</v>
      </c>
      <c r="M375" s="69">
        <v>108.5</v>
      </c>
      <c r="N375" s="69"/>
      <c r="O375" s="112">
        <f t="shared" si="264"/>
        <v>0.18467220683286989</v>
      </c>
      <c r="P375" s="69">
        <v>95.6</v>
      </c>
      <c r="Q375" s="69"/>
      <c r="R375" s="112">
        <f t="shared" si="265"/>
        <v>-9.726156751652514</v>
      </c>
      <c r="S375" s="69">
        <v>109.8</v>
      </c>
      <c r="T375" s="69"/>
      <c r="U375" s="112">
        <f t="shared" si="266"/>
        <v>1.7608897126969225</v>
      </c>
      <c r="V375" s="69">
        <v>117.4</v>
      </c>
      <c r="W375" s="69"/>
      <c r="X375" s="112">
        <f t="shared" si="267"/>
        <v>4.6345811051693442</v>
      </c>
      <c r="Y375" s="93">
        <f t="shared" si="268"/>
        <v>0.93632958801498134</v>
      </c>
      <c r="Z375" s="93"/>
    </row>
    <row r="376" spans="1:26" hidden="1" x14ac:dyDescent="0.2">
      <c r="A376" s="19"/>
      <c r="B376" s="19"/>
      <c r="C376" s="12"/>
      <c r="D376" s="67"/>
      <c r="E376" s="67"/>
      <c r="F376" s="123"/>
      <c r="G376" s="67"/>
      <c r="H376" s="67"/>
      <c r="I376" s="123"/>
      <c r="J376" s="69"/>
      <c r="K376" s="69"/>
      <c r="L376" s="123"/>
      <c r="M376" s="69"/>
      <c r="N376" s="69"/>
      <c r="O376" s="122"/>
      <c r="P376" s="69"/>
      <c r="Q376" s="69"/>
      <c r="R376" s="123"/>
      <c r="S376" s="69"/>
      <c r="T376" s="69"/>
      <c r="U376" s="123"/>
      <c r="V376" s="69"/>
      <c r="W376" s="69"/>
      <c r="X376" s="123"/>
      <c r="Y376" s="93"/>
      <c r="Z376" s="93"/>
    </row>
    <row r="377" spans="1:26" hidden="1" x14ac:dyDescent="0.2">
      <c r="B377" s="18">
        <v>2003</v>
      </c>
      <c r="C377" s="12"/>
      <c r="D377" s="67">
        <f>SUM(D379:D390)/12</f>
        <v>124.26666666666667</v>
      </c>
      <c r="E377" s="67"/>
      <c r="F377" s="122">
        <f t="shared" ref="F377:Y377" si="270">SUM(F379:F390)/12</f>
        <v>16.676498340538295</v>
      </c>
      <c r="G377" s="67">
        <f t="shared" si="270"/>
        <v>118.27499999999998</v>
      </c>
      <c r="H377" s="67"/>
      <c r="I377" s="122">
        <f t="shared" si="270"/>
        <v>12.219286177705991</v>
      </c>
      <c r="J377" s="67">
        <f t="shared" si="270"/>
        <v>123.63333333333333</v>
      </c>
      <c r="K377" s="67"/>
      <c r="L377" s="122">
        <f t="shared" si="270"/>
        <v>11.198324428218603</v>
      </c>
      <c r="M377" s="67">
        <f t="shared" si="270"/>
        <v>152.30833333333334</v>
      </c>
      <c r="N377" s="67"/>
      <c r="O377" s="122">
        <f t="shared" si="270"/>
        <v>40.42347663159029</v>
      </c>
      <c r="P377" s="67">
        <f t="shared" si="270"/>
        <v>111.35833333333333</v>
      </c>
      <c r="Q377" s="67"/>
      <c r="R377" s="122">
        <f t="shared" si="270"/>
        <v>10.728542145418009</v>
      </c>
      <c r="S377" s="67">
        <f t="shared" si="270"/>
        <v>148.81666666666663</v>
      </c>
      <c r="T377" s="67"/>
      <c r="U377" s="122">
        <f t="shared" si="270"/>
        <v>37.367179409023763</v>
      </c>
      <c r="V377" s="67">
        <f t="shared" si="270"/>
        <v>120.09166666666665</v>
      </c>
      <c r="W377" s="67"/>
      <c r="X377" s="122">
        <f t="shared" si="270"/>
        <v>3.932378874425472</v>
      </c>
      <c r="Y377" s="103">
        <f t="shared" si="270"/>
        <v>0.80875151065577422</v>
      </c>
      <c r="Z377" s="103"/>
    </row>
    <row r="378" spans="1:26" hidden="1" x14ac:dyDescent="0.2">
      <c r="B378" s="18"/>
      <c r="C378" s="12"/>
      <c r="D378" s="67"/>
      <c r="E378" s="67"/>
      <c r="F378" s="122"/>
      <c r="G378" s="67"/>
      <c r="H378" s="67"/>
      <c r="I378" s="122"/>
      <c r="J378" s="67"/>
      <c r="K378" s="67"/>
      <c r="L378" s="122"/>
      <c r="M378" s="67"/>
      <c r="N378" s="67"/>
      <c r="O378" s="122"/>
      <c r="P378" s="67"/>
      <c r="Q378" s="67"/>
      <c r="R378" s="122"/>
      <c r="S378" s="67"/>
      <c r="T378" s="67"/>
      <c r="U378" s="122"/>
      <c r="V378" s="67"/>
      <c r="W378" s="67"/>
      <c r="X378" s="122"/>
      <c r="Y378" s="103"/>
      <c r="Z378" s="103"/>
    </row>
    <row r="379" spans="1:26" hidden="1" x14ac:dyDescent="0.2">
      <c r="B379" s="19"/>
      <c r="C379" s="17" t="s">
        <v>14</v>
      </c>
      <c r="D379" s="67">
        <v>110</v>
      </c>
      <c r="E379" s="67"/>
      <c r="F379" s="112">
        <f t="shared" ref="F379:F390" si="271">(D379/D364-1)*100</f>
        <v>4.7619047619047672</v>
      </c>
      <c r="G379" s="67">
        <v>106</v>
      </c>
      <c r="H379" s="67"/>
      <c r="I379" s="112">
        <f t="shared" ref="I379:I390" si="272">(G379/G364-1)*100</f>
        <v>2.6137463697967211</v>
      </c>
      <c r="J379" s="69">
        <v>115.6</v>
      </c>
      <c r="K379" s="69"/>
      <c r="L379" s="112">
        <f t="shared" ref="L379:L390" si="273">(J379/J364-1)*100</f>
        <v>12.124151309408337</v>
      </c>
      <c r="M379" s="69">
        <v>108.8</v>
      </c>
      <c r="N379" s="69"/>
      <c r="O379" s="112">
        <f t="shared" ref="O379:O390" si="274">(M379/M364-1)*100</f>
        <v>0.46168051708217472</v>
      </c>
      <c r="P379" s="69">
        <v>96.5</v>
      </c>
      <c r="Q379" s="69"/>
      <c r="R379" s="112">
        <f t="shared" ref="R379:R390" si="275">(P379/P364-1)*100</f>
        <v>-10.148975791433902</v>
      </c>
      <c r="S379" s="69">
        <v>141</v>
      </c>
      <c r="T379" s="69"/>
      <c r="U379" s="112">
        <f t="shared" ref="U379:U390" si="276">(S379/S364-1)*100</f>
        <v>32.022471910112358</v>
      </c>
      <c r="V379" s="69">
        <v>117.6</v>
      </c>
      <c r="W379" s="69"/>
      <c r="X379" s="112">
        <f t="shared" ref="X379:X390" si="277">(V379/V364-1)*100</f>
        <v>4.2553191489361764</v>
      </c>
      <c r="Y379" s="93">
        <f t="shared" ref="Y379:Y390" si="278">(1/D379)*100</f>
        <v>0.90909090909090906</v>
      </c>
      <c r="Z379" s="93"/>
    </row>
    <row r="380" spans="1:26" hidden="1" x14ac:dyDescent="0.2">
      <c r="B380" s="19"/>
      <c r="C380" s="17" t="s">
        <v>15</v>
      </c>
      <c r="D380" s="67">
        <v>110.6</v>
      </c>
      <c r="E380" s="67"/>
      <c r="F380" s="112">
        <f t="shared" si="271"/>
        <v>6.5510597302504747</v>
      </c>
      <c r="G380" s="67">
        <v>106.6</v>
      </c>
      <c r="H380" s="67"/>
      <c r="I380" s="112">
        <f t="shared" si="272"/>
        <v>4.6123650637880154</v>
      </c>
      <c r="J380" s="69">
        <v>116.3</v>
      </c>
      <c r="K380" s="69"/>
      <c r="L380" s="112">
        <f t="shared" si="273"/>
        <v>12.803103782735214</v>
      </c>
      <c r="M380" s="69">
        <v>109.1</v>
      </c>
      <c r="N380" s="69"/>
      <c r="O380" s="112">
        <f t="shared" si="274"/>
        <v>0.73868882733147956</v>
      </c>
      <c r="P380" s="69">
        <v>96.6</v>
      </c>
      <c r="Q380" s="69"/>
      <c r="R380" s="112">
        <f t="shared" si="275"/>
        <v>-5.8479532163742682</v>
      </c>
      <c r="S380" s="69">
        <v>141.1</v>
      </c>
      <c r="T380" s="69"/>
      <c r="U380" s="112">
        <f t="shared" si="276"/>
        <v>32.3639774859287</v>
      </c>
      <c r="V380" s="69">
        <v>119.5</v>
      </c>
      <c r="W380" s="69"/>
      <c r="X380" s="112">
        <f t="shared" si="277"/>
        <v>5.7522123893805288</v>
      </c>
      <c r="Y380" s="93">
        <f t="shared" si="278"/>
        <v>0.9041591320072333</v>
      </c>
      <c r="Z380" s="93"/>
    </row>
    <row r="381" spans="1:26" hidden="1" x14ac:dyDescent="0.2">
      <c r="B381" s="19"/>
      <c r="C381" s="17" t="s">
        <v>16</v>
      </c>
      <c r="D381" s="67">
        <v>111.5</v>
      </c>
      <c r="E381" s="67"/>
      <c r="F381" s="112">
        <f t="shared" si="271"/>
        <v>5.988593155893529</v>
      </c>
      <c r="G381" s="67">
        <v>106.6</v>
      </c>
      <c r="H381" s="67"/>
      <c r="I381" s="112">
        <f t="shared" si="272"/>
        <v>2.8957528957529011</v>
      </c>
      <c r="J381" s="69">
        <v>118.4</v>
      </c>
      <c r="K381" s="69"/>
      <c r="L381" s="112">
        <f t="shared" si="273"/>
        <v>8.2266910420475412</v>
      </c>
      <c r="M381" s="69">
        <v>114.4</v>
      </c>
      <c r="N381" s="69"/>
      <c r="O381" s="112">
        <f t="shared" si="274"/>
        <v>5.6325023084025982</v>
      </c>
      <c r="P381" s="69">
        <v>98.2</v>
      </c>
      <c r="Q381" s="69"/>
      <c r="R381" s="112">
        <f t="shared" si="275"/>
        <v>-4.1015625</v>
      </c>
      <c r="S381" s="69">
        <v>142.69999999999999</v>
      </c>
      <c r="T381" s="69"/>
      <c r="U381" s="112">
        <f t="shared" si="276"/>
        <v>33.864915572232633</v>
      </c>
      <c r="V381" s="69">
        <v>121.3</v>
      </c>
      <c r="W381" s="69"/>
      <c r="X381" s="112">
        <f t="shared" si="277"/>
        <v>5.295138888888884</v>
      </c>
      <c r="Y381" s="93">
        <f t="shared" si="278"/>
        <v>0.89686098654708524</v>
      </c>
      <c r="Z381" s="93"/>
    </row>
    <row r="382" spans="1:26" hidden="1" x14ac:dyDescent="0.2">
      <c r="B382" s="19"/>
      <c r="C382" s="17" t="s">
        <v>17</v>
      </c>
      <c r="D382" s="67">
        <v>124.2</v>
      </c>
      <c r="E382" s="67"/>
      <c r="F382" s="112">
        <f t="shared" si="271"/>
        <v>18.624641833810895</v>
      </c>
      <c r="G382" s="67">
        <v>117</v>
      </c>
      <c r="H382" s="67"/>
      <c r="I382" s="112">
        <f t="shared" si="272"/>
        <v>13.813229571984431</v>
      </c>
      <c r="J382" s="69">
        <v>121.1</v>
      </c>
      <c r="K382" s="69"/>
      <c r="L382" s="112">
        <f t="shared" si="273"/>
        <v>9.6920289855072284</v>
      </c>
      <c r="M382" s="69">
        <v>158.19999999999999</v>
      </c>
      <c r="N382" s="69"/>
      <c r="O382" s="112">
        <f t="shared" si="274"/>
        <v>45.806451612903217</v>
      </c>
      <c r="P382" s="69">
        <v>114.8</v>
      </c>
      <c r="Q382" s="69"/>
      <c r="R382" s="112">
        <f t="shared" si="275"/>
        <v>12.438785504407445</v>
      </c>
      <c r="S382" s="67">
        <v>154</v>
      </c>
      <c r="T382" s="67"/>
      <c r="U382" s="112">
        <f t="shared" si="276"/>
        <v>44.194756554307112</v>
      </c>
      <c r="V382" s="69">
        <v>113.4</v>
      </c>
      <c r="W382" s="69"/>
      <c r="X382" s="112">
        <f t="shared" si="277"/>
        <v>-1.5625</v>
      </c>
      <c r="Y382" s="93">
        <f t="shared" si="278"/>
        <v>0.80515297906602246</v>
      </c>
      <c r="Z382" s="93"/>
    </row>
    <row r="383" spans="1:26" hidden="1" x14ac:dyDescent="0.2">
      <c r="B383" s="19"/>
      <c r="C383" s="17" t="s">
        <v>18</v>
      </c>
      <c r="D383" s="67">
        <v>123.5</v>
      </c>
      <c r="E383" s="67"/>
      <c r="F383" s="112">
        <f t="shared" si="271"/>
        <v>17.731172545281204</v>
      </c>
      <c r="G383" s="67">
        <v>116.4</v>
      </c>
      <c r="H383" s="67"/>
      <c r="I383" s="112">
        <f t="shared" si="272"/>
        <v>13.119533527696792</v>
      </c>
      <c r="J383" s="69">
        <v>126.1</v>
      </c>
      <c r="K383" s="69"/>
      <c r="L383" s="112">
        <f t="shared" si="273"/>
        <v>11.889973380656604</v>
      </c>
      <c r="M383" s="69">
        <v>158.19999999999999</v>
      </c>
      <c r="N383" s="69"/>
      <c r="O383" s="112">
        <f t="shared" si="274"/>
        <v>45.806451612903217</v>
      </c>
      <c r="P383" s="69">
        <v>113.7</v>
      </c>
      <c r="Q383" s="69"/>
      <c r="R383" s="112">
        <f t="shared" si="275"/>
        <v>11.143695014662768</v>
      </c>
      <c r="S383" s="67">
        <v>149.1</v>
      </c>
      <c r="T383" s="67"/>
      <c r="U383" s="112">
        <f t="shared" si="276"/>
        <v>39.345794392523374</v>
      </c>
      <c r="V383" s="69">
        <v>113.8</v>
      </c>
      <c r="W383" s="69"/>
      <c r="X383" s="112">
        <f t="shared" si="277"/>
        <v>-1.215277777777779</v>
      </c>
      <c r="Y383" s="93">
        <f t="shared" si="278"/>
        <v>0.80971659919028338</v>
      </c>
      <c r="Z383" s="93"/>
    </row>
    <row r="384" spans="1:26" hidden="1" x14ac:dyDescent="0.2">
      <c r="B384" s="19"/>
      <c r="C384" s="17" t="s">
        <v>19</v>
      </c>
      <c r="D384" s="67">
        <v>124.1</v>
      </c>
      <c r="E384" s="67"/>
      <c r="F384" s="112">
        <f t="shared" si="271"/>
        <v>17.853751187084519</v>
      </c>
      <c r="G384" s="67">
        <v>117.3</v>
      </c>
      <c r="H384" s="67"/>
      <c r="I384" s="112">
        <f t="shared" si="272"/>
        <v>13.662790697674421</v>
      </c>
      <c r="J384" s="69">
        <v>126.9</v>
      </c>
      <c r="K384" s="69"/>
      <c r="L384" s="112">
        <f t="shared" si="273"/>
        <v>12.102473498233213</v>
      </c>
      <c r="M384" s="69">
        <v>158.1</v>
      </c>
      <c r="N384" s="69"/>
      <c r="O384" s="112">
        <f t="shared" si="274"/>
        <v>45.714285714285708</v>
      </c>
      <c r="P384" s="69">
        <v>114.7</v>
      </c>
      <c r="Q384" s="69"/>
      <c r="R384" s="112">
        <f t="shared" si="275"/>
        <v>13.339920948616601</v>
      </c>
      <c r="S384" s="67">
        <v>148.69999999999999</v>
      </c>
      <c r="T384" s="67"/>
      <c r="U384" s="112">
        <f t="shared" si="276"/>
        <v>36.422018348623844</v>
      </c>
      <c r="V384" s="69">
        <v>113.3</v>
      </c>
      <c r="W384" s="69"/>
      <c r="X384" s="112">
        <f t="shared" si="277"/>
        <v>-2.074330164217808</v>
      </c>
      <c r="Y384" s="93">
        <f t="shared" si="278"/>
        <v>0.80580177276390019</v>
      </c>
      <c r="Z384" s="93"/>
    </row>
    <row r="385" spans="2:26" hidden="1" x14ac:dyDescent="0.2">
      <c r="B385" s="19"/>
      <c r="C385" s="17" t="s">
        <v>20</v>
      </c>
      <c r="D385" s="67">
        <v>128</v>
      </c>
      <c r="E385" s="67"/>
      <c r="F385" s="112">
        <f t="shared" si="271"/>
        <v>17.972350230414747</v>
      </c>
      <c r="G385" s="67">
        <v>122.9</v>
      </c>
      <c r="H385" s="67"/>
      <c r="I385" s="112">
        <f t="shared" si="272"/>
        <v>13.691026827012042</v>
      </c>
      <c r="J385" s="69">
        <v>126</v>
      </c>
      <c r="K385" s="69"/>
      <c r="L385" s="112">
        <f t="shared" si="273"/>
        <v>11.307420494699638</v>
      </c>
      <c r="M385" s="69">
        <v>158.1</v>
      </c>
      <c r="N385" s="69"/>
      <c r="O385" s="112">
        <f t="shared" si="274"/>
        <v>45.714285714285708</v>
      </c>
      <c r="P385" s="69">
        <v>115.8</v>
      </c>
      <c r="Q385" s="69"/>
      <c r="R385" s="112">
        <f t="shared" si="275"/>
        <v>13.864306784660752</v>
      </c>
      <c r="S385" s="67">
        <v>150.5</v>
      </c>
      <c r="T385" s="67"/>
      <c r="U385" s="112">
        <f t="shared" si="276"/>
        <v>37.568555758683722</v>
      </c>
      <c r="V385" s="69">
        <v>115.1</v>
      </c>
      <c r="W385" s="69"/>
      <c r="X385" s="112">
        <f t="shared" si="277"/>
        <v>-0.51858254105445756</v>
      </c>
      <c r="Y385" s="93">
        <f t="shared" si="278"/>
        <v>0.78125</v>
      </c>
      <c r="Z385" s="93"/>
    </row>
    <row r="386" spans="2:26" hidden="1" x14ac:dyDescent="0.2">
      <c r="B386" s="19"/>
      <c r="C386" s="8" t="s">
        <v>21</v>
      </c>
      <c r="D386" s="67">
        <v>127.7</v>
      </c>
      <c r="E386" s="67"/>
      <c r="F386" s="112">
        <f t="shared" si="271"/>
        <v>17.913204062788559</v>
      </c>
      <c r="G386" s="67">
        <v>122.3</v>
      </c>
      <c r="H386" s="67"/>
      <c r="I386" s="112">
        <f t="shared" si="272"/>
        <v>13.556174558960077</v>
      </c>
      <c r="J386" s="69">
        <v>126</v>
      </c>
      <c r="K386" s="69"/>
      <c r="L386" s="112">
        <f t="shared" si="273"/>
        <v>10.915492957746476</v>
      </c>
      <c r="M386" s="69">
        <v>158.1</v>
      </c>
      <c r="N386" s="69"/>
      <c r="O386" s="112">
        <f t="shared" si="274"/>
        <v>45.714285714285708</v>
      </c>
      <c r="P386" s="69">
        <v>116</v>
      </c>
      <c r="Q386" s="69"/>
      <c r="R386" s="112">
        <f t="shared" si="275"/>
        <v>13.614103819784539</v>
      </c>
      <c r="S386" s="69">
        <v>150.5</v>
      </c>
      <c r="T386" s="69"/>
      <c r="U386" s="112">
        <f t="shared" si="276"/>
        <v>37.44292237442923</v>
      </c>
      <c r="V386" s="69">
        <v>116.2</v>
      </c>
      <c r="W386" s="69"/>
      <c r="X386" s="112">
        <f t="shared" si="277"/>
        <v>0.4321521175453702</v>
      </c>
      <c r="Y386" s="93">
        <f t="shared" si="278"/>
        <v>0.78308535630383713</v>
      </c>
      <c r="Z386" s="93"/>
    </row>
    <row r="387" spans="2:26" hidden="1" x14ac:dyDescent="0.2">
      <c r="B387" s="19"/>
      <c r="C387" s="12" t="s">
        <v>22</v>
      </c>
      <c r="D387" s="67">
        <v>132.1</v>
      </c>
      <c r="E387" s="67"/>
      <c r="F387" s="112">
        <f t="shared" si="271"/>
        <v>21.527138914443423</v>
      </c>
      <c r="G387" s="67">
        <v>125.5</v>
      </c>
      <c r="H387" s="67"/>
      <c r="I387" s="112">
        <f t="shared" si="272"/>
        <v>15.137614678899091</v>
      </c>
      <c r="J387" s="69">
        <v>127.2</v>
      </c>
      <c r="K387" s="69"/>
      <c r="L387" s="112">
        <f t="shared" si="273"/>
        <v>11.971830985915499</v>
      </c>
      <c r="M387" s="69">
        <v>174.3</v>
      </c>
      <c r="N387" s="69"/>
      <c r="O387" s="112">
        <f t="shared" si="274"/>
        <v>60.645161290322577</v>
      </c>
      <c r="P387" s="69">
        <v>117.1</v>
      </c>
      <c r="Q387" s="69"/>
      <c r="R387" s="112">
        <f t="shared" si="275"/>
        <v>20.59732234809475</v>
      </c>
      <c r="S387" s="69">
        <v>151.69999999999999</v>
      </c>
      <c r="T387" s="69"/>
      <c r="U387" s="112">
        <f t="shared" si="276"/>
        <v>38.53881278538811</v>
      </c>
      <c r="V387" s="69">
        <v>124.1</v>
      </c>
      <c r="W387" s="69"/>
      <c r="X387" s="112">
        <f t="shared" si="277"/>
        <v>7.260155574762317</v>
      </c>
      <c r="Y387" s="93">
        <f t="shared" si="278"/>
        <v>0.75700227100681305</v>
      </c>
      <c r="Z387" s="93"/>
    </row>
    <row r="388" spans="2:26" hidden="1" x14ac:dyDescent="0.2">
      <c r="B388" s="19"/>
      <c r="C388" s="12" t="s">
        <v>23</v>
      </c>
      <c r="D388" s="67">
        <v>132.5</v>
      </c>
      <c r="E388" s="67"/>
      <c r="F388" s="112">
        <f t="shared" si="271"/>
        <v>22.232472324723251</v>
      </c>
      <c r="G388" s="67">
        <v>125.6</v>
      </c>
      <c r="H388" s="67"/>
      <c r="I388" s="112">
        <f t="shared" si="272"/>
        <v>15.974145891043401</v>
      </c>
      <c r="J388" s="69">
        <v>127.2</v>
      </c>
      <c r="K388" s="69"/>
      <c r="L388" s="112">
        <f t="shared" si="273"/>
        <v>11.971830985915499</v>
      </c>
      <c r="M388" s="69">
        <v>174.4</v>
      </c>
      <c r="N388" s="69"/>
      <c r="O388" s="112">
        <f t="shared" si="274"/>
        <v>60.737327188940093</v>
      </c>
      <c r="P388" s="69">
        <v>118.6</v>
      </c>
      <c r="Q388" s="69"/>
      <c r="R388" s="112">
        <f t="shared" si="275"/>
        <v>21.392016376663236</v>
      </c>
      <c r="S388" s="69">
        <v>152.1</v>
      </c>
      <c r="T388" s="69"/>
      <c r="U388" s="112">
        <f t="shared" si="276"/>
        <v>39.031078610603288</v>
      </c>
      <c r="V388" s="69">
        <v>127.2</v>
      </c>
      <c r="W388" s="69"/>
      <c r="X388" s="112">
        <f t="shared" si="277"/>
        <v>8.4398976982097196</v>
      </c>
      <c r="Y388" s="93">
        <f t="shared" si="278"/>
        <v>0.75471698113207553</v>
      </c>
      <c r="Z388" s="93"/>
    </row>
    <row r="389" spans="2:26" hidden="1" x14ac:dyDescent="0.2">
      <c r="B389" s="17"/>
      <c r="C389" s="35" t="s">
        <v>24</v>
      </c>
      <c r="D389" s="67">
        <v>132.69999999999999</v>
      </c>
      <c r="E389" s="67"/>
      <c r="F389" s="112">
        <f t="shared" si="271"/>
        <v>23.212627669452157</v>
      </c>
      <c r="G389" s="67">
        <v>126.1</v>
      </c>
      <c r="H389" s="67"/>
      <c r="I389" s="112">
        <f t="shared" si="272"/>
        <v>17.630597014925375</v>
      </c>
      <c r="J389" s="67">
        <v>126.7</v>
      </c>
      <c r="K389" s="67"/>
      <c r="L389" s="112">
        <f t="shared" si="273"/>
        <v>11.531690140845075</v>
      </c>
      <c r="M389" s="67">
        <v>174.8</v>
      </c>
      <c r="N389" s="67"/>
      <c r="O389" s="112">
        <f t="shared" si="274"/>
        <v>61.105990783410149</v>
      </c>
      <c r="P389" s="67">
        <v>117.1</v>
      </c>
      <c r="Q389" s="67"/>
      <c r="R389" s="112">
        <f t="shared" si="275"/>
        <v>19.856704196519949</v>
      </c>
      <c r="S389" s="67">
        <v>152.1</v>
      </c>
      <c r="T389" s="67"/>
      <c r="U389" s="112">
        <f t="shared" si="276"/>
        <v>38.904109589041092</v>
      </c>
      <c r="V389" s="67">
        <v>127.3</v>
      </c>
      <c r="W389" s="67"/>
      <c r="X389" s="112">
        <f t="shared" si="277"/>
        <v>8.432708688245306</v>
      </c>
      <c r="Y389" s="93">
        <f t="shared" si="278"/>
        <v>0.75357950263752838</v>
      </c>
      <c r="Z389" s="93"/>
    </row>
    <row r="390" spans="2:26" hidden="1" x14ac:dyDescent="0.2">
      <c r="B390" s="36"/>
      <c r="C390" s="12" t="s">
        <v>25</v>
      </c>
      <c r="D390" s="67">
        <v>134.30000000000001</v>
      </c>
      <c r="E390" s="67"/>
      <c r="F390" s="112">
        <f t="shared" si="271"/>
        <v>25.74906367041201</v>
      </c>
      <c r="G390" s="67">
        <v>127</v>
      </c>
      <c r="H390" s="67"/>
      <c r="I390" s="112">
        <f t="shared" si="272"/>
        <v>19.924457034938612</v>
      </c>
      <c r="J390" s="69">
        <v>126.1</v>
      </c>
      <c r="K390" s="69"/>
      <c r="L390" s="112">
        <f t="shared" si="273"/>
        <v>9.8432055749128935</v>
      </c>
      <c r="M390" s="69">
        <v>181.2</v>
      </c>
      <c r="N390" s="69"/>
      <c r="O390" s="112">
        <f t="shared" si="274"/>
        <v>67.004608294930861</v>
      </c>
      <c r="P390" s="69">
        <v>117.2</v>
      </c>
      <c r="Q390" s="69"/>
      <c r="R390" s="112">
        <f t="shared" si="275"/>
        <v>22.59414225941423</v>
      </c>
      <c r="S390" s="69">
        <v>152.30000000000001</v>
      </c>
      <c r="T390" s="69"/>
      <c r="U390" s="112">
        <f t="shared" si="276"/>
        <v>38.706739526411681</v>
      </c>
      <c r="V390" s="69">
        <v>132.30000000000001</v>
      </c>
      <c r="W390" s="69"/>
      <c r="X390" s="112">
        <f t="shared" si="277"/>
        <v>12.691652470187398</v>
      </c>
      <c r="Y390" s="93">
        <f t="shared" si="278"/>
        <v>0.7446016381236038</v>
      </c>
      <c r="Z390" s="93"/>
    </row>
    <row r="391" spans="2:26" hidden="1" x14ac:dyDescent="0.2">
      <c r="B391" s="36"/>
      <c r="C391" s="12"/>
      <c r="D391" s="67"/>
      <c r="E391" s="67"/>
      <c r="F391" s="112"/>
      <c r="G391" s="67"/>
      <c r="H391" s="67"/>
      <c r="I391" s="112"/>
      <c r="J391" s="69"/>
      <c r="K391" s="69"/>
      <c r="L391" s="112"/>
      <c r="M391" s="69"/>
      <c r="N391" s="69"/>
      <c r="O391" s="112"/>
      <c r="P391" s="69"/>
      <c r="Q391" s="69"/>
      <c r="R391" s="112"/>
      <c r="S391" s="69"/>
      <c r="T391" s="69"/>
      <c r="U391" s="112"/>
      <c r="V391" s="69"/>
      <c r="W391" s="69"/>
      <c r="X391" s="112"/>
      <c r="Y391" s="93"/>
      <c r="Z391" s="93"/>
    </row>
    <row r="392" spans="2:26" hidden="1" x14ac:dyDescent="0.2">
      <c r="B392" s="34">
        <v>2004</v>
      </c>
      <c r="C392" s="8"/>
      <c r="D392" s="64">
        <f>SUM(D393:D404)/12</f>
        <v>138.55833333333334</v>
      </c>
      <c r="E392" s="64"/>
      <c r="F392" s="124">
        <f t="shared" ref="F392:X392" si="279">SUM(F393:F404)/12</f>
        <v>11.915550936759283</v>
      </c>
      <c r="G392" s="64">
        <f t="shared" si="279"/>
        <v>130.26666666666668</v>
      </c>
      <c r="H392" s="64"/>
      <c r="I392" s="124">
        <f t="shared" si="279"/>
        <v>10.513042709127337</v>
      </c>
      <c r="J392" s="64">
        <f t="shared" si="279"/>
        <v>128.84999999999997</v>
      </c>
      <c r="K392" s="64"/>
      <c r="L392" s="124">
        <f t="shared" si="279"/>
        <v>4.3120130076116512</v>
      </c>
      <c r="M392" s="64">
        <f t="shared" si="279"/>
        <v>182.29999999999995</v>
      </c>
      <c r="N392" s="64"/>
      <c r="O392" s="124">
        <f t="shared" si="279"/>
        <v>23.605193341394678</v>
      </c>
      <c r="P392" s="64">
        <f t="shared" si="279"/>
        <v>127.65000000000002</v>
      </c>
      <c r="Q392" s="64"/>
      <c r="R392" s="124">
        <f t="shared" si="279"/>
        <v>15.108947136657379</v>
      </c>
      <c r="S392" s="64">
        <f t="shared" si="279"/>
        <v>157.86666666666667</v>
      </c>
      <c r="T392" s="64"/>
      <c r="U392" s="124">
        <f t="shared" si="279"/>
        <v>6.1087281160777316</v>
      </c>
      <c r="V392" s="64">
        <f t="shared" si="279"/>
        <v>143.78333333333333</v>
      </c>
      <c r="W392" s="64"/>
      <c r="X392" s="124">
        <f t="shared" si="279"/>
        <v>19.75388251122887</v>
      </c>
      <c r="Y392" s="98">
        <f t="shared" ref="Y392:Y404" si="280">(1/D392)*100</f>
        <v>0.72171768809767245</v>
      </c>
      <c r="Z392" s="98"/>
    </row>
    <row r="393" spans="2:26" hidden="1" x14ac:dyDescent="0.2">
      <c r="B393" s="11"/>
      <c r="C393" s="17" t="s">
        <v>14</v>
      </c>
      <c r="D393" s="64">
        <v>134.9</v>
      </c>
      <c r="E393" s="64"/>
      <c r="F393" s="112">
        <f t="shared" ref="F393:F404" si="281">(D393/D379-1)*100</f>
        <v>22.636363636363633</v>
      </c>
      <c r="G393" s="64">
        <v>127.5</v>
      </c>
      <c r="H393" s="64"/>
      <c r="I393" s="126">
        <f t="shared" ref="I393:I404" si="282">(G393-G379)/G379*100</f>
        <v>20.283018867924529</v>
      </c>
      <c r="J393" s="60">
        <v>125.9</v>
      </c>
      <c r="K393" s="60"/>
      <c r="L393" s="126">
        <f t="shared" ref="L393:L404" si="283">(J393-J379)/J379*100</f>
        <v>8.9100346020761343</v>
      </c>
      <c r="M393" s="60">
        <v>181</v>
      </c>
      <c r="N393" s="60"/>
      <c r="O393" s="124">
        <f t="shared" ref="O393:O404" si="284">(M393-M379)/M379*100</f>
        <v>66.360294117647072</v>
      </c>
      <c r="P393" s="60">
        <v>120.7</v>
      </c>
      <c r="Q393" s="60"/>
      <c r="R393" s="126">
        <f t="shared" ref="R393:R404" si="285">(P393-P379)/P379*100</f>
        <v>25.07772020725389</v>
      </c>
      <c r="S393" s="60">
        <v>152.1</v>
      </c>
      <c r="T393" s="60"/>
      <c r="U393" s="126">
        <f t="shared" ref="U393:U404" si="286">(S393-S379)/S379*100</f>
        <v>7.8723404255319114</v>
      </c>
      <c r="V393" s="60">
        <v>134.30000000000001</v>
      </c>
      <c r="W393" s="60"/>
      <c r="X393" s="126">
        <f t="shared" ref="X393:X404" si="287">(V393-V379)/V379*100</f>
        <v>14.20068027210886</v>
      </c>
      <c r="Y393" s="98">
        <f t="shared" si="280"/>
        <v>0.7412898443291327</v>
      </c>
      <c r="Z393" s="98"/>
    </row>
    <row r="394" spans="2:26" hidden="1" x14ac:dyDescent="0.2">
      <c r="B394" s="11"/>
      <c r="C394" s="17" t="s">
        <v>15</v>
      </c>
      <c r="D394" s="64">
        <v>134.69999999999999</v>
      </c>
      <c r="E394" s="64"/>
      <c r="F394" s="112">
        <f t="shared" si="281"/>
        <v>21.79023508137432</v>
      </c>
      <c r="G394" s="64">
        <v>126.6</v>
      </c>
      <c r="H394" s="64"/>
      <c r="I394" s="126">
        <f t="shared" si="282"/>
        <v>18.761726078799253</v>
      </c>
      <c r="J394" s="60">
        <v>126.1</v>
      </c>
      <c r="K394" s="60"/>
      <c r="L394" s="126">
        <f t="shared" si="283"/>
        <v>8.4264832330180539</v>
      </c>
      <c r="M394" s="60">
        <v>181.1</v>
      </c>
      <c r="N394" s="60"/>
      <c r="O394" s="124">
        <f t="shared" si="284"/>
        <v>65.99450045829515</v>
      </c>
      <c r="P394" s="60">
        <v>123.1</v>
      </c>
      <c r="Q394" s="60"/>
      <c r="R394" s="126">
        <f t="shared" si="285"/>
        <v>27.432712215320915</v>
      </c>
      <c r="S394" s="60">
        <v>152.30000000000001</v>
      </c>
      <c r="T394" s="60"/>
      <c r="U394" s="126">
        <f t="shared" si="286"/>
        <v>7.9376328844791049</v>
      </c>
      <c r="V394" s="60">
        <v>136.69999999999999</v>
      </c>
      <c r="W394" s="60"/>
      <c r="X394" s="126">
        <f t="shared" si="287"/>
        <v>14.393305439330534</v>
      </c>
      <c r="Y394" s="98">
        <f t="shared" si="280"/>
        <v>0.74239049740163332</v>
      </c>
      <c r="Z394" s="98"/>
    </row>
    <row r="395" spans="2:26" hidden="1" x14ac:dyDescent="0.2">
      <c r="B395" s="11"/>
      <c r="C395" s="17" t="s">
        <v>16</v>
      </c>
      <c r="D395" s="64">
        <v>135.6</v>
      </c>
      <c r="E395" s="64"/>
      <c r="F395" s="112">
        <f t="shared" si="281"/>
        <v>21.61434977578476</v>
      </c>
      <c r="G395" s="64">
        <v>127.6</v>
      </c>
      <c r="H395" s="64"/>
      <c r="I395" s="126">
        <f t="shared" si="282"/>
        <v>19.699812382739211</v>
      </c>
      <c r="J395" s="60">
        <v>128.19999999999999</v>
      </c>
      <c r="K395" s="60"/>
      <c r="L395" s="126">
        <f t="shared" si="283"/>
        <v>8.2770270270270121</v>
      </c>
      <c r="M395" s="60">
        <v>181.4</v>
      </c>
      <c r="N395" s="60"/>
      <c r="O395" s="124">
        <f t="shared" si="284"/>
        <v>58.56643356643356</v>
      </c>
      <c r="P395" s="60">
        <v>125</v>
      </c>
      <c r="Q395" s="60"/>
      <c r="R395" s="126">
        <f t="shared" si="285"/>
        <v>27.291242362525452</v>
      </c>
      <c r="S395" s="60">
        <v>152.9</v>
      </c>
      <c r="T395" s="60"/>
      <c r="U395" s="126">
        <f t="shared" si="286"/>
        <v>7.1478626489138177</v>
      </c>
      <c r="V395" s="60">
        <v>136.69999999999999</v>
      </c>
      <c r="W395" s="60"/>
      <c r="X395" s="126">
        <f t="shared" si="287"/>
        <v>12.69579554822753</v>
      </c>
      <c r="Y395" s="98">
        <f t="shared" si="280"/>
        <v>0.73746312684365778</v>
      </c>
      <c r="Z395" s="98"/>
    </row>
    <row r="396" spans="2:26" hidden="1" x14ac:dyDescent="0.2">
      <c r="B396" s="11"/>
      <c r="C396" s="17" t="s">
        <v>17</v>
      </c>
      <c r="D396" s="64">
        <v>136.4</v>
      </c>
      <c r="E396" s="64"/>
      <c r="F396" s="112">
        <f t="shared" si="281"/>
        <v>9.8228663446054743</v>
      </c>
      <c r="G396" s="64">
        <v>128.80000000000001</v>
      </c>
      <c r="H396" s="64"/>
      <c r="I396" s="126">
        <f t="shared" si="282"/>
        <v>10.085470085470096</v>
      </c>
      <c r="J396" s="60">
        <v>128.9</v>
      </c>
      <c r="K396" s="60"/>
      <c r="L396" s="126">
        <f t="shared" si="283"/>
        <v>6.4409578860446013</v>
      </c>
      <c r="M396" s="60">
        <v>181.4</v>
      </c>
      <c r="N396" s="60"/>
      <c r="O396" s="124">
        <f t="shared" si="284"/>
        <v>14.664981036662464</v>
      </c>
      <c r="P396" s="60">
        <v>124.2</v>
      </c>
      <c r="Q396" s="60"/>
      <c r="R396" s="126">
        <f t="shared" si="285"/>
        <v>8.1881533101045338</v>
      </c>
      <c r="S396" s="64">
        <v>153.1</v>
      </c>
      <c r="T396" s="64"/>
      <c r="U396" s="126">
        <f t="shared" si="286"/>
        <v>-0.58441558441558805</v>
      </c>
      <c r="V396" s="60">
        <v>137.69999999999999</v>
      </c>
      <c r="W396" s="60"/>
      <c r="X396" s="126">
        <f t="shared" si="287"/>
        <v>21.428571428571413</v>
      </c>
      <c r="Y396" s="98">
        <f t="shared" si="280"/>
        <v>0.73313782991202336</v>
      </c>
      <c r="Z396" s="98"/>
    </row>
    <row r="397" spans="2:26" hidden="1" x14ac:dyDescent="0.2">
      <c r="B397" s="11"/>
      <c r="C397" s="17" t="s">
        <v>18</v>
      </c>
      <c r="D397" s="64">
        <v>137.5</v>
      </c>
      <c r="E397" s="64"/>
      <c r="F397" s="112">
        <f t="shared" si="281"/>
        <v>11.336032388663963</v>
      </c>
      <c r="G397" s="64">
        <v>130.19999999999999</v>
      </c>
      <c r="H397" s="64"/>
      <c r="I397" s="126">
        <f t="shared" si="282"/>
        <v>11.855670103092768</v>
      </c>
      <c r="J397" s="60">
        <v>129</v>
      </c>
      <c r="K397" s="60"/>
      <c r="L397" s="126">
        <f t="shared" si="283"/>
        <v>2.2997620935765313</v>
      </c>
      <c r="M397" s="60">
        <v>182.1</v>
      </c>
      <c r="N397" s="60"/>
      <c r="O397" s="124">
        <f t="shared" si="284"/>
        <v>15.107458912768651</v>
      </c>
      <c r="P397" s="60">
        <v>125.2</v>
      </c>
      <c r="Q397" s="60"/>
      <c r="R397" s="126">
        <f t="shared" si="285"/>
        <v>10.114335971855761</v>
      </c>
      <c r="S397" s="64">
        <v>153.5</v>
      </c>
      <c r="T397" s="64"/>
      <c r="U397" s="126">
        <f t="shared" si="286"/>
        <v>2.9510395707578843</v>
      </c>
      <c r="V397" s="60">
        <v>138.1</v>
      </c>
      <c r="W397" s="60"/>
      <c r="X397" s="126">
        <f t="shared" si="287"/>
        <v>21.353251318101933</v>
      </c>
      <c r="Y397" s="98">
        <f t="shared" si="280"/>
        <v>0.72727272727272729</v>
      </c>
      <c r="Z397" s="98"/>
    </row>
    <row r="398" spans="2:26" hidden="1" x14ac:dyDescent="0.2">
      <c r="B398" s="11"/>
      <c r="C398" s="17" t="s">
        <v>19</v>
      </c>
      <c r="D398" s="64">
        <v>137.9</v>
      </c>
      <c r="E398" s="64"/>
      <c r="F398" s="112">
        <f t="shared" si="281"/>
        <v>11.120064464141821</v>
      </c>
      <c r="G398" s="64">
        <v>130.80000000000001</v>
      </c>
      <c r="H398" s="64"/>
      <c r="I398" s="126">
        <f t="shared" si="282"/>
        <v>11.508951406649629</v>
      </c>
      <c r="J398" s="60">
        <v>129</v>
      </c>
      <c r="K398" s="60"/>
      <c r="L398" s="126">
        <f t="shared" si="283"/>
        <v>1.654846335697395</v>
      </c>
      <c r="M398" s="60">
        <v>182.1</v>
      </c>
      <c r="N398" s="60"/>
      <c r="O398" s="124">
        <f t="shared" si="284"/>
        <v>15.180265654648956</v>
      </c>
      <c r="P398" s="60">
        <v>125.3</v>
      </c>
      <c r="Q398" s="60"/>
      <c r="R398" s="126">
        <f t="shared" si="285"/>
        <v>9.241499564080204</v>
      </c>
      <c r="S398" s="64">
        <v>153.5</v>
      </c>
      <c r="T398" s="64"/>
      <c r="U398" s="126">
        <f t="shared" si="286"/>
        <v>3.2279757901815818</v>
      </c>
      <c r="V398" s="60">
        <v>138</v>
      </c>
      <c r="W398" s="60"/>
      <c r="X398" s="126">
        <f t="shared" si="287"/>
        <v>21.80052956751986</v>
      </c>
      <c r="Y398" s="98">
        <f t="shared" si="280"/>
        <v>0.72516316171138506</v>
      </c>
      <c r="Z398" s="98"/>
    </row>
    <row r="399" spans="2:26" hidden="1" x14ac:dyDescent="0.2">
      <c r="B399" s="11"/>
      <c r="C399" s="17" t="s">
        <v>20</v>
      </c>
      <c r="D399" s="64">
        <v>139.1</v>
      </c>
      <c r="E399" s="64"/>
      <c r="F399" s="112">
        <f t="shared" si="281"/>
        <v>8.6718749999999964</v>
      </c>
      <c r="G399" s="64">
        <v>130.69999999999999</v>
      </c>
      <c r="H399" s="64"/>
      <c r="I399" s="126">
        <f t="shared" si="282"/>
        <v>6.3466232709519783</v>
      </c>
      <c r="J399" s="60">
        <v>129.5</v>
      </c>
      <c r="K399" s="60"/>
      <c r="L399" s="126">
        <f t="shared" si="283"/>
        <v>2.7777777777777777</v>
      </c>
      <c r="M399" s="60">
        <v>183</v>
      </c>
      <c r="N399" s="60"/>
      <c r="O399" s="124">
        <f t="shared" si="284"/>
        <v>15.749525616698296</v>
      </c>
      <c r="P399" s="60">
        <v>128.4</v>
      </c>
      <c r="Q399" s="60"/>
      <c r="R399" s="126">
        <f t="shared" si="285"/>
        <v>10.88082901554405</v>
      </c>
      <c r="S399" s="64">
        <v>162.4</v>
      </c>
      <c r="T399" s="64"/>
      <c r="U399" s="126">
        <f t="shared" si="286"/>
        <v>7.9069767441860508</v>
      </c>
      <c r="V399" s="60">
        <v>138.5</v>
      </c>
      <c r="W399" s="60"/>
      <c r="X399" s="126">
        <f t="shared" si="287"/>
        <v>20.330147697654219</v>
      </c>
      <c r="Y399" s="98">
        <f t="shared" si="280"/>
        <v>0.71890726096333568</v>
      </c>
      <c r="Z399" s="98"/>
    </row>
    <row r="400" spans="2:26" hidden="1" x14ac:dyDescent="0.2">
      <c r="B400" s="11"/>
      <c r="C400" s="17" t="s">
        <v>21</v>
      </c>
      <c r="D400" s="64">
        <v>140.6</v>
      </c>
      <c r="E400" s="64"/>
      <c r="F400" s="112">
        <f t="shared" si="281"/>
        <v>10.101801096319484</v>
      </c>
      <c r="G400" s="64">
        <v>131.80000000000001</v>
      </c>
      <c r="H400" s="64"/>
      <c r="I400" s="126">
        <f t="shared" si="282"/>
        <v>7.7677841373671423</v>
      </c>
      <c r="J400" s="60">
        <v>129.5</v>
      </c>
      <c r="K400" s="60"/>
      <c r="L400" s="126">
        <f t="shared" si="283"/>
        <v>2.7777777777777777</v>
      </c>
      <c r="M400" s="60">
        <v>183</v>
      </c>
      <c r="N400" s="60"/>
      <c r="O400" s="124">
        <f t="shared" si="284"/>
        <v>15.749525616698296</v>
      </c>
      <c r="P400" s="60">
        <v>130</v>
      </c>
      <c r="Q400" s="60"/>
      <c r="R400" s="126">
        <f t="shared" si="285"/>
        <v>12.068965517241379</v>
      </c>
      <c r="S400" s="60">
        <v>162.5</v>
      </c>
      <c r="T400" s="60"/>
      <c r="U400" s="126">
        <f t="shared" si="286"/>
        <v>7.9734219269102988</v>
      </c>
      <c r="V400" s="60">
        <v>149.69999999999999</v>
      </c>
      <c r="W400" s="60"/>
      <c r="X400" s="126">
        <f t="shared" si="287"/>
        <v>28.829604130808939</v>
      </c>
      <c r="Y400" s="98">
        <f t="shared" si="280"/>
        <v>0.71123755334281646</v>
      </c>
      <c r="Z400" s="98"/>
    </row>
    <row r="401" spans="2:26" hidden="1" x14ac:dyDescent="0.2">
      <c r="C401" s="17" t="s">
        <v>22</v>
      </c>
      <c r="D401" s="39">
        <v>141</v>
      </c>
      <c r="E401" s="39"/>
      <c r="F401" s="112">
        <f t="shared" si="281"/>
        <v>6.7373202119606512</v>
      </c>
      <c r="G401" s="39">
        <v>132.30000000000001</v>
      </c>
      <c r="H401" s="39"/>
      <c r="I401" s="126">
        <f t="shared" si="282"/>
        <v>5.4183266932271001</v>
      </c>
      <c r="J401" s="38">
        <v>129.80000000000001</v>
      </c>
      <c r="K401" s="38"/>
      <c r="L401" s="126">
        <f t="shared" si="283"/>
        <v>2.0440251572327108</v>
      </c>
      <c r="M401" s="38">
        <v>183.1</v>
      </c>
      <c r="N401" s="38"/>
      <c r="O401" s="124">
        <f t="shared" si="284"/>
        <v>5.0487664945496169</v>
      </c>
      <c r="P401" s="38">
        <v>129.80000000000001</v>
      </c>
      <c r="Q401" s="38"/>
      <c r="R401" s="126">
        <f t="shared" si="285"/>
        <v>10.845431255337333</v>
      </c>
      <c r="S401" s="38">
        <v>162.6</v>
      </c>
      <c r="T401" s="38"/>
      <c r="U401" s="126">
        <f t="shared" si="286"/>
        <v>7.1852340145023117</v>
      </c>
      <c r="V401" s="38">
        <v>149.69999999999999</v>
      </c>
      <c r="W401" s="38"/>
      <c r="X401" s="126">
        <f t="shared" si="287"/>
        <v>20.628525382755839</v>
      </c>
      <c r="Y401" s="98">
        <f t="shared" si="280"/>
        <v>0.70921985815602839</v>
      </c>
      <c r="Z401" s="98"/>
    </row>
    <row r="402" spans="2:26" hidden="1" x14ac:dyDescent="0.2">
      <c r="C402" s="12" t="s">
        <v>23</v>
      </c>
      <c r="D402" s="64">
        <v>141.6</v>
      </c>
      <c r="E402" s="38"/>
      <c r="F402" s="112">
        <f t="shared" si="281"/>
        <v>6.8679245283018719</v>
      </c>
      <c r="G402" s="64">
        <v>133.1</v>
      </c>
      <c r="H402" s="64"/>
      <c r="I402" s="126">
        <f t="shared" si="282"/>
        <v>5.9713375796178347</v>
      </c>
      <c r="J402" s="60">
        <v>130.1</v>
      </c>
      <c r="K402" s="60"/>
      <c r="L402" s="126">
        <f t="shared" si="283"/>
        <v>2.2798742138364712</v>
      </c>
      <c r="M402" s="60">
        <v>183.1</v>
      </c>
      <c r="N402" s="60"/>
      <c r="O402" s="124">
        <f t="shared" si="284"/>
        <v>4.9885321100917359</v>
      </c>
      <c r="P402" s="60">
        <v>130.19999999999999</v>
      </c>
      <c r="Q402" s="60"/>
      <c r="R402" s="126">
        <f t="shared" si="285"/>
        <v>9.7807757166947695</v>
      </c>
      <c r="S402" s="64">
        <v>162.9</v>
      </c>
      <c r="T402" s="64"/>
      <c r="U402" s="126">
        <f t="shared" si="286"/>
        <v>7.1005917159763383</v>
      </c>
      <c r="V402" s="60">
        <v>150</v>
      </c>
      <c r="W402" s="60"/>
      <c r="X402" s="126">
        <f t="shared" si="287"/>
        <v>17.924528301886788</v>
      </c>
      <c r="Y402" s="98">
        <f t="shared" si="280"/>
        <v>0.70621468926553677</v>
      </c>
      <c r="Z402" s="98"/>
    </row>
    <row r="403" spans="2:26" hidden="1" x14ac:dyDescent="0.2">
      <c r="C403" s="35" t="s">
        <v>24</v>
      </c>
      <c r="D403" s="64">
        <v>141.19999999999999</v>
      </c>
      <c r="E403" s="38"/>
      <c r="F403" s="112">
        <f t="shared" si="281"/>
        <v>6.4054257724189823</v>
      </c>
      <c r="G403" s="64">
        <v>131.9</v>
      </c>
      <c r="H403" s="64"/>
      <c r="I403" s="126">
        <f t="shared" si="282"/>
        <v>4.5995241871530625</v>
      </c>
      <c r="J403" s="60">
        <v>130.1</v>
      </c>
      <c r="K403" s="60"/>
      <c r="L403" s="126">
        <f t="shared" si="283"/>
        <v>2.6835043409628976</v>
      </c>
      <c r="M403" s="60">
        <v>183.1</v>
      </c>
      <c r="N403" s="60"/>
      <c r="O403" s="124">
        <f t="shared" si="284"/>
        <v>4.7482837528604023</v>
      </c>
      <c r="P403" s="60">
        <v>131.19999999999999</v>
      </c>
      <c r="Q403" s="60"/>
      <c r="R403" s="126">
        <f t="shared" si="285"/>
        <v>12.040990606319381</v>
      </c>
      <c r="S403" s="64">
        <v>163.19999999999999</v>
      </c>
      <c r="T403" s="64"/>
      <c r="U403" s="126">
        <f t="shared" si="286"/>
        <v>7.297830374753449</v>
      </c>
      <c r="V403" s="60">
        <v>155.30000000000001</v>
      </c>
      <c r="W403" s="60"/>
      <c r="X403" s="126">
        <f t="shared" si="287"/>
        <v>21.995286724273384</v>
      </c>
      <c r="Y403" s="98">
        <f t="shared" si="280"/>
        <v>0.708215297450425</v>
      </c>
      <c r="Z403" s="98"/>
    </row>
    <row r="404" spans="2:26" hidden="1" x14ac:dyDescent="0.2">
      <c r="C404" s="12" t="s">
        <v>25</v>
      </c>
      <c r="D404" s="64">
        <v>142.19999999999999</v>
      </c>
      <c r="E404" s="38"/>
      <c r="F404" s="112">
        <f t="shared" si="281"/>
        <v>5.8823529411764497</v>
      </c>
      <c r="G404" s="64">
        <v>131.9</v>
      </c>
      <c r="H404" s="64"/>
      <c r="I404" s="126">
        <f t="shared" si="282"/>
        <v>3.8582677165354378</v>
      </c>
      <c r="J404" s="60">
        <v>130.1</v>
      </c>
      <c r="K404" s="60"/>
      <c r="L404" s="126">
        <f t="shared" si="283"/>
        <v>3.1720856463124503</v>
      </c>
      <c r="M404" s="60">
        <v>183.2</v>
      </c>
      <c r="N404" s="60"/>
      <c r="O404" s="124">
        <f t="shared" si="284"/>
        <v>1.1037527593818985</v>
      </c>
      <c r="P404" s="60">
        <v>138.69999999999999</v>
      </c>
      <c r="Q404" s="60"/>
      <c r="R404" s="126">
        <f t="shared" si="285"/>
        <v>18.344709897610908</v>
      </c>
      <c r="S404" s="64">
        <v>163.4</v>
      </c>
      <c r="T404" s="64"/>
      <c r="U404" s="126">
        <f t="shared" si="286"/>
        <v>7.2882468811556089</v>
      </c>
      <c r="V404" s="60">
        <v>160.69999999999999</v>
      </c>
      <c r="W404" s="60"/>
      <c r="X404" s="126">
        <f t="shared" si="287"/>
        <v>21.466364323507161</v>
      </c>
      <c r="Y404" s="98">
        <f t="shared" si="280"/>
        <v>0.70323488045007043</v>
      </c>
      <c r="Z404" s="98"/>
    </row>
    <row r="405" spans="2:26" hidden="1" x14ac:dyDescent="0.2">
      <c r="C405" s="12"/>
      <c r="D405" s="64"/>
      <c r="E405" s="38"/>
      <c r="F405" s="111"/>
      <c r="G405" s="64"/>
      <c r="H405" s="64"/>
      <c r="I405" s="111"/>
      <c r="J405" s="60"/>
      <c r="K405" s="60"/>
      <c r="L405" s="111"/>
      <c r="M405" s="60"/>
      <c r="N405" s="60"/>
      <c r="O405" s="120"/>
      <c r="P405" s="60"/>
      <c r="Q405" s="60"/>
      <c r="R405" s="111"/>
      <c r="S405" s="64"/>
      <c r="T405" s="64"/>
      <c r="U405" s="111"/>
      <c r="V405" s="60"/>
      <c r="W405" s="60"/>
      <c r="X405" s="111"/>
      <c r="Y405" s="98"/>
      <c r="Z405" s="98"/>
    </row>
    <row r="406" spans="2:26" hidden="1" x14ac:dyDescent="0.2">
      <c r="B406" s="18">
        <v>2005</v>
      </c>
      <c r="C406" s="24"/>
      <c r="D406" s="64">
        <f>SUM(D407:D418)/12</f>
        <v>148.15833333333333</v>
      </c>
      <c r="E406" s="38"/>
      <c r="F406" s="124">
        <f t="shared" ref="F406:X406" si="288">SUM(F407:F418)/12</f>
        <v>6.9382570844419433</v>
      </c>
      <c r="G406" s="64">
        <f t="shared" si="288"/>
        <v>136.65</v>
      </c>
      <c r="H406" s="64"/>
      <c r="I406" s="124">
        <f t="shared" si="288"/>
        <v>4.9216577984098935</v>
      </c>
      <c r="J406" s="64">
        <f t="shared" si="288"/>
        <v>133.15</v>
      </c>
      <c r="K406" s="64"/>
      <c r="L406" s="124">
        <f t="shared" si="288"/>
        <v>3.3343808263193258</v>
      </c>
      <c r="M406" s="64">
        <f t="shared" si="288"/>
        <v>187.26666666666662</v>
      </c>
      <c r="N406" s="64"/>
      <c r="O406" s="124">
        <f t="shared" si="288"/>
        <v>2.7199610336252031</v>
      </c>
      <c r="P406" s="64">
        <f t="shared" si="288"/>
        <v>148.30833333333331</v>
      </c>
      <c r="Q406" s="64"/>
      <c r="R406" s="124">
        <f t="shared" si="288"/>
        <v>16.153300125311777</v>
      </c>
      <c r="S406" s="64">
        <f t="shared" si="288"/>
        <v>173.19166666666669</v>
      </c>
      <c r="T406" s="64"/>
      <c r="U406" s="124">
        <f t="shared" si="288"/>
        <v>9.6439500683643473</v>
      </c>
      <c r="V406" s="64">
        <f t="shared" si="288"/>
        <v>173.66666666666666</v>
      </c>
      <c r="W406" s="64"/>
      <c r="X406" s="124">
        <f t="shared" si="288"/>
        <v>21.040010180902634</v>
      </c>
      <c r="Y406" s="98">
        <f t="shared" ref="Y406:Y418" si="289">(1/D406)*100</f>
        <v>0.6749535969402104</v>
      </c>
      <c r="Z406" s="98"/>
    </row>
    <row r="407" spans="2:26" hidden="1" x14ac:dyDescent="0.2">
      <c r="C407" s="17" t="s">
        <v>32</v>
      </c>
      <c r="D407" s="64">
        <v>144.30000000000001</v>
      </c>
      <c r="E407" s="38"/>
      <c r="F407" s="112">
        <f t="shared" ref="F407:F418" si="290">(D407/D393-1)*100</f>
        <v>6.9681245366938427</v>
      </c>
      <c r="G407" s="64">
        <v>135.1</v>
      </c>
      <c r="H407" s="64"/>
      <c r="I407" s="111">
        <f t="shared" ref="I407:I418" si="291">(G407/G393-1)*100</f>
        <v>5.9607843137254868</v>
      </c>
      <c r="J407" s="60">
        <v>130.19999999999999</v>
      </c>
      <c r="K407" s="60"/>
      <c r="L407" s="111">
        <f t="shared" ref="L407:L418" si="292">(J407/J393-1)*100</f>
        <v>3.4154090548053961</v>
      </c>
      <c r="M407" s="60">
        <v>183.9</v>
      </c>
      <c r="N407" s="60"/>
      <c r="O407" s="120">
        <f t="shared" ref="O407:O418" si="293">(M407/M393-1)*100</f>
        <v>1.602209944751376</v>
      </c>
      <c r="P407" s="60">
        <v>131.6</v>
      </c>
      <c r="Q407" s="60"/>
      <c r="R407" s="111">
        <f t="shared" ref="R407:R418" si="294">(P407/P393-1)*100</f>
        <v>9.0306545153272531</v>
      </c>
      <c r="S407" s="64">
        <v>163.69999999999999</v>
      </c>
      <c r="T407" s="64"/>
      <c r="U407" s="111">
        <f t="shared" ref="U407:U418" si="295">(S407/S393-1)*100</f>
        <v>7.6265614727153208</v>
      </c>
      <c r="V407" s="60">
        <v>168.7</v>
      </c>
      <c r="W407" s="60"/>
      <c r="X407" s="111">
        <f t="shared" ref="X407:X418" si="296">(V407/V393-1)*100</f>
        <v>25.614296351451959</v>
      </c>
      <c r="Y407" s="98">
        <f t="shared" si="289"/>
        <v>0.693000693000693</v>
      </c>
      <c r="Z407" s="98"/>
    </row>
    <row r="408" spans="2:26" hidden="1" x14ac:dyDescent="0.2">
      <c r="C408" s="17" t="s">
        <v>15</v>
      </c>
      <c r="D408" s="64">
        <v>145.6</v>
      </c>
      <c r="E408" s="38"/>
      <c r="F408" s="112">
        <f t="shared" si="290"/>
        <v>8.0920564216778068</v>
      </c>
      <c r="G408" s="64">
        <v>135.30000000000001</v>
      </c>
      <c r="H408" s="64"/>
      <c r="I408" s="111">
        <f t="shared" si="291"/>
        <v>6.872037914691953</v>
      </c>
      <c r="J408" s="60">
        <v>130.6</v>
      </c>
      <c r="K408" s="60"/>
      <c r="L408" s="111">
        <f t="shared" si="292"/>
        <v>3.5685963521015163</v>
      </c>
      <c r="M408" s="60">
        <v>184.1</v>
      </c>
      <c r="N408" s="60"/>
      <c r="O408" s="120">
        <f t="shared" si="293"/>
        <v>1.6565433462175649</v>
      </c>
      <c r="P408" s="60">
        <v>146.4</v>
      </c>
      <c r="Q408" s="60"/>
      <c r="R408" s="111">
        <f t="shared" si="294"/>
        <v>18.927701056051994</v>
      </c>
      <c r="S408" s="64">
        <v>164</v>
      </c>
      <c r="T408" s="64"/>
      <c r="U408" s="111">
        <f t="shared" si="295"/>
        <v>7.6822061720288826</v>
      </c>
      <c r="V408" s="60">
        <v>169.5</v>
      </c>
      <c r="W408" s="60"/>
      <c r="X408" s="111">
        <f t="shared" si="296"/>
        <v>23.994147768836882</v>
      </c>
      <c r="Y408" s="98">
        <f t="shared" si="289"/>
        <v>0.68681318681318682</v>
      </c>
      <c r="Z408" s="98"/>
    </row>
    <row r="409" spans="2:26" hidden="1" x14ac:dyDescent="0.2">
      <c r="C409" s="17" t="s">
        <v>16</v>
      </c>
      <c r="D409" s="64">
        <v>146.5</v>
      </c>
      <c r="E409" s="38"/>
      <c r="F409" s="112">
        <f t="shared" si="290"/>
        <v>8.0383480825958706</v>
      </c>
      <c r="G409" s="64">
        <v>136.6</v>
      </c>
      <c r="H409" s="64"/>
      <c r="I409" s="111">
        <f t="shared" si="291"/>
        <v>7.0532915360501658</v>
      </c>
      <c r="J409" s="60">
        <v>131.19999999999999</v>
      </c>
      <c r="K409" s="60"/>
      <c r="L409" s="111">
        <f t="shared" si="292"/>
        <v>2.3400936037441422</v>
      </c>
      <c r="M409" s="60">
        <v>184.8</v>
      </c>
      <c r="N409" s="60"/>
      <c r="O409" s="120">
        <f t="shared" si="293"/>
        <v>1.8743109151047488</v>
      </c>
      <c r="P409" s="60">
        <v>144.30000000000001</v>
      </c>
      <c r="Q409" s="60"/>
      <c r="R409" s="111">
        <f t="shared" si="294"/>
        <v>15.440000000000008</v>
      </c>
      <c r="S409" s="64">
        <v>164.2</v>
      </c>
      <c r="T409" s="64"/>
      <c r="U409" s="111">
        <f t="shared" si="295"/>
        <v>7.390451275343346</v>
      </c>
      <c r="V409" s="60">
        <v>170.9</v>
      </c>
      <c r="W409" s="60"/>
      <c r="X409" s="111">
        <f t="shared" si="296"/>
        <v>25.01828822238479</v>
      </c>
      <c r="Y409" s="98">
        <f t="shared" si="289"/>
        <v>0.68259385665529015</v>
      </c>
      <c r="Z409" s="98"/>
    </row>
    <row r="410" spans="2:26" hidden="1" x14ac:dyDescent="0.2">
      <c r="C410" s="17" t="s">
        <v>17</v>
      </c>
      <c r="D410" s="64">
        <v>148.19999999999999</v>
      </c>
      <c r="E410" s="38"/>
      <c r="F410" s="112">
        <f t="shared" si="290"/>
        <v>8.6510263929618691</v>
      </c>
      <c r="G410" s="64">
        <v>138.6</v>
      </c>
      <c r="H410" s="64"/>
      <c r="I410" s="111">
        <f t="shared" si="291"/>
        <v>7.6086956521739024</v>
      </c>
      <c r="J410" s="60">
        <v>131.19999999999999</v>
      </c>
      <c r="K410" s="60"/>
      <c r="L410" s="111">
        <f t="shared" si="292"/>
        <v>1.7843289371605842</v>
      </c>
      <c r="M410" s="60">
        <v>184.9</v>
      </c>
      <c r="N410" s="60"/>
      <c r="O410" s="120">
        <f t="shared" si="293"/>
        <v>1.9294377067254675</v>
      </c>
      <c r="P410" s="60">
        <v>149.5</v>
      </c>
      <c r="Q410" s="60"/>
      <c r="R410" s="111">
        <f t="shared" si="294"/>
        <v>20.370370370370374</v>
      </c>
      <c r="S410" s="64">
        <v>164.7</v>
      </c>
      <c r="T410" s="64"/>
      <c r="U410" s="111">
        <f t="shared" si="295"/>
        <v>7.5767472240365841</v>
      </c>
      <c r="V410" s="60">
        <v>170.9</v>
      </c>
      <c r="W410" s="60"/>
      <c r="X410" s="111">
        <f t="shared" si="296"/>
        <v>24.110384894698633</v>
      </c>
      <c r="Y410" s="98">
        <f t="shared" si="289"/>
        <v>0.67476383265856954</v>
      </c>
      <c r="Z410" s="98"/>
    </row>
    <row r="411" spans="2:26" hidden="1" x14ac:dyDescent="0.2">
      <c r="C411" s="17" t="s">
        <v>18</v>
      </c>
      <c r="D411" s="64">
        <v>147.30000000000001</v>
      </c>
      <c r="E411" s="38"/>
      <c r="F411" s="112">
        <f t="shared" si="290"/>
        <v>7.1272727272727376</v>
      </c>
      <c r="G411" s="64">
        <v>137.30000000000001</v>
      </c>
      <c r="H411" s="64"/>
      <c r="I411" s="111">
        <f t="shared" si="291"/>
        <v>5.4531490015361062</v>
      </c>
      <c r="J411" s="60">
        <v>131.80000000000001</v>
      </c>
      <c r="K411" s="60"/>
      <c r="L411" s="111">
        <f t="shared" si="292"/>
        <v>2.170542635658923</v>
      </c>
      <c r="M411" s="60">
        <v>185.2</v>
      </c>
      <c r="N411" s="60"/>
      <c r="O411" s="120">
        <f t="shared" si="293"/>
        <v>1.7023613399231197</v>
      </c>
      <c r="P411" s="60">
        <v>146.80000000000001</v>
      </c>
      <c r="Q411" s="60"/>
      <c r="R411" s="111">
        <f t="shared" si="294"/>
        <v>17.252396166134186</v>
      </c>
      <c r="S411" s="64">
        <v>165.4</v>
      </c>
      <c r="T411" s="64"/>
      <c r="U411" s="111">
        <f t="shared" si="295"/>
        <v>7.75244299674267</v>
      </c>
      <c r="V411" s="60">
        <v>171.1</v>
      </c>
      <c r="W411" s="60"/>
      <c r="X411" s="111">
        <f t="shared" si="296"/>
        <v>23.895727733526439</v>
      </c>
      <c r="Y411" s="98">
        <f t="shared" si="289"/>
        <v>0.67888662593346905</v>
      </c>
      <c r="Z411" s="98"/>
    </row>
    <row r="412" spans="2:26" hidden="1" x14ac:dyDescent="0.2">
      <c r="C412" s="17" t="s">
        <v>19</v>
      </c>
      <c r="D412" s="64">
        <v>146.69999999999999</v>
      </c>
      <c r="E412" s="38"/>
      <c r="F412" s="112">
        <f t="shared" si="290"/>
        <v>6.3814358230601664</v>
      </c>
      <c r="G412" s="64">
        <v>136.5</v>
      </c>
      <c r="H412" s="64"/>
      <c r="I412" s="111">
        <f t="shared" si="291"/>
        <v>4.3577981651376163</v>
      </c>
      <c r="J412" s="60">
        <v>133</v>
      </c>
      <c r="K412" s="60"/>
      <c r="L412" s="111">
        <f t="shared" si="292"/>
        <v>3.1007751937984551</v>
      </c>
      <c r="M412" s="60">
        <v>185.3</v>
      </c>
      <c r="N412" s="60"/>
      <c r="O412" s="120">
        <f t="shared" si="293"/>
        <v>1.75727622185613</v>
      </c>
      <c r="P412" s="60">
        <v>144.80000000000001</v>
      </c>
      <c r="Q412" s="60"/>
      <c r="R412" s="111">
        <f t="shared" si="294"/>
        <v>15.562649640861936</v>
      </c>
      <c r="S412" s="64">
        <v>165.7</v>
      </c>
      <c r="T412" s="64"/>
      <c r="U412" s="111">
        <f t="shared" si="295"/>
        <v>7.947882736156342</v>
      </c>
      <c r="V412" s="60">
        <v>170.8</v>
      </c>
      <c r="W412" s="60"/>
      <c r="X412" s="111">
        <f t="shared" si="296"/>
        <v>23.768115942028988</v>
      </c>
      <c r="Y412" s="98">
        <f t="shared" si="289"/>
        <v>0.681663258350375</v>
      </c>
      <c r="Z412" s="98"/>
    </row>
    <row r="413" spans="2:26" hidden="1" x14ac:dyDescent="0.2">
      <c r="C413" s="17" t="s">
        <v>20</v>
      </c>
      <c r="D413" s="64">
        <v>147.30000000000001</v>
      </c>
      <c r="E413" s="38"/>
      <c r="F413" s="112">
        <f t="shared" si="290"/>
        <v>5.8950395398993605</v>
      </c>
      <c r="G413" s="64">
        <v>135.1</v>
      </c>
      <c r="H413" s="64"/>
      <c r="I413" s="111">
        <f t="shared" si="291"/>
        <v>3.3664881407804215</v>
      </c>
      <c r="J413" s="60">
        <v>132.69999999999999</v>
      </c>
      <c r="K413" s="60"/>
      <c r="L413" s="111">
        <f t="shared" si="292"/>
        <v>2.4710424710424617</v>
      </c>
      <c r="M413" s="60">
        <v>185.6</v>
      </c>
      <c r="N413" s="60"/>
      <c r="O413" s="120">
        <f t="shared" si="293"/>
        <v>1.4207650273224015</v>
      </c>
      <c r="P413" s="60">
        <v>143.69999999999999</v>
      </c>
      <c r="Q413" s="60"/>
      <c r="R413" s="111">
        <f t="shared" si="294"/>
        <v>11.915887850467266</v>
      </c>
      <c r="S413" s="64">
        <v>179.9</v>
      </c>
      <c r="T413" s="64"/>
      <c r="U413" s="111">
        <f t="shared" si="295"/>
        <v>10.775862068965525</v>
      </c>
      <c r="V413" s="60">
        <v>173.1</v>
      </c>
      <c r="W413" s="60"/>
      <c r="X413" s="111">
        <f t="shared" si="296"/>
        <v>24.981949458483754</v>
      </c>
      <c r="Y413" s="98">
        <f t="shared" si="289"/>
        <v>0.67888662593346905</v>
      </c>
      <c r="Z413" s="98"/>
    </row>
    <row r="414" spans="2:26" hidden="1" x14ac:dyDescent="0.2">
      <c r="C414" s="24" t="s">
        <v>21</v>
      </c>
      <c r="D414" s="64">
        <v>147.5</v>
      </c>
      <c r="E414" s="38"/>
      <c r="F414" s="112">
        <f t="shared" si="290"/>
        <v>4.9075391180654293</v>
      </c>
      <c r="G414" s="64">
        <v>134.5</v>
      </c>
      <c r="H414" s="64"/>
      <c r="I414" s="111">
        <f t="shared" si="291"/>
        <v>2.0485584218512765</v>
      </c>
      <c r="J414" s="60">
        <v>133.69999999999999</v>
      </c>
      <c r="K414" s="60"/>
      <c r="L414" s="111">
        <f t="shared" si="292"/>
        <v>3.2432432432432323</v>
      </c>
      <c r="M414" s="60">
        <v>185.8</v>
      </c>
      <c r="N414" s="60"/>
      <c r="O414" s="120">
        <f t="shared" si="293"/>
        <v>1.5300546448087537</v>
      </c>
      <c r="P414" s="60">
        <v>148.4</v>
      </c>
      <c r="Q414" s="60"/>
      <c r="R414" s="111">
        <f t="shared" si="294"/>
        <v>14.15384615384616</v>
      </c>
      <c r="S414" s="64">
        <v>180.2</v>
      </c>
      <c r="T414" s="64"/>
      <c r="U414" s="111">
        <f t="shared" si="295"/>
        <v>10.892307692307689</v>
      </c>
      <c r="V414" s="60">
        <v>175.5</v>
      </c>
      <c r="W414" s="60"/>
      <c r="X414" s="111">
        <f t="shared" si="296"/>
        <v>17.234468937875768</v>
      </c>
      <c r="Y414" s="98">
        <f t="shared" si="289"/>
        <v>0.67796610169491522</v>
      </c>
      <c r="Z414" s="98"/>
    </row>
    <row r="415" spans="2:26" hidden="1" x14ac:dyDescent="0.2">
      <c r="C415" s="24" t="s">
        <v>22</v>
      </c>
      <c r="D415" s="64">
        <v>148.4</v>
      </c>
      <c r="E415" s="38"/>
      <c r="F415" s="112">
        <f t="shared" si="290"/>
        <v>5.2482269503546064</v>
      </c>
      <c r="G415" s="64">
        <v>135.30000000000001</v>
      </c>
      <c r="H415" s="64"/>
      <c r="I415" s="111">
        <f t="shared" si="291"/>
        <v>2.2675736961451198</v>
      </c>
      <c r="J415" s="60">
        <v>135</v>
      </c>
      <c r="K415" s="60"/>
      <c r="L415" s="111">
        <f t="shared" si="292"/>
        <v>4.0061633281972098</v>
      </c>
      <c r="M415" s="60">
        <v>186</v>
      </c>
      <c r="N415" s="60"/>
      <c r="O415" s="120">
        <f t="shared" si="293"/>
        <v>1.5838339705079196</v>
      </c>
      <c r="P415" s="60">
        <v>151.30000000000001</v>
      </c>
      <c r="Q415" s="60"/>
      <c r="R415" s="111">
        <f t="shared" si="294"/>
        <v>16.563944530046214</v>
      </c>
      <c r="S415" s="64">
        <v>180.5</v>
      </c>
      <c r="T415" s="64"/>
      <c r="U415" s="111">
        <f t="shared" si="295"/>
        <v>11.008610086100855</v>
      </c>
      <c r="V415" s="60">
        <v>177</v>
      </c>
      <c r="W415" s="60"/>
      <c r="X415" s="111">
        <f t="shared" si="296"/>
        <v>18.236472945891791</v>
      </c>
      <c r="Y415" s="98">
        <f t="shared" si="289"/>
        <v>0.67385444743935308</v>
      </c>
      <c r="Z415" s="98"/>
    </row>
    <row r="416" spans="2:26" hidden="1" x14ac:dyDescent="0.2">
      <c r="C416" s="24" t="s">
        <v>23</v>
      </c>
      <c r="D416" s="64">
        <v>150.69999999999999</v>
      </c>
      <c r="E416" s="38"/>
      <c r="F416" s="112">
        <f t="shared" si="290"/>
        <v>6.4265536723163708</v>
      </c>
      <c r="G416" s="64">
        <v>137.5</v>
      </c>
      <c r="H416" s="64"/>
      <c r="I416" s="111">
        <f t="shared" si="291"/>
        <v>3.3057851239669533</v>
      </c>
      <c r="J416" s="60">
        <v>135.69999999999999</v>
      </c>
      <c r="K416" s="60"/>
      <c r="L416" s="111">
        <f t="shared" si="292"/>
        <v>4.3043812451960095</v>
      </c>
      <c r="M416" s="60">
        <v>193.2</v>
      </c>
      <c r="N416" s="60"/>
      <c r="O416" s="120">
        <f t="shared" si="293"/>
        <v>5.5161114145275691</v>
      </c>
      <c r="P416" s="60">
        <v>152</v>
      </c>
      <c r="Q416" s="60"/>
      <c r="R416" s="111">
        <f t="shared" si="294"/>
        <v>16.743471582181279</v>
      </c>
      <c r="S416" s="64">
        <v>181.2</v>
      </c>
      <c r="T416" s="64"/>
      <c r="U416" s="111">
        <f t="shared" si="295"/>
        <v>11.233885819521161</v>
      </c>
      <c r="V416" s="60">
        <v>178</v>
      </c>
      <c r="W416" s="60"/>
      <c r="X416" s="111">
        <f t="shared" si="296"/>
        <v>18.666666666666675</v>
      </c>
      <c r="Y416" s="98">
        <f t="shared" si="289"/>
        <v>0.66357000663570009</v>
      </c>
      <c r="Z416" s="98"/>
    </row>
    <row r="417" spans="1:41" s="38" customFormat="1" ht="12" hidden="1" customHeight="1" x14ac:dyDescent="0.2">
      <c r="A417" s="16"/>
      <c r="B417" s="16"/>
      <c r="C417" s="24" t="s">
        <v>24</v>
      </c>
      <c r="D417" s="64">
        <v>151.69999999999999</v>
      </c>
      <c r="F417" s="112">
        <f t="shared" si="290"/>
        <v>7.4362606232294626</v>
      </c>
      <c r="G417" s="64">
        <v>138.1</v>
      </c>
      <c r="H417" s="64"/>
      <c r="I417" s="111">
        <f t="shared" si="291"/>
        <v>4.7005307050795864</v>
      </c>
      <c r="J417" s="60">
        <v>135.4</v>
      </c>
      <c r="K417" s="60"/>
      <c r="L417" s="111">
        <f t="shared" si="292"/>
        <v>4.073789392774807</v>
      </c>
      <c r="M417" s="60">
        <v>194.2</v>
      </c>
      <c r="N417" s="60"/>
      <c r="O417" s="120">
        <f t="shared" si="293"/>
        <v>6.0622610595303161</v>
      </c>
      <c r="P417" s="60">
        <v>158.1</v>
      </c>
      <c r="Q417" s="60"/>
      <c r="R417" s="111">
        <f t="shared" si="294"/>
        <v>20.503048780487809</v>
      </c>
      <c r="S417" s="64">
        <v>182.2</v>
      </c>
      <c r="T417" s="64"/>
      <c r="U417" s="111">
        <f t="shared" si="295"/>
        <v>11.6421568627451</v>
      </c>
      <c r="V417" s="60">
        <v>179</v>
      </c>
      <c r="W417" s="60"/>
      <c r="X417" s="111">
        <f t="shared" si="296"/>
        <v>15.260785576303926</v>
      </c>
      <c r="Y417" s="98">
        <f t="shared" si="289"/>
        <v>0.65919578114700073</v>
      </c>
      <c r="Z417" s="98"/>
      <c r="AA417" s="307"/>
      <c r="AB417" s="307"/>
      <c r="AC417" s="307"/>
      <c r="AD417" s="307"/>
      <c r="AE417" s="307"/>
      <c r="AF417" s="307"/>
      <c r="AG417" s="307"/>
      <c r="AH417" s="307"/>
      <c r="AI417" s="307"/>
      <c r="AJ417" s="307"/>
      <c r="AK417" s="307"/>
      <c r="AL417" s="307"/>
      <c r="AM417" s="307"/>
      <c r="AN417" s="307"/>
      <c r="AO417" s="307"/>
    </row>
    <row r="418" spans="1:41" s="38" customFormat="1" ht="12.75" hidden="1" customHeight="1" x14ac:dyDescent="0.2">
      <c r="A418" s="16"/>
      <c r="B418" s="16"/>
      <c r="C418" s="24" t="s">
        <v>25</v>
      </c>
      <c r="D418" s="64">
        <v>153.69999999999999</v>
      </c>
      <c r="F418" s="112">
        <f t="shared" si="290"/>
        <v>8.0872011251758025</v>
      </c>
      <c r="G418" s="64">
        <v>139.9</v>
      </c>
      <c r="H418" s="64"/>
      <c r="I418" s="111">
        <f t="shared" si="291"/>
        <v>6.0652009097801329</v>
      </c>
      <c r="J418" s="60">
        <v>137.30000000000001</v>
      </c>
      <c r="K418" s="60"/>
      <c r="L418" s="111">
        <f t="shared" si="292"/>
        <v>5.5342044581091709</v>
      </c>
      <c r="M418" s="60">
        <v>194.2</v>
      </c>
      <c r="N418" s="60"/>
      <c r="O418" s="120">
        <f t="shared" si="293"/>
        <v>6.0043668122270688</v>
      </c>
      <c r="P418" s="60">
        <v>162.80000000000001</v>
      </c>
      <c r="Q418" s="60"/>
      <c r="R418" s="111">
        <f t="shared" si="294"/>
        <v>17.375630857966851</v>
      </c>
      <c r="S418" s="64">
        <v>186.6</v>
      </c>
      <c r="T418" s="64"/>
      <c r="U418" s="111">
        <f t="shared" si="295"/>
        <v>14.198286413708683</v>
      </c>
      <c r="V418" s="60">
        <v>179.5</v>
      </c>
      <c r="W418" s="60"/>
      <c r="X418" s="111">
        <f t="shared" si="296"/>
        <v>11.698817672682015</v>
      </c>
      <c r="Y418" s="98">
        <f t="shared" si="289"/>
        <v>0.65061808718282377</v>
      </c>
      <c r="Z418" s="98"/>
      <c r="AA418" s="307"/>
      <c r="AB418" s="307"/>
      <c r="AC418" s="307"/>
      <c r="AD418" s="307"/>
      <c r="AE418" s="307"/>
      <c r="AF418" s="307"/>
      <c r="AG418" s="307"/>
      <c r="AH418" s="307"/>
      <c r="AI418" s="307"/>
      <c r="AJ418" s="307"/>
      <c r="AK418" s="307"/>
      <c r="AL418" s="307"/>
      <c r="AM418" s="307"/>
      <c r="AN418" s="307"/>
      <c r="AO418" s="307"/>
    </row>
    <row r="419" spans="1:41" s="38" customFormat="1" ht="12.75" hidden="1" customHeight="1" x14ac:dyDescent="0.2">
      <c r="A419" s="16"/>
      <c r="B419" s="16"/>
      <c r="C419" s="24"/>
      <c r="D419" s="64"/>
      <c r="F419" s="112"/>
      <c r="G419" s="64"/>
      <c r="H419" s="64"/>
      <c r="I419" s="111"/>
      <c r="J419" s="60"/>
      <c r="K419" s="60"/>
      <c r="L419" s="111"/>
      <c r="M419" s="60"/>
      <c r="N419" s="60"/>
      <c r="O419" s="120"/>
      <c r="P419" s="60"/>
      <c r="Q419" s="60"/>
      <c r="R419" s="111"/>
      <c r="S419" s="64"/>
      <c r="T419" s="64"/>
      <c r="U419" s="111"/>
      <c r="V419" s="60"/>
      <c r="W419" s="60"/>
      <c r="X419" s="111"/>
      <c r="Y419" s="93"/>
      <c r="Z419" s="93"/>
      <c r="AA419" s="307"/>
      <c r="AB419" s="307"/>
      <c r="AC419" s="307"/>
      <c r="AD419" s="307"/>
      <c r="AE419" s="307"/>
      <c r="AF419" s="307"/>
      <c r="AG419" s="307"/>
      <c r="AH419" s="307"/>
      <c r="AI419" s="307"/>
      <c r="AJ419" s="307"/>
      <c r="AK419" s="307"/>
      <c r="AL419" s="307"/>
      <c r="AM419" s="307"/>
      <c r="AN419" s="307"/>
      <c r="AO419" s="307"/>
    </row>
    <row r="420" spans="1:41" s="38" customFormat="1" ht="12.75" hidden="1" customHeight="1" x14ac:dyDescent="0.2">
      <c r="A420" s="16"/>
      <c r="B420" s="18">
        <v>2006</v>
      </c>
      <c r="C420" s="24"/>
      <c r="D420" s="64">
        <v>155.5</v>
      </c>
      <c r="F420" s="112">
        <f t="shared" ref="F420:F432" si="297">(D420/D406-1)*100</f>
        <v>4.9552843242027134</v>
      </c>
      <c r="G420" s="64">
        <v>140.9</v>
      </c>
      <c r="H420" s="64"/>
      <c r="I420" s="112">
        <f t="shared" ref="I420:I432" si="298">(G420/G406-1)*100</f>
        <v>3.1101353823637101</v>
      </c>
      <c r="J420" s="60">
        <f>SUM(J421:J432)/12</f>
        <v>141.07499999999999</v>
      </c>
      <c r="K420" s="60"/>
      <c r="L420" s="112">
        <f t="shared" ref="L420:L432" si="299">(J420/J406-1)*100</f>
        <v>5.951933909125029</v>
      </c>
      <c r="M420" s="60">
        <f>SUM(M421:M432)/12</f>
        <v>194.75833333333335</v>
      </c>
      <c r="N420" s="60"/>
      <c r="O420" s="120">
        <f t="shared" ref="O420:O432" si="300">(M420/M406-1)*100</f>
        <v>4.000533997864042</v>
      </c>
      <c r="P420" s="60">
        <f>SUM(P421:P432)/12</f>
        <v>168.84166666666667</v>
      </c>
      <c r="Q420" s="60"/>
      <c r="R420" s="111">
        <f t="shared" ref="R420:R432" si="301">(P420/P406-1)*100</f>
        <v>13.845030061246288</v>
      </c>
      <c r="S420" s="60">
        <f>SUM(S421:S432)/12</f>
        <v>189.83333333333329</v>
      </c>
      <c r="T420" s="60"/>
      <c r="U420" s="111">
        <f t="shared" ref="U420:U432" si="302">(S420/S406-1)*100</f>
        <v>9.6088148967905962</v>
      </c>
      <c r="V420" s="60">
        <f>SUM(V421:V432)/12</f>
        <v>182.5333333333333</v>
      </c>
      <c r="W420" s="60"/>
      <c r="X420" s="111">
        <f t="shared" ref="X420:X432" si="303">(V420/V406-1)*100</f>
        <v>5.105566218809976</v>
      </c>
      <c r="Y420" s="98">
        <f t="shared" ref="Y420:Y435" si="304">(1/D420)*100</f>
        <v>0.64308681672025725</v>
      </c>
      <c r="Z420" s="98"/>
      <c r="AA420" s="307"/>
      <c r="AB420" s="307"/>
      <c r="AC420" s="307"/>
      <c r="AD420" s="307"/>
      <c r="AE420" s="307"/>
      <c r="AF420" s="307"/>
      <c r="AG420" s="307"/>
      <c r="AH420" s="307"/>
      <c r="AI420" s="307"/>
      <c r="AJ420" s="307"/>
      <c r="AK420" s="307"/>
      <c r="AL420" s="307"/>
      <c r="AM420" s="307"/>
      <c r="AN420" s="307"/>
      <c r="AO420" s="307"/>
    </row>
    <row r="421" spans="1:41" s="38" customFormat="1" ht="12.75" hidden="1" customHeight="1" x14ac:dyDescent="0.2">
      <c r="A421" s="16"/>
      <c r="B421" s="16"/>
      <c r="C421" s="17" t="s">
        <v>32</v>
      </c>
      <c r="D421" s="64">
        <v>154.30000000000001</v>
      </c>
      <c r="F421" s="112">
        <f t="shared" si="297"/>
        <v>6.9300069300069378</v>
      </c>
      <c r="G421" s="64">
        <v>140.19999999999999</v>
      </c>
      <c r="H421" s="64"/>
      <c r="I421" s="112">
        <f t="shared" si="298"/>
        <v>3.7749814951887339</v>
      </c>
      <c r="J421" s="60">
        <v>140.19999999999999</v>
      </c>
      <c r="K421" s="60"/>
      <c r="L421" s="112">
        <f t="shared" si="299"/>
        <v>7.6804915514592897</v>
      </c>
      <c r="M421" s="60">
        <v>194.3</v>
      </c>
      <c r="N421" s="60"/>
      <c r="O421" s="120">
        <f t="shared" si="300"/>
        <v>5.6552474170745048</v>
      </c>
      <c r="P421" s="60">
        <v>163.19999999999999</v>
      </c>
      <c r="Q421" s="60"/>
      <c r="R421" s="111">
        <f t="shared" si="301"/>
        <v>24.012158054711243</v>
      </c>
      <c r="S421" s="64">
        <v>188.1</v>
      </c>
      <c r="T421" s="64"/>
      <c r="U421" s="111">
        <f t="shared" si="302"/>
        <v>14.905314599877828</v>
      </c>
      <c r="V421" s="60">
        <v>180.3</v>
      </c>
      <c r="W421" s="60"/>
      <c r="X421" s="111">
        <f t="shared" si="303"/>
        <v>6.8761114404268131</v>
      </c>
      <c r="Y421" s="98">
        <f t="shared" si="304"/>
        <v>0.64808813998703818</v>
      </c>
      <c r="Z421" s="98"/>
      <c r="AA421" s="307"/>
      <c r="AB421" s="307"/>
      <c r="AC421" s="307"/>
      <c r="AD421" s="307"/>
      <c r="AE421" s="307"/>
      <c r="AF421" s="307"/>
      <c r="AG421" s="307"/>
      <c r="AH421" s="307"/>
      <c r="AI421" s="307"/>
      <c r="AJ421" s="307"/>
      <c r="AK421" s="307"/>
      <c r="AL421" s="307"/>
      <c r="AM421" s="307"/>
      <c r="AN421" s="307"/>
      <c r="AO421" s="307"/>
    </row>
    <row r="422" spans="1:41" s="38" customFormat="1" ht="12.75" hidden="1" customHeight="1" x14ac:dyDescent="0.2">
      <c r="A422" s="16"/>
      <c r="B422" s="16"/>
      <c r="C422" s="17" t="s">
        <v>15</v>
      </c>
      <c r="D422" s="64">
        <v>154.6</v>
      </c>
      <c r="F422" s="112">
        <f t="shared" si="297"/>
        <v>6.1813186813186816</v>
      </c>
      <c r="G422" s="64">
        <v>140</v>
      </c>
      <c r="H422" s="64"/>
      <c r="I422" s="112">
        <f t="shared" si="298"/>
        <v>3.4737620103473699</v>
      </c>
      <c r="J422" s="60">
        <v>141</v>
      </c>
      <c r="K422" s="60"/>
      <c r="L422" s="112">
        <f t="shared" si="299"/>
        <v>7.963246554364467</v>
      </c>
      <c r="M422" s="60">
        <v>194.5</v>
      </c>
      <c r="N422" s="60"/>
      <c r="O422" s="120">
        <f t="shared" si="300"/>
        <v>5.6491037479630579</v>
      </c>
      <c r="P422" s="60">
        <v>167.9</v>
      </c>
      <c r="Q422" s="60"/>
      <c r="R422" s="111">
        <f t="shared" si="301"/>
        <v>14.685792349726778</v>
      </c>
      <c r="S422" s="64">
        <v>188.8</v>
      </c>
      <c r="T422" s="64"/>
      <c r="U422" s="111">
        <f t="shared" si="302"/>
        <v>15.121951219512209</v>
      </c>
      <c r="V422" s="60">
        <v>181.2</v>
      </c>
      <c r="W422" s="60"/>
      <c r="X422" s="111">
        <f t="shared" si="303"/>
        <v>6.9026548672566301</v>
      </c>
      <c r="Y422" s="98">
        <f t="shared" si="304"/>
        <v>0.646830530401035</v>
      </c>
      <c r="Z422" s="98"/>
      <c r="AA422" s="307"/>
      <c r="AB422" s="307"/>
      <c r="AC422" s="307"/>
      <c r="AD422" s="307"/>
      <c r="AE422" s="307"/>
      <c r="AF422" s="307"/>
      <c r="AG422" s="307"/>
      <c r="AH422" s="307"/>
      <c r="AI422" s="307"/>
      <c r="AJ422" s="307"/>
      <c r="AK422" s="307"/>
      <c r="AL422" s="307"/>
      <c r="AM422" s="307"/>
      <c r="AN422" s="307"/>
      <c r="AO422" s="307"/>
    </row>
    <row r="423" spans="1:41" s="38" customFormat="1" ht="12.75" hidden="1" customHeight="1" x14ac:dyDescent="0.2">
      <c r="A423" s="16"/>
      <c r="B423" s="16"/>
      <c r="C423" s="17" t="s">
        <v>16</v>
      </c>
      <c r="D423" s="64">
        <v>154.6</v>
      </c>
      <c r="F423" s="112">
        <f t="shared" si="297"/>
        <v>5.5290102389078388</v>
      </c>
      <c r="G423" s="64">
        <v>139.9</v>
      </c>
      <c r="H423" s="64"/>
      <c r="I423" s="112">
        <f t="shared" si="298"/>
        <v>2.4158125915080708</v>
      </c>
      <c r="J423" s="60">
        <v>140.9</v>
      </c>
      <c r="K423" s="60"/>
      <c r="L423" s="112">
        <f t="shared" si="299"/>
        <v>7.3932926829268331</v>
      </c>
      <c r="M423" s="60">
        <v>194.7</v>
      </c>
      <c r="N423" s="60"/>
      <c r="O423" s="120">
        <f t="shared" si="300"/>
        <v>5.3571428571428381</v>
      </c>
      <c r="P423" s="60">
        <v>168</v>
      </c>
      <c r="Q423" s="60"/>
      <c r="R423" s="111">
        <f t="shared" si="301"/>
        <v>16.424116424116409</v>
      </c>
      <c r="S423" s="64">
        <v>189</v>
      </c>
      <c r="T423" s="64"/>
      <c r="U423" s="111">
        <f t="shared" si="302"/>
        <v>15.103532277710109</v>
      </c>
      <c r="V423" s="60">
        <v>181.4</v>
      </c>
      <c r="W423" s="60"/>
      <c r="X423" s="111">
        <f t="shared" si="303"/>
        <v>6.143943826799303</v>
      </c>
      <c r="Y423" s="98">
        <f t="shared" si="304"/>
        <v>0.646830530401035</v>
      </c>
      <c r="Z423" s="98"/>
      <c r="AA423" s="307"/>
      <c r="AB423" s="307"/>
      <c r="AC423" s="307"/>
      <c r="AD423" s="307"/>
      <c r="AE423" s="307"/>
      <c r="AF423" s="307"/>
      <c r="AG423" s="307"/>
      <c r="AH423" s="307"/>
      <c r="AI423" s="307"/>
      <c r="AJ423" s="307"/>
      <c r="AK423" s="307"/>
      <c r="AL423" s="307"/>
      <c r="AM423" s="307"/>
      <c r="AN423" s="307"/>
      <c r="AO423" s="307"/>
    </row>
    <row r="424" spans="1:41" s="38" customFormat="1" ht="12.75" hidden="1" customHeight="1" x14ac:dyDescent="0.2">
      <c r="A424" s="16"/>
      <c r="B424" s="16"/>
      <c r="C424" s="17" t="s">
        <v>17</v>
      </c>
      <c r="D424" s="64">
        <v>154.80000000000001</v>
      </c>
      <c r="F424" s="112">
        <f t="shared" si="297"/>
        <v>4.4534412955465674</v>
      </c>
      <c r="G424" s="64">
        <v>140.19999999999999</v>
      </c>
      <c r="H424" s="64"/>
      <c r="I424" s="112">
        <f t="shared" si="298"/>
        <v>1.1544011544011523</v>
      </c>
      <c r="J424" s="60">
        <v>140.69999999999999</v>
      </c>
      <c r="K424" s="60"/>
      <c r="L424" s="112">
        <f t="shared" si="299"/>
        <v>7.2408536585365946</v>
      </c>
      <c r="M424" s="60">
        <v>194.7</v>
      </c>
      <c r="N424" s="60"/>
      <c r="O424" s="120">
        <f t="shared" si="300"/>
        <v>5.3001622498647816</v>
      </c>
      <c r="P424" s="60">
        <v>167.9</v>
      </c>
      <c r="Q424" s="60"/>
      <c r="R424" s="111">
        <f t="shared" si="301"/>
        <v>12.307692307692308</v>
      </c>
      <c r="S424" s="64">
        <v>188.8</v>
      </c>
      <c r="T424" s="64"/>
      <c r="U424" s="111">
        <f t="shared" si="302"/>
        <v>14.632665452337591</v>
      </c>
      <c r="V424" s="60">
        <v>181.4</v>
      </c>
      <c r="W424" s="60"/>
      <c r="X424" s="111">
        <f t="shared" si="303"/>
        <v>6.143943826799303</v>
      </c>
      <c r="Y424" s="98">
        <f t="shared" si="304"/>
        <v>0.64599483204134367</v>
      </c>
      <c r="Z424" s="98"/>
      <c r="AA424" s="307"/>
      <c r="AB424" s="307"/>
      <c r="AC424" s="307"/>
      <c r="AD424" s="307"/>
      <c r="AE424" s="307"/>
      <c r="AF424" s="307"/>
      <c r="AG424" s="307"/>
      <c r="AH424" s="307"/>
      <c r="AI424" s="307"/>
      <c r="AJ424" s="307"/>
      <c r="AK424" s="307"/>
      <c r="AL424" s="307"/>
      <c r="AM424" s="307"/>
      <c r="AN424" s="307"/>
      <c r="AO424" s="307"/>
    </row>
    <row r="425" spans="1:41" s="38" customFormat="1" ht="12.75" hidden="1" customHeight="1" x14ac:dyDescent="0.2">
      <c r="A425" s="16"/>
      <c r="B425" s="16"/>
      <c r="C425" s="17" t="s">
        <v>18</v>
      </c>
      <c r="D425" s="64">
        <v>155.19999999999999</v>
      </c>
      <c r="F425" s="112">
        <f t="shared" si="297"/>
        <v>5.3632043448743838</v>
      </c>
      <c r="G425" s="64">
        <v>140.69999999999999</v>
      </c>
      <c r="H425" s="64"/>
      <c r="I425" s="112">
        <f t="shared" si="298"/>
        <v>2.4763292061179776</v>
      </c>
      <c r="J425" s="60">
        <v>140.9</v>
      </c>
      <c r="K425" s="60"/>
      <c r="L425" s="112">
        <f t="shared" si="299"/>
        <v>6.9044006069802766</v>
      </c>
      <c r="M425" s="60">
        <v>194.6</v>
      </c>
      <c r="N425" s="60"/>
      <c r="O425" s="120">
        <f t="shared" si="300"/>
        <v>5.0755939524838034</v>
      </c>
      <c r="P425" s="60">
        <v>167.9</v>
      </c>
      <c r="Q425" s="60"/>
      <c r="R425" s="111">
        <f t="shared" si="301"/>
        <v>14.373297002724783</v>
      </c>
      <c r="S425" s="64">
        <v>188.8</v>
      </c>
      <c r="T425" s="64"/>
      <c r="U425" s="111">
        <f t="shared" si="302"/>
        <v>14.147521160822251</v>
      </c>
      <c r="V425" s="60">
        <v>183</v>
      </c>
      <c r="W425" s="60"/>
      <c r="X425" s="111">
        <f t="shared" si="303"/>
        <v>6.9549970777323278</v>
      </c>
      <c r="Y425" s="98">
        <f t="shared" si="304"/>
        <v>0.64432989690721654</v>
      </c>
      <c r="Z425" s="98"/>
      <c r="AA425" s="307"/>
      <c r="AB425" s="307"/>
      <c r="AC425" s="307"/>
      <c r="AD425" s="307"/>
      <c r="AE425" s="307"/>
      <c r="AF425" s="307"/>
      <c r="AG425" s="307"/>
      <c r="AH425" s="307"/>
      <c r="AI425" s="307"/>
      <c r="AJ425" s="307"/>
      <c r="AK425" s="307"/>
      <c r="AL425" s="307"/>
      <c r="AM425" s="307"/>
      <c r="AN425" s="307"/>
      <c r="AO425" s="307"/>
    </row>
    <row r="426" spans="1:41" s="38" customFormat="1" ht="12.75" hidden="1" customHeight="1" x14ac:dyDescent="0.2">
      <c r="A426" s="16"/>
      <c r="B426" s="16"/>
      <c r="C426" s="17" t="s">
        <v>19</v>
      </c>
      <c r="D426" s="64">
        <v>155.69999999999999</v>
      </c>
      <c r="F426" s="112">
        <f t="shared" si="297"/>
        <v>6.1349693251533832</v>
      </c>
      <c r="G426" s="64">
        <v>141.4</v>
      </c>
      <c r="H426" s="64"/>
      <c r="I426" s="112">
        <f t="shared" si="298"/>
        <v>3.5897435897435992</v>
      </c>
      <c r="J426" s="60">
        <v>141.30000000000001</v>
      </c>
      <c r="K426" s="60"/>
      <c r="L426" s="112">
        <f t="shared" si="299"/>
        <v>6.240601503759402</v>
      </c>
      <c r="M426" s="60">
        <v>194.9</v>
      </c>
      <c r="N426" s="60"/>
      <c r="O426" s="120">
        <f t="shared" si="300"/>
        <v>5.1807879114948774</v>
      </c>
      <c r="P426" s="60">
        <v>166.1</v>
      </c>
      <c r="Q426" s="60"/>
      <c r="R426" s="111">
        <f t="shared" si="301"/>
        <v>14.70994475138121</v>
      </c>
      <c r="S426" s="64">
        <v>189.6</v>
      </c>
      <c r="T426" s="64"/>
      <c r="U426" s="111">
        <f t="shared" si="302"/>
        <v>14.423657211828612</v>
      </c>
      <c r="V426" s="60">
        <v>183.3</v>
      </c>
      <c r="W426" s="60"/>
      <c r="X426" s="111">
        <f t="shared" si="303"/>
        <v>7.3185011709601788</v>
      </c>
      <c r="Y426" s="98">
        <f t="shared" si="304"/>
        <v>0.64226075786769432</v>
      </c>
      <c r="Z426" s="98"/>
      <c r="AA426" s="307"/>
      <c r="AB426" s="307"/>
      <c r="AC426" s="307"/>
      <c r="AD426" s="307"/>
      <c r="AE426" s="307"/>
      <c r="AF426" s="307"/>
      <c r="AG426" s="307"/>
      <c r="AH426" s="307"/>
      <c r="AI426" s="307"/>
      <c r="AJ426" s="307"/>
      <c r="AK426" s="307"/>
      <c r="AL426" s="307"/>
      <c r="AM426" s="307"/>
      <c r="AN426" s="307"/>
      <c r="AO426" s="307"/>
    </row>
    <row r="427" spans="1:41" s="38" customFormat="1" ht="12.75" hidden="1" customHeight="1" x14ac:dyDescent="0.2">
      <c r="A427" s="16"/>
      <c r="B427" s="16"/>
      <c r="C427" s="17" t="s">
        <v>20</v>
      </c>
      <c r="D427" s="64">
        <v>156</v>
      </c>
      <c r="E427" s="38" t="s">
        <v>40</v>
      </c>
      <c r="F427" s="112">
        <f t="shared" si="297"/>
        <v>5.9063136456211751</v>
      </c>
      <c r="G427" s="64">
        <v>141.80000000000001</v>
      </c>
      <c r="H427" s="158" t="s">
        <v>40</v>
      </c>
      <c r="I427" s="112">
        <f t="shared" si="298"/>
        <v>4.9592894152479694</v>
      </c>
      <c r="J427" s="60">
        <v>141.30000000000001</v>
      </c>
      <c r="K427" s="60"/>
      <c r="L427" s="112">
        <f t="shared" si="299"/>
        <v>6.4807837226827703</v>
      </c>
      <c r="M427" s="60">
        <v>194.9</v>
      </c>
      <c r="N427" s="60"/>
      <c r="O427" s="120">
        <f t="shared" si="300"/>
        <v>5.0107758620689724</v>
      </c>
      <c r="P427" s="60">
        <v>166.5</v>
      </c>
      <c r="Q427" s="60"/>
      <c r="R427" s="111">
        <f t="shared" si="301"/>
        <v>15.866388308977042</v>
      </c>
      <c r="S427" s="64">
        <v>189.7</v>
      </c>
      <c r="T427" s="64"/>
      <c r="U427" s="111">
        <f t="shared" si="302"/>
        <v>5.4474708171206032</v>
      </c>
      <c r="V427" s="60">
        <v>183.3</v>
      </c>
      <c r="W427" s="60"/>
      <c r="X427" s="111">
        <f t="shared" si="303"/>
        <v>5.8925476603119753</v>
      </c>
      <c r="Y427" s="98">
        <f t="shared" si="304"/>
        <v>0.64102564102564097</v>
      </c>
      <c r="Z427" s="98"/>
      <c r="AA427" s="307"/>
      <c r="AB427" s="307"/>
      <c r="AC427" s="307"/>
      <c r="AD427" s="307"/>
      <c r="AE427" s="307"/>
      <c r="AF427" s="307"/>
      <c r="AG427" s="307"/>
      <c r="AH427" s="307"/>
      <c r="AI427" s="307"/>
      <c r="AJ427" s="307"/>
      <c r="AK427" s="307"/>
      <c r="AL427" s="307"/>
      <c r="AM427" s="307"/>
      <c r="AN427" s="307"/>
      <c r="AO427" s="307"/>
    </row>
    <row r="428" spans="1:41" s="38" customFormat="1" ht="12.75" hidden="1" customHeight="1" x14ac:dyDescent="0.2">
      <c r="A428" s="16"/>
      <c r="B428" s="16"/>
      <c r="C428" s="24" t="s">
        <v>21</v>
      </c>
      <c r="D428" s="64">
        <v>156.30000000000001</v>
      </c>
      <c r="F428" s="112">
        <f t="shared" si="297"/>
        <v>5.9661016949152712</v>
      </c>
      <c r="G428" s="64">
        <v>141.80000000000001</v>
      </c>
      <c r="H428" s="64"/>
      <c r="I428" s="112">
        <f t="shared" si="298"/>
        <v>5.4275092936802993</v>
      </c>
      <c r="J428" s="60">
        <v>141.30000000000001</v>
      </c>
      <c r="K428" s="60"/>
      <c r="L428" s="112">
        <f t="shared" si="299"/>
        <v>5.6843679880329345</v>
      </c>
      <c r="M428" s="60">
        <v>194.9</v>
      </c>
      <c r="N428" s="60"/>
      <c r="O428" s="120">
        <f t="shared" si="300"/>
        <v>4.8977395048439121</v>
      </c>
      <c r="P428" s="60">
        <v>171.1</v>
      </c>
      <c r="Q428" s="60"/>
      <c r="R428" s="111">
        <f t="shared" si="301"/>
        <v>15.296495956873301</v>
      </c>
      <c r="S428" s="64">
        <v>190.3</v>
      </c>
      <c r="T428" s="64"/>
      <c r="U428" s="111">
        <f t="shared" si="302"/>
        <v>5.6048834628191102</v>
      </c>
      <c r="V428" s="60">
        <v>183.3</v>
      </c>
      <c r="W428" s="60"/>
      <c r="X428" s="111">
        <f t="shared" si="303"/>
        <v>4.4444444444444509</v>
      </c>
      <c r="Y428" s="98">
        <f t="shared" si="304"/>
        <v>0.63979526551503518</v>
      </c>
      <c r="Z428" s="98"/>
      <c r="AA428" s="307"/>
      <c r="AB428" s="307"/>
      <c r="AC428" s="307"/>
      <c r="AD428" s="307"/>
      <c r="AE428" s="307"/>
      <c r="AF428" s="307"/>
      <c r="AG428" s="307"/>
      <c r="AH428" s="307"/>
      <c r="AI428" s="307"/>
      <c r="AJ428" s="307"/>
      <c r="AK428" s="307"/>
      <c r="AL428" s="307"/>
      <c r="AM428" s="307"/>
      <c r="AN428" s="307"/>
      <c r="AO428" s="307"/>
    </row>
    <row r="429" spans="1:41" s="38" customFormat="1" ht="12.75" hidden="1" customHeight="1" x14ac:dyDescent="0.2">
      <c r="A429" s="16"/>
      <c r="B429" s="16"/>
      <c r="C429" s="24" t="s">
        <v>22</v>
      </c>
      <c r="D429" s="64">
        <v>156.5</v>
      </c>
      <c r="F429" s="112">
        <f t="shared" si="297"/>
        <v>5.458221024258747</v>
      </c>
      <c r="G429" s="64">
        <v>141.9</v>
      </c>
      <c r="H429" s="64"/>
      <c r="I429" s="112">
        <f t="shared" si="298"/>
        <v>4.8780487804878092</v>
      </c>
      <c r="J429" s="60">
        <v>141.4</v>
      </c>
      <c r="K429" s="60"/>
      <c r="L429" s="112">
        <f t="shared" si="299"/>
        <v>4.7407407407407343</v>
      </c>
      <c r="M429" s="60">
        <v>194.9</v>
      </c>
      <c r="N429" s="60"/>
      <c r="O429" s="120">
        <f t="shared" si="300"/>
        <v>4.78494623655914</v>
      </c>
      <c r="P429" s="60">
        <v>172.4</v>
      </c>
      <c r="Q429" s="60"/>
      <c r="R429" s="111">
        <f t="shared" si="301"/>
        <v>13.945803040317251</v>
      </c>
      <c r="S429" s="64">
        <v>190.4</v>
      </c>
      <c r="T429" s="64"/>
      <c r="U429" s="111">
        <f t="shared" si="302"/>
        <v>5.4847645429362935</v>
      </c>
      <c r="V429" s="60">
        <v>183.3</v>
      </c>
      <c r="W429" s="60"/>
      <c r="X429" s="111">
        <f t="shared" si="303"/>
        <v>3.5593220338983045</v>
      </c>
      <c r="Y429" s="98">
        <f t="shared" si="304"/>
        <v>0.63897763578274758</v>
      </c>
      <c r="Z429" s="98"/>
      <c r="AA429" s="307"/>
      <c r="AB429" s="307"/>
      <c r="AC429" s="307"/>
      <c r="AD429" s="307"/>
      <c r="AE429" s="307"/>
      <c r="AF429" s="307"/>
      <c r="AG429" s="307"/>
      <c r="AH429" s="307"/>
      <c r="AI429" s="307"/>
      <c r="AJ429" s="307"/>
      <c r="AK429" s="307"/>
      <c r="AL429" s="307"/>
      <c r="AM429" s="307"/>
      <c r="AN429" s="307"/>
      <c r="AO429" s="307"/>
    </row>
    <row r="430" spans="1:41" s="38" customFormat="1" ht="12.75" hidden="1" customHeight="1" x14ac:dyDescent="0.2">
      <c r="A430" s="16"/>
      <c r="B430" s="16"/>
      <c r="C430" s="24" t="s">
        <v>23</v>
      </c>
      <c r="D430" s="64">
        <v>156.1</v>
      </c>
      <c r="F430" s="112">
        <f t="shared" si="297"/>
        <v>3.583278035832782</v>
      </c>
      <c r="G430" s="64">
        <v>141.30000000000001</v>
      </c>
      <c r="H430" s="64"/>
      <c r="I430" s="112">
        <f t="shared" si="298"/>
        <v>2.7636363636363681</v>
      </c>
      <c r="J430" s="60">
        <v>141.30000000000001</v>
      </c>
      <c r="K430" s="60"/>
      <c r="L430" s="112">
        <f t="shared" si="299"/>
        <v>4.1267501842299437</v>
      </c>
      <c r="M430" s="60">
        <v>194.9</v>
      </c>
      <c r="N430" s="60"/>
      <c r="O430" s="120">
        <f t="shared" si="300"/>
        <v>0.87991718426501109</v>
      </c>
      <c r="P430" s="60">
        <v>171.4</v>
      </c>
      <c r="Q430" s="60"/>
      <c r="R430" s="111">
        <f t="shared" si="301"/>
        <v>12.763157894736853</v>
      </c>
      <c r="S430" s="64">
        <v>190.6</v>
      </c>
      <c r="T430" s="64"/>
      <c r="U430" s="111">
        <f t="shared" si="302"/>
        <v>5.1876379690949159</v>
      </c>
      <c r="V430" s="60">
        <v>183.3</v>
      </c>
      <c r="W430" s="60"/>
      <c r="X430" s="111">
        <f t="shared" si="303"/>
        <v>2.9775280898876488</v>
      </c>
      <c r="Y430" s="98">
        <f t="shared" si="304"/>
        <v>0.64061499039077519</v>
      </c>
      <c r="Z430" s="98"/>
      <c r="AA430" s="307"/>
      <c r="AB430" s="307"/>
      <c r="AC430" s="307"/>
      <c r="AD430" s="307"/>
      <c r="AE430" s="307"/>
      <c r="AF430" s="307"/>
      <c r="AG430" s="307"/>
      <c r="AH430" s="307"/>
      <c r="AI430" s="307"/>
      <c r="AJ430" s="307"/>
      <c r="AK430" s="307"/>
      <c r="AL430" s="307"/>
      <c r="AM430" s="307"/>
      <c r="AN430" s="307"/>
      <c r="AO430" s="307"/>
    </row>
    <row r="431" spans="1:41" s="38" customFormat="1" ht="12.75" hidden="1" customHeight="1" x14ac:dyDescent="0.2">
      <c r="A431" s="16"/>
      <c r="B431" s="16"/>
      <c r="C431" s="24" t="s">
        <v>24</v>
      </c>
      <c r="D431" s="64">
        <v>156</v>
      </c>
      <c r="F431" s="112">
        <f t="shared" si="297"/>
        <v>2.8345418589321048</v>
      </c>
      <c r="G431" s="64">
        <v>141.19999999999999</v>
      </c>
      <c r="H431" s="64"/>
      <c r="I431" s="112">
        <f t="shared" si="298"/>
        <v>2.2447501810282322</v>
      </c>
      <c r="J431" s="60">
        <v>141.30000000000001</v>
      </c>
      <c r="K431" s="60"/>
      <c r="L431" s="112">
        <f t="shared" si="299"/>
        <v>4.3574593796159578</v>
      </c>
      <c r="M431" s="60">
        <v>194.9</v>
      </c>
      <c r="N431" s="60"/>
      <c r="O431" s="120">
        <f t="shared" si="300"/>
        <v>0.3604531410916767</v>
      </c>
      <c r="P431" s="60">
        <v>171.2</v>
      </c>
      <c r="Q431" s="60"/>
      <c r="R431" s="111">
        <f t="shared" si="301"/>
        <v>8.2858950031625476</v>
      </c>
      <c r="S431" s="64">
        <v>190.2</v>
      </c>
      <c r="T431" s="64"/>
      <c r="U431" s="111">
        <f t="shared" si="302"/>
        <v>4.3907793633369829</v>
      </c>
      <c r="V431" s="60">
        <v>183.3</v>
      </c>
      <c r="W431" s="60"/>
      <c r="X431" s="111">
        <f t="shared" si="303"/>
        <v>2.4022346368715253</v>
      </c>
      <c r="Y431" s="98">
        <f t="shared" si="304"/>
        <v>0.64102564102564097</v>
      </c>
      <c r="Z431" s="98"/>
      <c r="AA431" s="307"/>
      <c r="AB431" s="307"/>
      <c r="AC431" s="307"/>
      <c r="AD431" s="307"/>
      <c r="AE431" s="307"/>
      <c r="AF431" s="307"/>
      <c r="AG431" s="307"/>
      <c r="AH431" s="307"/>
      <c r="AI431" s="307"/>
      <c r="AJ431" s="307"/>
      <c r="AK431" s="307"/>
      <c r="AL431" s="307"/>
      <c r="AM431" s="307"/>
      <c r="AN431" s="307"/>
      <c r="AO431" s="307"/>
    </row>
    <row r="432" spans="1:41" s="50" customFormat="1" ht="12.75" hidden="1" customHeight="1" x14ac:dyDescent="0.2">
      <c r="A432" s="31"/>
      <c r="B432" s="31"/>
      <c r="C432" s="24" t="s">
        <v>25</v>
      </c>
      <c r="D432" s="67">
        <v>155.69999999999999</v>
      </c>
      <c r="F432" s="112">
        <f t="shared" si="297"/>
        <v>1.3012361743656387</v>
      </c>
      <c r="G432" s="67">
        <v>140.1</v>
      </c>
      <c r="H432" s="67"/>
      <c r="I432" s="112">
        <f t="shared" si="298"/>
        <v>0.14295925661185205</v>
      </c>
      <c r="J432" s="69">
        <v>141.30000000000001</v>
      </c>
      <c r="K432" s="69"/>
      <c r="L432" s="112">
        <f t="shared" si="299"/>
        <v>2.9133284777858703</v>
      </c>
      <c r="M432" s="69">
        <v>194.9</v>
      </c>
      <c r="N432" s="69"/>
      <c r="O432" s="132">
        <f t="shared" si="300"/>
        <v>0.3604531410916767</v>
      </c>
      <c r="P432" s="69">
        <v>172.5</v>
      </c>
      <c r="Q432" s="69"/>
      <c r="R432" s="115">
        <f t="shared" si="301"/>
        <v>5.9582309582309589</v>
      </c>
      <c r="S432" s="67">
        <v>193.7</v>
      </c>
      <c r="T432" s="67"/>
      <c r="U432" s="115">
        <f t="shared" si="302"/>
        <v>3.8049303322615247</v>
      </c>
      <c r="V432" s="69">
        <v>183.3</v>
      </c>
      <c r="W432" s="69"/>
      <c r="X432" s="115">
        <f t="shared" si="303"/>
        <v>2.116991643454047</v>
      </c>
      <c r="Y432" s="98">
        <f t="shared" si="304"/>
        <v>0.64226075786769432</v>
      </c>
      <c r="Z432" s="98"/>
      <c r="AA432" s="229"/>
      <c r="AB432" s="229"/>
      <c r="AC432" s="229"/>
      <c r="AD432" s="229"/>
      <c r="AE432" s="229"/>
      <c r="AF432" s="229"/>
      <c r="AG432" s="229"/>
      <c r="AH432" s="229"/>
      <c r="AI432" s="229"/>
      <c r="AJ432" s="229"/>
      <c r="AK432" s="229"/>
      <c r="AL432" s="229"/>
      <c r="AM432" s="229"/>
      <c r="AN432" s="229"/>
      <c r="AO432" s="229"/>
    </row>
    <row r="433" spans="1:41" s="38" customFormat="1" ht="12.75" hidden="1" customHeight="1" x14ac:dyDescent="0.2">
      <c r="A433" s="16"/>
      <c r="B433" s="16"/>
      <c r="C433" s="24"/>
      <c r="D433" s="64"/>
      <c r="F433" s="112"/>
      <c r="G433" s="64"/>
      <c r="H433" s="64"/>
      <c r="I433" s="111"/>
      <c r="J433" s="60"/>
      <c r="K433" s="60"/>
      <c r="L433" s="111"/>
      <c r="M433" s="60"/>
      <c r="N433" s="60"/>
      <c r="O433" s="120"/>
      <c r="P433" s="60"/>
      <c r="Q433" s="60"/>
      <c r="R433" s="111"/>
      <c r="S433" s="64"/>
      <c r="T433" s="64"/>
      <c r="U433" s="111"/>
      <c r="V433" s="60"/>
      <c r="W433" s="60"/>
      <c r="X433" s="111"/>
      <c r="Y433" s="98" t="e">
        <f t="shared" si="304"/>
        <v>#DIV/0!</v>
      </c>
      <c r="Z433" s="98"/>
      <c r="AA433" s="307"/>
      <c r="AB433" s="307"/>
      <c r="AC433" s="307"/>
      <c r="AD433" s="307"/>
      <c r="AE433" s="307"/>
      <c r="AF433" s="307"/>
      <c r="AG433" s="307"/>
      <c r="AH433" s="307"/>
      <c r="AI433" s="307"/>
      <c r="AJ433" s="307"/>
      <c r="AK433" s="307"/>
      <c r="AL433" s="307"/>
      <c r="AM433" s="307"/>
      <c r="AN433" s="307"/>
      <c r="AO433" s="307"/>
    </row>
    <row r="434" spans="1:41" s="38" customFormat="1" ht="12.75" hidden="1" customHeight="1" x14ac:dyDescent="0.2">
      <c r="A434" s="16"/>
      <c r="B434" s="16"/>
      <c r="C434" s="24"/>
      <c r="D434" s="64"/>
      <c r="F434" s="112"/>
      <c r="G434" s="64"/>
      <c r="H434" s="64"/>
      <c r="I434" s="111"/>
      <c r="J434" s="60"/>
      <c r="K434" s="60"/>
      <c r="L434" s="111"/>
      <c r="M434" s="60"/>
      <c r="N434" s="60"/>
      <c r="O434" s="120"/>
      <c r="P434" s="60"/>
      <c r="Q434" s="60"/>
      <c r="R434" s="111"/>
      <c r="S434" s="64"/>
      <c r="T434" s="64"/>
      <c r="U434" s="111"/>
      <c r="V434" s="60"/>
      <c r="W434" s="60"/>
      <c r="X434" s="111"/>
      <c r="Y434" s="98" t="e">
        <f t="shared" si="304"/>
        <v>#DIV/0!</v>
      </c>
      <c r="Z434" s="98"/>
      <c r="AA434" s="307"/>
      <c r="AB434" s="307"/>
      <c r="AC434" s="307"/>
      <c r="AD434" s="307"/>
      <c r="AE434" s="307"/>
      <c r="AF434" s="307"/>
      <c r="AG434" s="307"/>
      <c r="AH434" s="307"/>
      <c r="AI434" s="307"/>
      <c r="AJ434" s="307"/>
      <c r="AK434" s="307"/>
      <c r="AL434" s="307"/>
      <c r="AM434" s="307"/>
      <c r="AN434" s="307"/>
      <c r="AO434" s="307"/>
    </row>
    <row r="435" spans="1:41" s="38" customFormat="1" ht="12.75" hidden="1" customHeight="1" x14ac:dyDescent="0.2">
      <c r="A435" s="37"/>
      <c r="B435" s="37"/>
      <c r="C435" s="25"/>
      <c r="D435" s="70"/>
      <c r="E435" s="45"/>
      <c r="F435" s="125"/>
      <c r="G435" s="70"/>
      <c r="H435" s="70"/>
      <c r="I435" s="125"/>
      <c r="J435" s="65"/>
      <c r="K435" s="65"/>
      <c r="L435" s="125"/>
      <c r="M435" s="65"/>
      <c r="N435" s="65"/>
      <c r="O435" s="138"/>
      <c r="P435" s="65"/>
      <c r="Q435" s="65"/>
      <c r="R435" s="125"/>
      <c r="S435" s="70"/>
      <c r="T435" s="70"/>
      <c r="U435" s="125"/>
      <c r="V435" s="65"/>
      <c r="W435" s="65"/>
      <c r="X435" s="125"/>
      <c r="Y435" s="98" t="e">
        <f t="shared" si="304"/>
        <v>#DIV/0!</v>
      </c>
      <c r="Z435" s="98"/>
      <c r="AA435" s="307"/>
      <c r="AB435" s="307"/>
      <c r="AC435" s="307"/>
      <c r="AD435" s="307"/>
      <c r="AE435" s="307"/>
      <c r="AF435" s="307"/>
      <c r="AG435" s="307"/>
      <c r="AH435" s="307"/>
      <c r="AI435" s="307"/>
      <c r="AJ435" s="307"/>
      <c r="AK435" s="307"/>
      <c r="AL435" s="307"/>
      <c r="AM435" s="307"/>
      <c r="AN435" s="307"/>
      <c r="AO435" s="307"/>
    </row>
    <row r="436" spans="1:41" s="38" customFormat="1" ht="12.75" customHeight="1" x14ac:dyDescent="0.2">
      <c r="A436" s="20" t="s">
        <v>38</v>
      </c>
      <c r="B436" s="31"/>
      <c r="C436" s="24"/>
      <c r="D436" s="67"/>
      <c r="E436" s="53"/>
      <c r="F436" s="115"/>
      <c r="G436" s="67"/>
      <c r="H436" s="67"/>
      <c r="I436" s="115"/>
      <c r="J436" s="69"/>
      <c r="K436" s="69"/>
      <c r="L436" s="115"/>
      <c r="M436" s="69"/>
      <c r="N436" s="69"/>
      <c r="O436" s="132"/>
      <c r="P436" s="69"/>
      <c r="Q436" s="69"/>
      <c r="R436" s="115"/>
      <c r="S436" s="67"/>
      <c r="T436" s="67"/>
      <c r="U436" s="115"/>
      <c r="V436" s="69"/>
      <c r="W436" s="69"/>
      <c r="X436" s="115"/>
      <c r="Y436" s="95"/>
      <c r="Z436" s="98"/>
      <c r="AA436" s="295" t="s">
        <v>50</v>
      </c>
      <c r="AB436" s="296" t="s">
        <v>51</v>
      </c>
      <c r="AC436" s="297" t="s">
        <v>52</v>
      </c>
      <c r="AD436" s="297" t="s">
        <v>53</v>
      </c>
      <c r="AE436" s="297" t="s">
        <v>54</v>
      </c>
      <c r="AF436" s="297" t="s">
        <v>55</v>
      </c>
      <c r="AG436" s="297" t="s">
        <v>56</v>
      </c>
      <c r="AH436" s="297" t="s">
        <v>57</v>
      </c>
      <c r="AI436" s="263"/>
      <c r="AJ436" s="307"/>
      <c r="AK436" s="307"/>
      <c r="AL436" s="307"/>
      <c r="AM436" s="307"/>
      <c r="AN436" s="307"/>
      <c r="AO436" s="307"/>
    </row>
    <row r="437" spans="1:41" s="38" customFormat="1" ht="12.75" hidden="1" customHeight="1" x14ac:dyDescent="0.2">
      <c r="A437" s="88" t="s">
        <v>38</v>
      </c>
      <c r="B437" s="18">
        <v>2007</v>
      </c>
      <c r="C437" s="24"/>
      <c r="D437" s="50">
        <f>AVERAGE(D438:D449)</f>
        <v>156.42500000000001</v>
      </c>
      <c r="E437" s="50"/>
      <c r="F437" s="112">
        <f t="shared" ref="F437:F449" si="305">(D437/D420-1)*100</f>
        <v>0.59485530546623533</v>
      </c>
      <c r="G437" s="50">
        <f>AVERAGE(G438:G449)</f>
        <v>140.58333333333334</v>
      </c>
      <c r="H437" s="50"/>
      <c r="I437" s="112">
        <f>(G437/G420-1)*100</f>
        <v>-0.22474568251714677</v>
      </c>
      <c r="J437" s="50">
        <f>AVERAGE(J438:J449)</f>
        <v>141.2833333333333</v>
      </c>
      <c r="K437" s="50"/>
      <c r="L437" s="112">
        <f>(J437/J420-1)*100</f>
        <v>0.14767558627206689</v>
      </c>
      <c r="M437" s="50">
        <f>AVERAGE(M438:M449)</f>
        <v>194.88333333333333</v>
      </c>
      <c r="N437" s="50"/>
      <c r="O437" s="112">
        <f>(M437/M420-1)*100</f>
        <v>6.4182106028831676E-2</v>
      </c>
      <c r="P437" s="50">
        <f>AVERAGE(P438:P449)</f>
        <v>170.60833333333335</v>
      </c>
      <c r="Q437" s="50"/>
      <c r="R437" s="112">
        <f>(P437/P420-1)*100</f>
        <v>1.0463451952026137</v>
      </c>
      <c r="S437" s="50">
        <f>AVERAGE(S438:S449)</f>
        <v>199.76666666666668</v>
      </c>
      <c r="T437" s="50"/>
      <c r="U437" s="112">
        <f>(S437/S420-1)*100</f>
        <v>5.2326602282704471</v>
      </c>
      <c r="V437" s="50">
        <f>AVERAGE(V438:V449)</f>
        <v>183.27499999999998</v>
      </c>
      <c r="W437" s="69"/>
      <c r="X437" s="112">
        <f>(V437/V420-1)*100</f>
        <v>0.40631848064280884</v>
      </c>
      <c r="Y437" s="98">
        <f t="shared" ref="Y437:Y449" si="306">(1/D437)*100</f>
        <v>0.63928400191785195</v>
      </c>
      <c r="Z437" s="98"/>
      <c r="AA437" s="307"/>
      <c r="AB437" s="307"/>
      <c r="AC437" s="307"/>
      <c r="AD437" s="307"/>
      <c r="AE437" s="307"/>
      <c r="AF437" s="307"/>
      <c r="AG437" s="307"/>
      <c r="AH437" s="307"/>
      <c r="AI437" s="307"/>
      <c r="AJ437" s="307"/>
      <c r="AK437" s="307"/>
      <c r="AL437" s="307"/>
      <c r="AM437" s="307"/>
      <c r="AN437" s="307"/>
      <c r="AO437" s="307"/>
    </row>
    <row r="438" spans="1:41" s="38" customFormat="1" ht="12.75" hidden="1" customHeight="1" x14ac:dyDescent="0.2">
      <c r="A438" s="31"/>
      <c r="B438" s="16"/>
      <c r="C438" s="17" t="s">
        <v>32</v>
      </c>
      <c r="D438" s="50">
        <v>156</v>
      </c>
      <c r="E438" s="50"/>
      <c r="F438" s="112">
        <f t="shared" si="305"/>
        <v>1.10174983797795</v>
      </c>
      <c r="G438" s="50">
        <v>140.69999999999999</v>
      </c>
      <c r="H438" s="50"/>
      <c r="I438" s="112">
        <f t="shared" ref="I438:I449" si="307">(G438/G421-1)*100</f>
        <v>0.3566333808844524</v>
      </c>
      <c r="J438" s="50">
        <v>141.30000000000001</v>
      </c>
      <c r="K438" s="50"/>
      <c r="L438" s="112">
        <f t="shared" ref="L438:L449" si="308">(J438/J421-1)*100</f>
        <v>0.78459343794581304</v>
      </c>
      <c r="M438" s="50">
        <v>194.9</v>
      </c>
      <c r="N438" s="50"/>
      <c r="O438" s="112">
        <f t="shared" ref="O438:O449" si="309">(M438/M421-1)*100</f>
        <v>0.30880082346886883</v>
      </c>
      <c r="P438" s="50">
        <v>171.7</v>
      </c>
      <c r="Q438" s="50"/>
      <c r="R438" s="112">
        <f t="shared" ref="R438:R449" si="310">(P438/P421-1)*100</f>
        <v>5.2083333333333259</v>
      </c>
      <c r="S438" s="50">
        <v>193.8</v>
      </c>
      <c r="T438" s="50"/>
      <c r="U438" s="112">
        <f t="shared" ref="U438:U449" si="311">(S438/S421-1)*100</f>
        <v>3.0303030303030498</v>
      </c>
      <c r="V438" s="50">
        <v>183.3</v>
      </c>
      <c r="W438" s="69"/>
      <c r="X438" s="112">
        <f t="shared" ref="X438:X449" si="312">(V438/V421-1)*100</f>
        <v>1.6638935108153063</v>
      </c>
      <c r="Y438" s="98">
        <f t="shared" si="306"/>
        <v>0.64102564102564097</v>
      </c>
      <c r="Z438" s="98"/>
      <c r="AA438" s="307"/>
      <c r="AB438" s="307"/>
      <c r="AC438" s="307"/>
      <c r="AD438" s="307"/>
      <c r="AE438" s="307"/>
      <c r="AF438" s="307"/>
      <c r="AG438" s="307"/>
      <c r="AH438" s="307"/>
      <c r="AI438" s="307"/>
      <c r="AJ438" s="307"/>
      <c r="AK438" s="307"/>
      <c r="AL438" s="307"/>
      <c r="AM438" s="307"/>
      <c r="AN438" s="307"/>
      <c r="AO438" s="307"/>
    </row>
    <row r="439" spans="1:41" s="38" customFormat="1" ht="12.75" hidden="1" customHeight="1" x14ac:dyDescent="0.2">
      <c r="A439" s="31"/>
      <c r="B439" s="16"/>
      <c r="C439" s="17" t="s">
        <v>15</v>
      </c>
      <c r="D439" s="50">
        <v>155.19999999999999</v>
      </c>
      <c r="E439" s="50"/>
      <c r="F439" s="112">
        <f t="shared" si="305"/>
        <v>0.38809831824062613</v>
      </c>
      <c r="G439" s="50">
        <v>139.80000000000001</v>
      </c>
      <c r="H439" s="50"/>
      <c r="I439" s="112">
        <f t="shared" si="307"/>
        <v>-0.14285714285713347</v>
      </c>
      <c r="J439" s="50">
        <v>141.30000000000001</v>
      </c>
      <c r="K439" s="50"/>
      <c r="L439" s="112">
        <f t="shared" si="308"/>
        <v>0.21276595744681437</v>
      </c>
      <c r="M439" s="50">
        <v>194.9</v>
      </c>
      <c r="N439" s="50"/>
      <c r="O439" s="112">
        <f t="shared" si="309"/>
        <v>0.20565552699229883</v>
      </c>
      <c r="P439" s="50">
        <v>169.1</v>
      </c>
      <c r="Q439" s="50"/>
      <c r="R439" s="112">
        <f t="shared" si="310"/>
        <v>0.71471113758188043</v>
      </c>
      <c r="S439" s="50">
        <v>193.3</v>
      </c>
      <c r="T439" s="50"/>
      <c r="U439" s="112">
        <f t="shared" si="311"/>
        <v>2.383474576271194</v>
      </c>
      <c r="V439" s="50">
        <v>183.3</v>
      </c>
      <c r="W439" s="69"/>
      <c r="X439" s="112">
        <f t="shared" si="312"/>
        <v>1.1589403973510048</v>
      </c>
      <c r="Y439" s="98">
        <f t="shared" si="306"/>
        <v>0.64432989690721654</v>
      </c>
      <c r="Z439" s="98"/>
      <c r="AA439" s="307"/>
      <c r="AB439" s="307"/>
      <c r="AC439" s="307"/>
      <c r="AD439" s="307"/>
      <c r="AE439" s="307"/>
      <c r="AF439" s="307"/>
      <c r="AG439" s="307"/>
      <c r="AH439" s="307"/>
      <c r="AI439" s="307"/>
      <c r="AJ439" s="307"/>
      <c r="AK439" s="307"/>
      <c r="AL439" s="307"/>
      <c r="AM439" s="307"/>
      <c r="AN439" s="307"/>
      <c r="AO439" s="307"/>
    </row>
    <row r="440" spans="1:41" s="38" customFormat="1" ht="12.75" hidden="1" customHeight="1" x14ac:dyDescent="0.2">
      <c r="A440" s="31"/>
      <c r="B440" s="16"/>
      <c r="C440" s="17" t="s">
        <v>16</v>
      </c>
      <c r="D440" s="50">
        <v>154.5</v>
      </c>
      <c r="E440" s="50"/>
      <c r="F440" s="112">
        <f t="shared" si="305"/>
        <v>-6.4683053040104355E-2</v>
      </c>
      <c r="G440" s="50">
        <v>138.80000000000001</v>
      </c>
      <c r="H440" s="50"/>
      <c r="I440" s="112">
        <f t="shared" si="307"/>
        <v>-0.78627591136525288</v>
      </c>
      <c r="J440" s="50">
        <v>141.30000000000001</v>
      </c>
      <c r="K440" s="50"/>
      <c r="L440" s="112">
        <f t="shared" si="308"/>
        <v>0.28388928317957252</v>
      </c>
      <c r="M440" s="50">
        <v>194.9</v>
      </c>
      <c r="N440" s="50"/>
      <c r="O440" s="112">
        <f t="shared" si="309"/>
        <v>0.10272213662045893</v>
      </c>
      <c r="P440" s="50">
        <v>168.5</v>
      </c>
      <c r="Q440" s="50"/>
      <c r="R440" s="112">
        <f t="shared" si="310"/>
        <v>0.29761904761904656</v>
      </c>
      <c r="S440" s="50">
        <v>193.1</v>
      </c>
      <c r="T440" s="50"/>
      <c r="U440" s="112">
        <f t="shared" si="311"/>
        <v>2.1693121693121764</v>
      </c>
      <c r="V440" s="50">
        <v>183.3</v>
      </c>
      <c r="W440" s="69"/>
      <c r="X440" s="112">
        <f t="shared" si="312"/>
        <v>1.0474090407938341</v>
      </c>
      <c r="Y440" s="98">
        <f t="shared" si="306"/>
        <v>0.64724919093851141</v>
      </c>
      <c r="Z440" s="98"/>
      <c r="AA440" s="307"/>
      <c r="AB440" s="307"/>
      <c r="AC440" s="307"/>
      <c r="AD440" s="307"/>
      <c r="AE440" s="307"/>
      <c r="AF440" s="307"/>
      <c r="AG440" s="307"/>
      <c r="AH440" s="307"/>
      <c r="AI440" s="307"/>
      <c r="AJ440" s="307"/>
      <c r="AK440" s="307"/>
      <c r="AL440" s="307"/>
      <c r="AM440" s="307"/>
      <c r="AN440" s="307"/>
      <c r="AO440" s="307"/>
    </row>
    <row r="441" spans="1:41" s="38" customFormat="1" ht="12.75" hidden="1" customHeight="1" x14ac:dyDescent="0.2">
      <c r="A441" s="31"/>
      <c r="B441" s="16"/>
      <c r="C441" s="17" t="s">
        <v>17</v>
      </c>
      <c r="D441" s="50">
        <v>154.5</v>
      </c>
      <c r="E441" s="50"/>
      <c r="F441" s="112">
        <f t="shared" si="305"/>
        <v>-0.19379844961241455</v>
      </c>
      <c r="G441" s="50">
        <v>138.69999999999999</v>
      </c>
      <c r="H441" s="50"/>
      <c r="I441" s="112">
        <f t="shared" si="307"/>
        <v>-1.0699001426533572</v>
      </c>
      <c r="J441" s="50">
        <v>141.30000000000001</v>
      </c>
      <c r="K441" s="50"/>
      <c r="L441" s="112">
        <f t="shared" si="308"/>
        <v>0.42643923240939241</v>
      </c>
      <c r="M441" s="50">
        <v>194.8</v>
      </c>
      <c r="N441" s="50"/>
      <c r="O441" s="112">
        <f t="shared" si="309"/>
        <v>5.1361068310229463E-2</v>
      </c>
      <c r="P441" s="50">
        <v>168.7</v>
      </c>
      <c r="Q441" s="50"/>
      <c r="R441" s="112">
        <f t="shared" si="310"/>
        <v>0.47647409172124622</v>
      </c>
      <c r="S441" s="50">
        <v>193.2</v>
      </c>
      <c r="T441" s="50"/>
      <c r="U441" s="112">
        <f t="shared" si="311"/>
        <v>2.3305084745762539</v>
      </c>
      <c r="V441" s="50">
        <v>183.5</v>
      </c>
      <c r="W441" s="69"/>
      <c r="X441" s="112">
        <f t="shared" si="312"/>
        <v>1.1576626240352716</v>
      </c>
      <c r="Y441" s="98">
        <f t="shared" si="306"/>
        <v>0.64724919093851141</v>
      </c>
      <c r="Z441" s="98"/>
      <c r="AA441" s="307"/>
      <c r="AB441" s="307"/>
      <c r="AC441" s="307"/>
      <c r="AD441" s="307"/>
      <c r="AE441" s="307"/>
      <c r="AF441" s="307"/>
      <c r="AG441" s="307"/>
      <c r="AH441" s="307"/>
      <c r="AI441" s="307"/>
      <c r="AJ441" s="307"/>
      <c r="AK441" s="307"/>
      <c r="AL441" s="307"/>
      <c r="AM441" s="307"/>
      <c r="AN441" s="307"/>
      <c r="AO441" s="307"/>
    </row>
    <row r="442" spans="1:41" s="38" customFormat="1" ht="12.75" hidden="1" customHeight="1" x14ac:dyDescent="0.2">
      <c r="A442" s="31"/>
      <c r="B442" s="16"/>
      <c r="C442" s="17" t="s">
        <v>18</v>
      </c>
      <c r="D442" s="50">
        <v>155.19999999999999</v>
      </c>
      <c r="E442" s="50"/>
      <c r="F442" s="112">
        <f t="shared" si="305"/>
        <v>0</v>
      </c>
      <c r="G442" s="50">
        <v>139.69999999999999</v>
      </c>
      <c r="H442" s="50"/>
      <c r="I442" s="112">
        <f t="shared" si="307"/>
        <v>-0.71073205401563921</v>
      </c>
      <c r="J442" s="50">
        <v>141.30000000000001</v>
      </c>
      <c r="K442" s="50"/>
      <c r="L442" s="112">
        <f t="shared" si="308"/>
        <v>0.28388928317957252</v>
      </c>
      <c r="M442" s="50">
        <v>194.9</v>
      </c>
      <c r="N442" s="50"/>
      <c r="O442" s="112">
        <f t="shared" si="309"/>
        <v>0.15416238437822027</v>
      </c>
      <c r="P442" s="50">
        <v>169.1</v>
      </c>
      <c r="Q442" s="50"/>
      <c r="R442" s="112">
        <f t="shared" si="310"/>
        <v>0.71471113758188043</v>
      </c>
      <c r="S442" s="50">
        <v>193.6</v>
      </c>
      <c r="T442" s="50"/>
      <c r="U442" s="112">
        <f t="shared" si="311"/>
        <v>2.5423728813559254</v>
      </c>
      <c r="V442" s="50">
        <v>183.3</v>
      </c>
      <c r="W442" s="69"/>
      <c r="X442" s="112">
        <f t="shared" si="312"/>
        <v>0.16393442622950616</v>
      </c>
      <c r="Y442" s="98">
        <f t="shared" si="306"/>
        <v>0.64432989690721654</v>
      </c>
      <c r="Z442" s="98"/>
      <c r="AA442" s="307"/>
      <c r="AB442" s="307"/>
      <c r="AC442" s="307"/>
      <c r="AD442" s="307"/>
      <c r="AE442" s="307"/>
      <c r="AF442" s="307"/>
      <c r="AG442" s="307"/>
      <c r="AH442" s="307"/>
      <c r="AI442" s="307"/>
      <c r="AJ442" s="307"/>
      <c r="AK442" s="307"/>
      <c r="AL442" s="307"/>
      <c r="AM442" s="307"/>
      <c r="AN442" s="307"/>
      <c r="AO442" s="307"/>
    </row>
    <row r="443" spans="1:41" s="38" customFormat="1" ht="12.75" hidden="1" customHeight="1" x14ac:dyDescent="0.2">
      <c r="A443" s="31"/>
      <c r="B443" s="16"/>
      <c r="C443" s="17" t="s">
        <v>19</v>
      </c>
      <c r="D443" s="50">
        <v>155.5</v>
      </c>
      <c r="E443" s="50"/>
      <c r="F443" s="112">
        <f t="shared" si="305"/>
        <v>-0.12845215157353262</v>
      </c>
      <c r="G443" s="50">
        <v>140.1</v>
      </c>
      <c r="H443" s="50"/>
      <c r="I443" s="112">
        <f t="shared" si="307"/>
        <v>-0.91937765205092337</v>
      </c>
      <c r="J443" s="50">
        <v>141.30000000000001</v>
      </c>
      <c r="K443" s="50"/>
      <c r="L443" s="112">
        <f t="shared" si="308"/>
        <v>0</v>
      </c>
      <c r="M443" s="50">
        <v>194.9</v>
      </c>
      <c r="N443" s="50"/>
      <c r="O443" s="112">
        <f t="shared" si="309"/>
        <v>0</v>
      </c>
      <c r="P443" s="50">
        <v>169.8</v>
      </c>
      <c r="Q443" s="50"/>
      <c r="R443" s="112">
        <f t="shared" si="310"/>
        <v>2.2275737507525761</v>
      </c>
      <c r="S443" s="50">
        <v>193.7</v>
      </c>
      <c r="T443" s="50"/>
      <c r="U443" s="112">
        <f t="shared" si="311"/>
        <v>2.1624472573839704</v>
      </c>
      <c r="V443" s="50">
        <v>183.3</v>
      </c>
      <c r="W443" s="69"/>
      <c r="X443" s="112">
        <f t="shared" si="312"/>
        <v>0</v>
      </c>
      <c r="Y443" s="98">
        <f t="shared" si="306"/>
        <v>0.64308681672025725</v>
      </c>
      <c r="Z443" s="98"/>
      <c r="AA443" s="307"/>
      <c r="AB443" s="307"/>
      <c r="AC443" s="307"/>
      <c r="AD443" s="307"/>
      <c r="AE443" s="307"/>
      <c r="AF443" s="307"/>
      <c r="AG443" s="307"/>
      <c r="AH443" s="307"/>
      <c r="AI443" s="307"/>
      <c r="AJ443" s="307"/>
      <c r="AK443" s="307"/>
      <c r="AL443" s="307"/>
      <c r="AM443" s="307"/>
      <c r="AN443" s="307"/>
      <c r="AO443" s="307"/>
    </row>
    <row r="444" spans="1:41" s="38" customFormat="1" ht="12.75" hidden="1" customHeight="1" x14ac:dyDescent="0.2">
      <c r="A444" s="31"/>
      <c r="B444" s="16"/>
      <c r="C444" s="17" t="s">
        <v>20</v>
      </c>
      <c r="D444" s="50">
        <v>156.80000000000001</v>
      </c>
      <c r="E444" s="50"/>
      <c r="F444" s="112">
        <f t="shared" si="305"/>
        <v>0.512820512820511</v>
      </c>
      <c r="G444" s="50">
        <v>140.30000000000001</v>
      </c>
      <c r="H444" s="50"/>
      <c r="I444" s="112">
        <f t="shared" si="307"/>
        <v>-1.0578279266572621</v>
      </c>
      <c r="J444" s="50">
        <v>141.30000000000001</v>
      </c>
      <c r="K444" s="50"/>
      <c r="L444" s="112">
        <f t="shared" si="308"/>
        <v>0</v>
      </c>
      <c r="M444" s="50">
        <v>194.8</v>
      </c>
      <c r="N444" s="50"/>
      <c r="O444" s="112">
        <f t="shared" si="309"/>
        <v>-5.1308363263213863E-2</v>
      </c>
      <c r="P444" s="50">
        <v>169.8</v>
      </c>
      <c r="Q444" s="50"/>
      <c r="R444" s="112">
        <f t="shared" si="310"/>
        <v>1.9819819819819839</v>
      </c>
      <c r="S444" s="50">
        <v>205.9</v>
      </c>
      <c r="T444" s="50"/>
      <c r="U444" s="112">
        <f t="shared" si="311"/>
        <v>8.5397996837111236</v>
      </c>
      <c r="V444" s="50">
        <v>183.1</v>
      </c>
      <c r="W444" s="69"/>
      <c r="X444" s="112">
        <f t="shared" si="312"/>
        <v>-0.10911074740862503</v>
      </c>
      <c r="Y444" s="98">
        <f t="shared" si="306"/>
        <v>0.6377551020408162</v>
      </c>
      <c r="Z444" s="98"/>
      <c r="AA444" s="307"/>
      <c r="AB444" s="307"/>
      <c r="AC444" s="307"/>
      <c r="AD444" s="307"/>
      <c r="AE444" s="307"/>
      <c r="AF444" s="307"/>
      <c r="AG444" s="307"/>
      <c r="AH444" s="307"/>
      <c r="AI444" s="307"/>
      <c r="AJ444" s="307"/>
      <c r="AK444" s="307"/>
      <c r="AL444" s="307"/>
      <c r="AM444" s="307"/>
      <c r="AN444" s="307"/>
      <c r="AO444" s="307"/>
    </row>
    <row r="445" spans="1:41" s="38" customFormat="1" ht="12.75" hidden="1" customHeight="1" x14ac:dyDescent="0.2">
      <c r="A445" s="31"/>
      <c r="B445" s="16"/>
      <c r="C445" s="17" t="s">
        <v>21</v>
      </c>
      <c r="D445" s="50">
        <v>157.19999999999999</v>
      </c>
      <c r="E445" s="50"/>
      <c r="F445" s="112">
        <f t="shared" si="305"/>
        <v>0.57581573896352545</v>
      </c>
      <c r="G445" s="50">
        <v>140.9</v>
      </c>
      <c r="H445" s="50"/>
      <c r="I445" s="112">
        <f t="shared" si="307"/>
        <v>-0.63469675599435726</v>
      </c>
      <c r="J445" s="50">
        <v>141.30000000000001</v>
      </c>
      <c r="K445" s="50"/>
      <c r="L445" s="112">
        <f t="shared" si="308"/>
        <v>0</v>
      </c>
      <c r="M445" s="50">
        <v>194.9</v>
      </c>
      <c r="N445" s="50"/>
      <c r="O445" s="112">
        <f t="shared" si="309"/>
        <v>0</v>
      </c>
      <c r="P445" s="50">
        <v>170.9</v>
      </c>
      <c r="Q445" s="50"/>
      <c r="R445" s="112">
        <f t="shared" si="310"/>
        <v>-0.11689070718877703</v>
      </c>
      <c r="S445" s="50">
        <v>206</v>
      </c>
      <c r="T445" s="50"/>
      <c r="U445" s="112">
        <f t="shared" si="311"/>
        <v>8.2501313715186431</v>
      </c>
      <c r="V445" s="50">
        <v>183.3</v>
      </c>
      <c r="W445" s="69"/>
      <c r="X445" s="112">
        <f t="shared" si="312"/>
        <v>0</v>
      </c>
      <c r="Y445" s="98">
        <f t="shared" si="306"/>
        <v>0.63613231552162852</v>
      </c>
      <c r="Z445" s="98"/>
      <c r="AA445" s="307"/>
      <c r="AB445" s="307"/>
      <c r="AC445" s="307"/>
      <c r="AD445" s="307"/>
      <c r="AE445" s="307"/>
      <c r="AF445" s="307"/>
      <c r="AG445" s="307"/>
      <c r="AH445" s="307"/>
      <c r="AI445" s="307"/>
      <c r="AJ445" s="307"/>
      <c r="AK445" s="307"/>
      <c r="AL445" s="307"/>
      <c r="AM445" s="307"/>
      <c r="AN445" s="307"/>
      <c r="AO445" s="307"/>
    </row>
    <row r="446" spans="1:41" s="38" customFormat="1" ht="12.75" hidden="1" customHeight="1" x14ac:dyDescent="0.2">
      <c r="A446" s="31"/>
      <c r="B446" s="16"/>
      <c r="C446" s="17" t="s">
        <v>22</v>
      </c>
      <c r="D446" s="50">
        <v>157.5</v>
      </c>
      <c r="E446" s="50"/>
      <c r="F446" s="112">
        <f t="shared" si="305"/>
        <v>0.6389776357827559</v>
      </c>
      <c r="G446" s="50">
        <v>141.30000000000001</v>
      </c>
      <c r="H446" s="50"/>
      <c r="I446" s="112">
        <f t="shared" si="307"/>
        <v>-0.42283298097250954</v>
      </c>
      <c r="J446" s="50">
        <v>141.30000000000001</v>
      </c>
      <c r="K446" s="50"/>
      <c r="L446" s="112">
        <f t="shared" si="308"/>
        <v>-7.0721357850067612E-2</v>
      </c>
      <c r="M446" s="50">
        <v>194.8</v>
      </c>
      <c r="N446" s="50"/>
      <c r="O446" s="112">
        <f t="shared" si="309"/>
        <v>-5.1308363263213863E-2</v>
      </c>
      <c r="P446" s="50">
        <v>171.3</v>
      </c>
      <c r="Q446" s="50"/>
      <c r="R446" s="112">
        <f t="shared" si="310"/>
        <v>-0.63805104408352076</v>
      </c>
      <c r="S446" s="50">
        <v>206.1</v>
      </c>
      <c r="T446" s="50"/>
      <c r="U446" s="112">
        <f t="shared" si="311"/>
        <v>8.245798319327724</v>
      </c>
      <c r="V446" s="50">
        <v>183.1</v>
      </c>
      <c r="W446" s="69"/>
      <c r="X446" s="112">
        <f t="shared" si="312"/>
        <v>-0.10911074740862503</v>
      </c>
      <c r="Y446" s="98">
        <f t="shared" si="306"/>
        <v>0.63492063492063489</v>
      </c>
      <c r="Z446" s="98"/>
      <c r="AA446" s="307"/>
      <c r="AB446" s="307"/>
      <c r="AC446" s="307"/>
      <c r="AD446" s="307"/>
      <c r="AE446" s="307"/>
      <c r="AF446" s="307"/>
      <c r="AG446" s="307"/>
      <c r="AH446" s="307"/>
      <c r="AI446" s="307"/>
      <c r="AJ446" s="307"/>
      <c r="AK446" s="307"/>
      <c r="AL446" s="307"/>
      <c r="AM446" s="307"/>
      <c r="AN446" s="307"/>
      <c r="AO446" s="307"/>
    </row>
    <row r="447" spans="1:41" s="38" customFormat="1" ht="12.75" hidden="1" customHeight="1" x14ac:dyDescent="0.2">
      <c r="A447" s="31"/>
      <c r="B447" s="16"/>
      <c r="C447" s="17" t="s">
        <v>23</v>
      </c>
      <c r="D447" s="50">
        <v>157.69999999999999</v>
      </c>
      <c r="E447" s="50"/>
      <c r="F447" s="112">
        <f t="shared" si="305"/>
        <v>1.0249839846252273</v>
      </c>
      <c r="G447" s="50">
        <v>141.5</v>
      </c>
      <c r="H447" s="50"/>
      <c r="I447" s="112">
        <f t="shared" si="307"/>
        <v>0.14154281670204494</v>
      </c>
      <c r="J447" s="50">
        <v>141.30000000000001</v>
      </c>
      <c r="K447" s="50"/>
      <c r="L447" s="112">
        <f t="shared" si="308"/>
        <v>0</v>
      </c>
      <c r="M447" s="50">
        <v>194.9</v>
      </c>
      <c r="N447" s="50"/>
      <c r="O447" s="112">
        <f t="shared" si="309"/>
        <v>0</v>
      </c>
      <c r="P447" s="50">
        <v>172.5</v>
      </c>
      <c r="Q447" s="50"/>
      <c r="R447" s="112">
        <f t="shared" si="310"/>
        <v>0.64177362893815815</v>
      </c>
      <c r="S447" s="50">
        <v>206.1</v>
      </c>
      <c r="T447" s="50"/>
      <c r="U447" s="112">
        <f t="shared" si="311"/>
        <v>8.1322140608604432</v>
      </c>
      <c r="V447" s="50">
        <v>183.2</v>
      </c>
      <c r="W447" s="69"/>
      <c r="X447" s="112">
        <f t="shared" si="312"/>
        <v>-5.4555373704323618E-2</v>
      </c>
      <c r="Y447" s="98">
        <f t="shared" si="306"/>
        <v>0.63411540900443886</v>
      </c>
      <c r="Z447" s="98"/>
      <c r="AA447" s="307"/>
      <c r="AB447" s="307"/>
      <c r="AC447" s="307"/>
      <c r="AD447" s="307"/>
      <c r="AE447" s="307"/>
      <c r="AF447" s="307"/>
      <c r="AG447" s="307"/>
      <c r="AH447" s="307"/>
      <c r="AI447" s="307"/>
      <c r="AJ447" s="307"/>
      <c r="AK447" s="307"/>
      <c r="AL447" s="307"/>
      <c r="AM447" s="307"/>
      <c r="AN447" s="307"/>
      <c r="AO447" s="307"/>
    </row>
    <row r="448" spans="1:41" s="38" customFormat="1" ht="12.75" hidden="1" customHeight="1" x14ac:dyDescent="0.2">
      <c r="A448" s="31"/>
      <c r="B448" s="16"/>
      <c r="C448" s="17" t="s">
        <v>24</v>
      </c>
      <c r="D448" s="50">
        <v>158.1</v>
      </c>
      <c r="E448" s="50"/>
      <c r="F448" s="112">
        <f t="shared" si="305"/>
        <v>1.3461538461538414</v>
      </c>
      <c r="G448" s="50">
        <v>142</v>
      </c>
      <c r="H448" s="50"/>
      <c r="I448" s="112">
        <f t="shared" si="307"/>
        <v>0.56657223796034994</v>
      </c>
      <c r="J448" s="50">
        <v>141.30000000000001</v>
      </c>
      <c r="K448" s="50"/>
      <c r="L448" s="112">
        <f t="shared" si="308"/>
        <v>0</v>
      </c>
      <c r="M448" s="50">
        <v>194.9</v>
      </c>
      <c r="N448" s="50"/>
      <c r="O448" s="112">
        <f t="shared" si="309"/>
        <v>0</v>
      </c>
      <c r="P448" s="50">
        <v>172.5</v>
      </c>
      <c r="Q448" s="50"/>
      <c r="R448" s="112">
        <f t="shared" si="310"/>
        <v>0.7593457943925408</v>
      </c>
      <c r="S448" s="50">
        <v>206.1</v>
      </c>
      <c r="T448" s="50"/>
      <c r="U448" s="112">
        <f t="shared" si="311"/>
        <v>8.3596214511040934</v>
      </c>
      <c r="V448" s="50">
        <v>183.3</v>
      </c>
      <c r="W448" s="69"/>
      <c r="X448" s="112">
        <f t="shared" si="312"/>
        <v>0</v>
      </c>
      <c r="Y448" s="98">
        <f t="shared" si="306"/>
        <v>0.63251106894370657</v>
      </c>
      <c r="Z448" s="98"/>
      <c r="AA448" s="307"/>
      <c r="AB448" s="307"/>
      <c r="AC448" s="307"/>
      <c r="AD448" s="307"/>
      <c r="AE448" s="307"/>
      <c r="AF448" s="307"/>
      <c r="AG448" s="307"/>
      <c r="AH448" s="307"/>
      <c r="AI448" s="307"/>
      <c r="AJ448" s="307"/>
      <c r="AK448" s="307"/>
      <c r="AL448" s="307"/>
      <c r="AM448" s="307"/>
      <c r="AN448" s="307"/>
      <c r="AO448" s="307"/>
    </row>
    <row r="449" spans="1:41" s="49" customFormat="1" ht="12.75" hidden="1" customHeight="1" x14ac:dyDescent="0.2">
      <c r="A449" s="31"/>
      <c r="B449" s="31"/>
      <c r="C449" s="17" t="s">
        <v>25</v>
      </c>
      <c r="D449" s="50">
        <v>158.9</v>
      </c>
      <c r="E449" s="50"/>
      <c r="F449" s="112">
        <f t="shared" si="305"/>
        <v>2.055234425176633</v>
      </c>
      <c r="G449" s="50">
        <v>143.19999999999999</v>
      </c>
      <c r="H449" s="50"/>
      <c r="I449" s="112">
        <f t="shared" si="307"/>
        <v>2.21270521056387</v>
      </c>
      <c r="J449" s="50">
        <v>141.1</v>
      </c>
      <c r="K449" s="50"/>
      <c r="L449" s="112">
        <f t="shared" si="308"/>
        <v>-0.14154281670206714</v>
      </c>
      <c r="M449" s="50">
        <v>195</v>
      </c>
      <c r="N449" s="50"/>
      <c r="O449" s="112">
        <f t="shared" si="309"/>
        <v>5.1308363263213863E-2</v>
      </c>
      <c r="P449" s="50">
        <v>173.4</v>
      </c>
      <c r="Q449" s="50"/>
      <c r="R449" s="112">
        <f t="shared" si="310"/>
        <v>0.52173913043478404</v>
      </c>
      <c r="S449" s="50">
        <v>206.3</v>
      </c>
      <c r="T449" s="50"/>
      <c r="U449" s="112">
        <f t="shared" si="311"/>
        <v>6.5049044914816889</v>
      </c>
      <c r="V449" s="50">
        <v>183.3</v>
      </c>
      <c r="W449" s="69"/>
      <c r="X449" s="112">
        <f t="shared" si="312"/>
        <v>0</v>
      </c>
      <c r="Y449" s="98">
        <f t="shared" si="306"/>
        <v>0.62932662051604771</v>
      </c>
      <c r="Z449" s="98"/>
      <c r="AA449" s="229"/>
      <c r="AB449" s="313"/>
      <c r="AC449" s="313"/>
      <c r="AD449" s="313"/>
      <c r="AE449" s="313"/>
      <c r="AF449" s="313"/>
      <c r="AG449" s="313"/>
      <c r="AH449" s="313"/>
      <c r="AI449" s="313"/>
      <c r="AJ449" s="313"/>
      <c r="AK449" s="313"/>
      <c r="AL449" s="313"/>
      <c r="AM449" s="313"/>
      <c r="AN449" s="313"/>
      <c r="AO449" s="313"/>
    </row>
    <row r="450" spans="1:41" s="50" customFormat="1" ht="12.75" hidden="1" customHeight="1" x14ac:dyDescent="0.2">
      <c r="A450" s="31"/>
      <c r="B450" s="31"/>
      <c r="C450" s="17"/>
      <c r="F450" s="112"/>
      <c r="I450" s="112"/>
      <c r="L450" s="112"/>
      <c r="O450" s="112"/>
      <c r="R450" s="112"/>
      <c r="U450" s="112"/>
      <c r="W450" s="69"/>
      <c r="X450" s="112"/>
      <c r="Y450" s="98"/>
      <c r="Z450" s="98"/>
      <c r="AA450" s="229"/>
      <c r="AB450" s="229"/>
      <c r="AC450" s="229"/>
      <c r="AD450" s="229"/>
      <c r="AE450" s="229"/>
      <c r="AF450" s="229"/>
      <c r="AG450" s="229"/>
      <c r="AH450" s="229"/>
      <c r="AI450" s="229"/>
      <c r="AJ450" s="229"/>
      <c r="AK450" s="229"/>
      <c r="AL450" s="229"/>
      <c r="AM450" s="229"/>
      <c r="AN450" s="229"/>
      <c r="AO450" s="229"/>
    </row>
    <row r="451" spans="1:41" s="50" customFormat="1" ht="12.75" hidden="1" customHeight="1" x14ac:dyDescent="0.2">
      <c r="A451" s="31"/>
      <c r="B451" s="18">
        <v>2008</v>
      </c>
      <c r="C451" s="17"/>
      <c r="D451" s="50">
        <f>SUM(D452:D463)/12</f>
        <v>171.125</v>
      </c>
      <c r="F451" s="112">
        <f>SUM(D451/D437-1)*100</f>
        <v>9.3974748281924203</v>
      </c>
      <c r="G451" s="50">
        <f>SUM(G452:G463)/12</f>
        <v>159.22499999999999</v>
      </c>
      <c r="I451" s="112">
        <f>SUM(G451/G437-1)*100</f>
        <v>13.260225251926494</v>
      </c>
      <c r="J451" s="50">
        <f>SUM(J452:J463)/12</f>
        <v>140.87500000000003</v>
      </c>
      <c r="L451" s="112">
        <f>SUM(J451/J437-1)*100</f>
        <v>-0.28901734104042065</v>
      </c>
      <c r="M451" s="50">
        <f>SUM(M452:M463)/12</f>
        <v>196.21666666666673</v>
      </c>
      <c r="O451" s="112">
        <f>SUM(M451/M437-1)*100</f>
        <v>0.68417001624907492</v>
      </c>
      <c r="P451" s="50">
        <f>SUM(P452:P463)/12</f>
        <v>189.64999999999998</v>
      </c>
      <c r="R451" s="112">
        <f>SUM(P451/P437-1)*100</f>
        <v>11.161041371562529</v>
      </c>
      <c r="S451" s="50">
        <f>SUM(S452:S463)/12</f>
        <v>213.33333333333329</v>
      </c>
      <c r="U451" s="112">
        <f>SUM(S451/S437-1)*100</f>
        <v>6.791256465876816</v>
      </c>
      <c r="V451" s="50">
        <f>SUM(V452:V463)/12</f>
        <v>183.29999999999998</v>
      </c>
      <c r="W451" s="69"/>
      <c r="X451" s="112">
        <f>SUM(V451/V437-1)*100</f>
        <v>1.3640703860318126E-2</v>
      </c>
      <c r="Y451" s="98">
        <f t="shared" ref="Y451:Y463" si="313">SUM(1/D451)*100</f>
        <v>0.58436815193571956</v>
      </c>
      <c r="Z451" s="98"/>
      <c r="AA451" s="229"/>
      <c r="AB451" s="229"/>
      <c r="AC451" s="229"/>
      <c r="AD451" s="229"/>
      <c r="AE451" s="229"/>
      <c r="AF451" s="229"/>
      <c r="AG451" s="229"/>
      <c r="AH451" s="229"/>
      <c r="AI451" s="229"/>
      <c r="AJ451" s="229"/>
      <c r="AK451" s="229"/>
      <c r="AL451" s="229"/>
      <c r="AM451" s="229"/>
      <c r="AN451" s="229"/>
      <c r="AO451" s="229"/>
    </row>
    <row r="452" spans="1:41" s="50" customFormat="1" ht="12.75" hidden="1" customHeight="1" x14ac:dyDescent="0.2">
      <c r="A452" s="31"/>
      <c r="B452" s="16"/>
      <c r="C452" s="17" t="s">
        <v>32</v>
      </c>
      <c r="D452" s="50">
        <v>161.1</v>
      </c>
      <c r="F452" s="112">
        <f t="shared" ref="F452:F463" si="314">SUM(D452/D438-1)*100</f>
        <v>3.2692307692307576</v>
      </c>
      <c r="G452" s="50">
        <v>145.4</v>
      </c>
      <c r="I452" s="112">
        <f t="shared" ref="I452:I463" si="315">SUM(G452/G438-1)*100</f>
        <v>3.340440653873511</v>
      </c>
      <c r="J452" s="50">
        <v>141.1</v>
      </c>
      <c r="L452" s="112">
        <f t="shared" ref="L452:L465" si="316">SUM(J452/J438-1)*100</f>
        <v>-0.14154281670206714</v>
      </c>
      <c r="M452" s="50">
        <v>195</v>
      </c>
      <c r="O452" s="112">
        <f t="shared" ref="O452:O463" si="317">SUM(M452/M438-1)*100</f>
        <v>5.1308363263213863E-2</v>
      </c>
      <c r="P452" s="50">
        <v>181.1</v>
      </c>
      <c r="R452" s="112">
        <f t="shared" ref="R452:R463" si="318">SUM(P452/P438-1)*100</f>
        <v>5.4746651135701763</v>
      </c>
      <c r="S452" s="50">
        <v>208.5</v>
      </c>
      <c r="U452" s="112">
        <f t="shared" ref="U452:U463" si="319">SUM(S452/S438-1)*100</f>
        <v>7.5851393188854477</v>
      </c>
      <c r="V452" s="50">
        <v>183.3</v>
      </c>
      <c r="W452" s="69"/>
      <c r="X452" s="112">
        <f t="shared" ref="X452:X463" si="320">SUM(V452/V438-1)*100</f>
        <v>0</v>
      </c>
      <c r="Y452" s="98">
        <f t="shared" si="313"/>
        <v>0.62073246430788331</v>
      </c>
      <c r="Z452" s="98"/>
      <c r="AA452" s="229"/>
      <c r="AB452" s="229"/>
      <c r="AC452" s="229"/>
      <c r="AD452" s="229"/>
      <c r="AE452" s="229"/>
      <c r="AF452" s="229"/>
      <c r="AG452" s="229"/>
      <c r="AH452" s="229"/>
      <c r="AI452" s="229"/>
      <c r="AJ452" s="229"/>
      <c r="AK452" s="229"/>
      <c r="AL452" s="229"/>
      <c r="AM452" s="229"/>
      <c r="AN452" s="229"/>
      <c r="AO452" s="229"/>
    </row>
    <row r="453" spans="1:41" s="50" customFormat="1" ht="12.75" hidden="1" customHeight="1" x14ac:dyDescent="0.2">
      <c r="A453" s="31"/>
      <c r="B453" s="16"/>
      <c r="C453" s="17" t="s">
        <v>15</v>
      </c>
      <c r="D453" s="50">
        <v>164.6</v>
      </c>
      <c r="F453" s="112">
        <f t="shared" si="314"/>
        <v>6.0567010309278357</v>
      </c>
      <c r="G453" s="50">
        <v>150.9</v>
      </c>
      <c r="I453" s="112">
        <f t="shared" si="315"/>
        <v>7.9399141630901227</v>
      </c>
      <c r="J453" s="50">
        <v>141.1</v>
      </c>
      <c r="L453" s="112">
        <f t="shared" si="316"/>
        <v>-0.14154281670206714</v>
      </c>
      <c r="M453" s="50">
        <v>195.1</v>
      </c>
      <c r="O453" s="112">
        <f t="shared" si="317"/>
        <v>0.10261672652642773</v>
      </c>
      <c r="P453" s="50">
        <v>183.5</v>
      </c>
      <c r="R453" s="112">
        <f t="shared" si="318"/>
        <v>8.515671200473097</v>
      </c>
      <c r="S453" s="50">
        <v>206.5</v>
      </c>
      <c r="U453" s="112">
        <f t="shared" si="319"/>
        <v>6.8287635799275659</v>
      </c>
      <c r="V453" s="50">
        <v>183.3</v>
      </c>
      <c r="W453" s="69"/>
      <c r="X453" s="112">
        <f t="shared" si="320"/>
        <v>0</v>
      </c>
      <c r="Y453" s="98">
        <f t="shared" si="313"/>
        <v>0.60753341433778862</v>
      </c>
      <c r="Z453" s="98"/>
      <c r="AA453" s="229"/>
      <c r="AB453" s="229"/>
      <c r="AC453" s="229"/>
      <c r="AD453" s="229"/>
      <c r="AE453" s="229"/>
      <c r="AF453" s="229"/>
      <c r="AG453" s="229"/>
      <c r="AH453" s="229"/>
      <c r="AI453" s="229"/>
      <c r="AJ453" s="229"/>
      <c r="AK453" s="229"/>
      <c r="AL453" s="229"/>
      <c r="AM453" s="229"/>
      <c r="AN453" s="229"/>
      <c r="AO453" s="229"/>
    </row>
    <row r="454" spans="1:41" s="50" customFormat="1" ht="12.75" hidden="1" customHeight="1" x14ac:dyDescent="0.2">
      <c r="A454" s="31"/>
      <c r="B454" s="16"/>
      <c r="C454" s="17" t="s">
        <v>16</v>
      </c>
      <c r="D454" s="50">
        <v>166.6</v>
      </c>
      <c r="F454" s="112">
        <f t="shared" si="314"/>
        <v>7.8317152103559939</v>
      </c>
      <c r="G454" s="50">
        <v>153.6</v>
      </c>
      <c r="I454" s="112">
        <f t="shared" si="315"/>
        <v>10.662824207492783</v>
      </c>
      <c r="J454" s="50">
        <v>140.4</v>
      </c>
      <c r="L454" s="112">
        <f t="shared" si="316"/>
        <v>-0.63694267515923553</v>
      </c>
      <c r="M454" s="50">
        <v>195.3</v>
      </c>
      <c r="O454" s="112">
        <f t="shared" si="317"/>
        <v>0.20523345305285545</v>
      </c>
      <c r="P454" s="50">
        <v>186.9</v>
      </c>
      <c r="R454" s="112">
        <f t="shared" si="318"/>
        <v>10.91988130563799</v>
      </c>
      <c r="S454" s="50">
        <v>206.6</v>
      </c>
      <c r="U454" s="112">
        <f t="shared" si="319"/>
        <v>6.9911962713619991</v>
      </c>
      <c r="V454" s="50">
        <v>183.3</v>
      </c>
      <c r="W454" s="69"/>
      <c r="X454" s="112">
        <f t="shared" si="320"/>
        <v>0</v>
      </c>
      <c r="Y454" s="98">
        <f t="shared" si="313"/>
        <v>0.60024009603841544</v>
      </c>
      <c r="Z454" s="98"/>
      <c r="AA454" s="229"/>
      <c r="AB454" s="229"/>
      <c r="AC454" s="229"/>
      <c r="AD454" s="229"/>
      <c r="AE454" s="229"/>
      <c r="AF454" s="229"/>
      <c r="AG454" s="229"/>
      <c r="AH454" s="229"/>
      <c r="AI454" s="229"/>
      <c r="AJ454" s="229"/>
      <c r="AK454" s="229"/>
      <c r="AL454" s="229"/>
      <c r="AM454" s="229"/>
      <c r="AN454" s="229"/>
      <c r="AO454" s="229"/>
    </row>
    <row r="455" spans="1:41" s="50" customFormat="1" ht="12.75" hidden="1" customHeight="1" x14ac:dyDescent="0.2">
      <c r="A455" s="31"/>
      <c r="B455" s="16"/>
      <c r="C455" s="17" t="s">
        <v>17</v>
      </c>
      <c r="D455" s="50">
        <v>167.9</v>
      </c>
      <c r="F455" s="112">
        <f t="shared" si="314"/>
        <v>8.6731391585760598</v>
      </c>
      <c r="G455" s="50">
        <v>155.69999999999999</v>
      </c>
      <c r="I455" s="112">
        <f t="shared" si="315"/>
        <v>12.256669069935121</v>
      </c>
      <c r="J455" s="50">
        <v>140.9</v>
      </c>
      <c r="L455" s="112">
        <f t="shared" si="316"/>
        <v>-0.28308563340411208</v>
      </c>
      <c r="M455" s="50">
        <v>195.2</v>
      </c>
      <c r="O455" s="112">
        <f t="shared" si="317"/>
        <v>0.20533880903490509</v>
      </c>
      <c r="P455" s="50">
        <v>185.7</v>
      </c>
      <c r="R455" s="112">
        <f t="shared" si="318"/>
        <v>10.077059869590999</v>
      </c>
      <c r="S455" s="50">
        <v>206.7</v>
      </c>
      <c r="U455" s="112">
        <f t="shared" si="319"/>
        <v>6.9875776397515521</v>
      </c>
      <c r="V455" s="50">
        <v>183.3</v>
      </c>
      <c r="W455" s="69"/>
      <c r="X455" s="112">
        <f t="shared" si="320"/>
        <v>-0.10899182561306953</v>
      </c>
      <c r="Y455" s="98">
        <f t="shared" si="313"/>
        <v>0.59559261465157831</v>
      </c>
      <c r="Z455" s="98"/>
      <c r="AA455" s="229"/>
      <c r="AB455" s="229"/>
      <c r="AC455" s="229"/>
      <c r="AD455" s="229"/>
      <c r="AE455" s="229"/>
      <c r="AF455" s="229"/>
      <c r="AG455" s="229"/>
      <c r="AH455" s="229"/>
      <c r="AI455" s="229"/>
      <c r="AJ455" s="229"/>
      <c r="AK455" s="229"/>
      <c r="AL455" s="229"/>
      <c r="AM455" s="229"/>
      <c r="AN455" s="229"/>
      <c r="AO455" s="229"/>
    </row>
    <row r="456" spans="1:41" s="50" customFormat="1" ht="12.75" hidden="1" customHeight="1" x14ac:dyDescent="0.2">
      <c r="A456" s="31"/>
      <c r="B456" s="16"/>
      <c r="C456" s="17" t="s">
        <v>18</v>
      </c>
      <c r="D456" s="50">
        <v>168.8</v>
      </c>
      <c r="F456" s="112">
        <f t="shared" si="314"/>
        <v>8.7628865979381576</v>
      </c>
      <c r="G456" s="50">
        <v>156.6</v>
      </c>
      <c r="I456" s="112">
        <f t="shared" si="315"/>
        <v>12.097351467430206</v>
      </c>
      <c r="J456" s="50">
        <v>140.69999999999999</v>
      </c>
      <c r="L456" s="112">
        <f t="shared" si="316"/>
        <v>-0.42462845010616812</v>
      </c>
      <c r="M456" s="50">
        <v>195.7</v>
      </c>
      <c r="O456" s="112">
        <f t="shared" si="317"/>
        <v>0.4104669061056887</v>
      </c>
      <c r="P456" s="50">
        <v>187.4</v>
      </c>
      <c r="R456" s="112">
        <f t="shared" si="318"/>
        <v>10.821998817267886</v>
      </c>
      <c r="S456" s="50">
        <v>209.3</v>
      </c>
      <c r="U456" s="112">
        <f t="shared" si="319"/>
        <v>8.1095041322314145</v>
      </c>
      <c r="V456" s="50">
        <v>183.3</v>
      </c>
      <c r="W456" s="69"/>
      <c r="X456" s="112">
        <f t="shared" si="320"/>
        <v>0</v>
      </c>
      <c r="Y456" s="98">
        <f t="shared" si="313"/>
        <v>0.59241706161137442</v>
      </c>
      <c r="Z456" s="98"/>
      <c r="AA456" s="229"/>
      <c r="AB456" s="229"/>
      <c r="AC456" s="229"/>
      <c r="AD456" s="229"/>
      <c r="AE456" s="229"/>
      <c r="AF456" s="229"/>
      <c r="AG456" s="229"/>
      <c r="AH456" s="229"/>
      <c r="AI456" s="229"/>
      <c r="AJ456" s="229"/>
      <c r="AK456" s="229"/>
      <c r="AL456" s="229"/>
      <c r="AM456" s="229"/>
      <c r="AN456" s="229"/>
      <c r="AO456" s="229"/>
    </row>
    <row r="457" spans="1:41" s="50" customFormat="1" ht="12.75" hidden="1" customHeight="1" x14ac:dyDescent="0.2">
      <c r="A457" s="31"/>
      <c r="B457" s="16"/>
      <c r="C457" s="17" t="s">
        <v>19</v>
      </c>
      <c r="D457" s="50">
        <v>174.5</v>
      </c>
      <c r="F457" s="112">
        <f t="shared" si="314"/>
        <v>12.218649517684877</v>
      </c>
      <c r="G457" s="50">
        <v>164.6</v>
      </c>
      <c r="I457" s="112">
        <f t="shared" si="315"/>
        <v>17.487508922198437</v>
      </c>
      <c r="J457" s="50">
        <v>140.69999999999999</v>
      </c>
      <c r="L457" s="112">
        <f t="shared" si="316"/>
        <v>-0.42462845010616812</v>
      </c>
      <c r="M457" s="50">
        <v>196.9</v>
      </c>
      <c r="O457" s="112">
        <f t="shared" si="317"/>
        <v>1.0261672652642329</v>
      </c>
      <c r="P457" s="50">
        <v>190.4</v>
      </c>
      <c r="R457" s="112">
        <f t="shared" si="318"/>
        <v>12.131919905771493</v>
      </c>
      <c r="S457" s="50">
        <v>211.4</v>
      </c>
      <c r="U457" s="112">
        <f t="shared" si="319"/>
        <v>9.1378420237480782</v>
      </c>
      <c r="V457" s="50">
        <v>183.3</v>
      </c>
      <c r="W457" s="69"/>
      <c r="X457" s="112">
        <f t="shared" si="320"/>
        <v>0</v>
      </c>
      <c r="Y457" s="98">
        <f t="shared" si="313"/>
        <v>0.57306590257879653</v>
      </c>
      <c r="Z457" s="98"/>
      <c r="AA457" s="229"/>
      <c r="AB457" s="229"/>
      <c r="AC457" s="229"/>
      <c r="AD457" s="229"/>
      <c r="AE457" s="229"/>
      <c r="AF457" s="229"/>
      <c r="AG457" s="229"/>
      <c r="AH457" s="229"/>
      <c r="AI457" s="229"/>
      <c r="AJ457" s="229"/>
      <c r="AK457" s="229"/>
      <c r="AL457" s="229"/>
      <c r="AM457" s="229"/>
      <c r="AN457" s="229"/>
      <c r="AO457" s="229"/>
    </row>
    <row r="458" spans="1:41" s="50" customFormat="1" ht="12.75" hidden="1" customHeight="1" x14ac:dyDescent="0.2">
      <c r="A458" s="31"/>
      <c r="B458" s="16"/>
      <c r="C458" s="17" t="s">
        <v>20</v>
      </c>
      <c r="D458" s="50">
        <v>175.4</v>
      </c>
      <c r="F458" s="112">
        <f t="shared" si="314"/>
        <v>11.862244897959172</v>
      </c>
      <c r="G458" s="50">
        <v>164.4</v>
      </c>
      <c r="I458" s="112">
        <f t="shared" si="315"/>
        <v>17.177476835352799</v>
      </c>
      <c r="J458" s="50">
        <v>141</v>
      </c>
      <c r="L458" s="112">
        <f t="shared" si="316"/>
        <v>-0.21231422505308961</v>
      </c>
      <c r="M458" s="50">
        <v>196.9</v>
      </c>
      <c r="O458" s="112">
        <f t="shared" si="317"/>
        <v>1.0780287474332573</v>
      </c>
      <c r="P458" s="50">
        <v>194.8</v>
      </c>
      <c r="R458" s="112">
        <f t="shared" si="318"/>
        <v>14.723203769140159</v>
      </c>
      <c r="S458" s="50">
        <v>218.8</v>
      </c>
      <c r="U458" s="112">
        <f t="shared" si="319"/>
        <v>6.2651772705196729</v>
      </c>
      <c r="V458" s="50">
        <v>183.3</v>
      </c>
      <c r="W458" s="69"/>
      <c r="X458" s="112">
        <f t="shared" si="320"/>
        <v>0.10922992900055384</v>
      </c>
      <c r="Y458" s="98">
        <f t="shared" si="313"/>
        <v>0.5701254275940707</v>
      </c>
      <c r="Z458" s="98"/>
      <c r="AA458" s="229"/>
      <c r="AB458" s="229"/>
      <c r="AC458" s="229"/>
      <c r="AD458" s="229"/>
      <c r="AE458" s="229"/>
      <c r="AF458" s="229"/>
      <c r="AG458" s="229"/>
      <c r="AH458" s="229"/>
      <c r="AI458" s="229"/>
      <c r="AJ458" s="229"/>
      <c r="AK458" s="229"/>
      <c r="AL458" s="229"/>
      <c r="AM458" s="229"/>
      <c r="AN458" s="229"/>
      <c r="AO458" s="229"/>
    </row>
    <row r="459" spans="1:41" s="50" customFormat="1" ht="12.75" hidden="1" customHeight="1" x14ac:dyDescent="0.2">
      <c r="A459" s="31"/>
      <c r="B459" s="16"/>
      <c r="C459" s="17" t="s">
        <v>21</v>
      </c>
      <c r="D459" s="50">
        <v>179.2</v>
      </c>
      <c r="F459" s="112">
        <f t="shared" si="314"/>
        <v>13.994910941475824</v>
      </c>
      <c r="G459" s="50">
        <v>169.9</v>
      </c>
      <c r="I459" s="112">
        <f t="shared" si="315"/>
        <v>20.581973030518096</v>
      </c>
      <c r="J459" s="50">
        <v>140.69999999999999</v>
      </c>
      <c r="L459" s="112">
        <f t="shared" si="316"/>
        <v>-0.42462845010616812</v>
      </c>
      <c r="M459" s="50">
        <v>196.9</v>
      </c>
      <c r="O459" s="112">
        <f t="shared" si="317"/>
        <v>1.0261672652642329</v>
      </c>
      <c r="P459" s="50">
        <v>197</v>
      </c>
      <c r="R459" s="112">
        <f t="shared" si="318"/>
        <v>15.272088940901106</v>
      </c>
      <c r="S459" s="50">
        <v>220.1</v>
      </c>
      <c r="U459" s="112">
        <f t="shared" si="319"/>
        <v>6.8446601941747565</v>
      </c>
      <c r="V459" s="50">
        <v>183.3</v>
      </c>
      <c r="W459" s="69"/>
      <c r="X459" s="112">
        <f t="shared" si="320"/>
        <v>0</v>
      </c>
      <c r="Y459" s="98">
        <f t="shared" si="313"/>
        <v>0.5580357142857143</v>
      </c>
      <c r="Z459" s="98"/>
      <c r="AA459" s="229"/>
      <c r="AB459" s="229"/>
      <c r="AC459" s="229"/>
      <c r="AD459" s="229"/>
      <c r="AE459" s="229"/>
      <c r="AF459" s="229"/>
      <c r="AG459" s="229"/>
      <c r="AH459" s="229"/>
      <c r="AI459" s="229"/>
      <c r="AJ459" s="229"/>
      <c r="AK459" s="229"/>
      <c r="AL459" s="229"/>
      <c r="AM459" s="229"/>
      <c r="AN459" s="229"/>
      <c r="AO459" s="229"/>
    </row>
    <row r="460" spans="1:41" s="50" customFormat="1" ht="12.75" hidden="1" customHeight="1" x14ac:dyDescent="0.2">
      <c r="A460" s="31"/>
      <c r="B460" s="16"/>
      <c r="C460" s="17" t="s">
        <v>22</v>
      </c>
      <c r="D460" s="50">
        <v>176.1</v>
      </c>
      <c r="F460" s="112">
        <f t="shared" si="314"/>
        <v>11.809523809523803</v>
      </c>
      <c r="G460" s="50">
        <v>165.3</v>
      </c>
      <c r="I460" s="112">
        <f t="shared" si="315"/>
        <v>16.985138004246281</v>
      </c>
      <c r="J460" s="50">
        <v>141</v>
      </c>
      <c r="L460" s="112">
        <f t="shared" si="316"/>
        <v>-0.21231422505308961</v>
      </c>
      <c r="M460" s="50">
        <v>196.9</v>
      </c>
      <c r="O460" s="112">
        <f t="shared" si="317"/>
        <v>1.0780287474332573</v>
      </c>
      <c r="P460" s="50">
        <v>195.8</v>
      </c>
      <c r="R460" s="112">
        <f t="shared" si="318"/>
        <v>14.302393461762986</v>
      </c>
      <c r="S460" s="50">
        <v>219.3</v>
      </c>
      <c r="U460" s="112">
        <f t="shared" si="319"/>
        <v>6.4046579330422126</v>
      </c>
      <c r="V460" s="50">
        <v>183.3</v>
      </c>
      <c r="W460" s="69"/>
      <c r="X460" s="112">
        <f t="shared" si="320"/>
        <v>0.10922992900055384</v>
      </c>
      <c r="Y460" s="98">
        <f t="shared" si="313"/>
        <v>0.56785917092561045</v>
      </c>
      <c r="Z460" s="98"/>
      <c r="AA460" s="229"/>
      <c r="AB460" s="229"/>
      <c r="AC460" s="229"/>
      <c r="AD460" s="229"/>
      <c r="AE460" s="229"/>
      <c r="AF460" s="229"/>
      <c r="AG460" s="229"/>
      <c r="AH460" s="229"/>
      <c r="AI460" s="229"/>
      <c r="AJ460" s="229"/>
      <c r="AK460" s="229"/>
      <c r="AL460" s="229"/>
      <c r="AM460" s="229"/>
      <c r="AN460" s="229"/>
      <c r="AO460" s="229"/>
    </row>
    <row r="461" spans="1:41" s="50" customFormat="1" ht="12.75" hidden="1" customHeight="1" x14ac:dyDescent="0.2">
      <c r="A461" s="31"/>
      <c r="B461" s="16"/>
      <c r="C461" s="17" t="s">
        <v>23</v>
      </c>
      <c r="D461" s="50">
        <v>174.4</v>
      </c>
      <c r="F461" s="112">
        <f t="shared" si="314"/>
        <v>10.589727330374131</v>
      </c>
      <c r="G461" s="50">
        <v>162.69999999999999</v>
      </c>
      <c r="I461" s="112">
        <f t="shared" si="315"/>
        <v>14.982332155477017</v>
      </c>
      <c r="J461" s="50">
        <v>140.9</v>
      </c>
      <c r="L461" s="112">
        <f t="shared" si="316"/>
        <v>-0.28308563340411208</v>
      </c>
      <c r="M461" s="50">
        <v>196.9</v>
      </c>
      <c r="O461" s="112">
        <f t="shared" si="317"/>
        <v>1.0261672652642329</v>
      </c>
      <c r="P461" s="50">
        <v>196.1</v>
      </c>
      <c r="R461" s="112">
        <f t="shared" si="318"/>
        <v>13.681159420289845</v>
      </c>
      <c r="S461" s="50">
        <v>219.1</v>
      </c>
      <c r="U461" s="112">
        <f t="shared" si="319"/>
        <v>6.3076176613294566</v>
      </c>
      <c r="V461" s="50">
        <v>183.3</v>
      </c>
      <c r="W461" s="69"/>
      <c r="X461" s="112">
        <f t="shared" si="320"/>
        <v>5.4585152838448892E-2</v>
      </c>
      <c r="Y461" s="98">
        <f t="shared" si="313"/>
        <v>0.57339449541284393</v>
      </c>
      <c r="Z461" s="98"/>
      <c r="AA461" s="229"/>
      <c r="AB461" s="229"/>
      <c r="AC461" s="229"/>
      <c r="AD461" s="229"/>
      <c r="AE461" s="229"/>
      <c r="AF461" s="229"/>
      <c r="AG461" s="229"/>
      <c r="AH461" s="229"/>
      <c r="AI461" s="229"/>
      <c r="AJ461" s="229"/>
      <c r="AK461" s="229"/>
      <c r="AL461" s="229"/>
      <c r="AM461" s="229"/>
      <c r="AN461" s="229"/>
      <c r="AO461" s="229"/>
    </row>
    <row r="462" spans="1:41" s="50" customFormat="1" ht="12.75" hidden="1" customHeight="1" x14ac:dyDescent="0.2">
      <c r="A462" s="31"/>
      <c r="B462" s="16"/>
      <c r="C462" s="17" t="s">
        <v>24</v>
      </c>
      <c r="D462" s="50">
        <v>173.9</v>
      </c>
      <c r="F462" s="112">
        <f t="shared" si="314"/>
        <v>9.9936748893105776</v>
      </c>
      <c r="G462" s="50">
        <v>162.6</v>
      </c>
      <c r="I462" s="112">
        <f t="shared" si="315"/>
        <v>14.50704225352113</v>
      </c>
      <c r="J462" s="50">
        <v>141</v>
      </c>
      <c r="L462" s="112">
        <f t="shared" si="316"/>
        <v>-0.21231422505308961</v>
      </c>
      <c r="M462" s="50">
        <v>196.9</v>
      </c>
      <c r="O462" s="112">
        <f t="shared" si="317"/>
        <v>1.0261672652642329</v>
      </c>
      <c r="P462" s="50">
        <v>192.7</v>
      </c>
      <c r="R462" s="112">
        <f t="shared" si="318"/>
        <v>11.710144927536215</v>
      </c>
      <c r="S462" s="50">
        <v>217.2</v>
      </c>
      <c r="U462" s="112">
        <f t="shared" si="319"/>
        <v>5.3857350800582182</v>
      </c>
      <c r="V462" s="50">
        <v>183.3</v>
      </c>
      <c r="W462" s="69"/>
      <c r="X462" s="112">
        <f t="shared" si="320"/>
        <v>0</v>
      </c>
      <c r="Y462" s="98">
        <f t="shared" si="313"/>
        <v>0.57504312823461756</v>
      </c>
      <c r="Z462" s="98"/>
      <c r="AA462" s="229"/>
      <c r="AB462" s="229"/>
      <c r="AC462" s="229"/>
      <c r="AD462" s="229"/>
      <c r="AE462" s="229"/>
      <c r="AF462" s="229"/>
      <c r="AG462" s="229"/>
      <c r="AH462" s="229"/>
      <c r="AI462" s="229"/>
      <c r="AJ462" s="229"/>
      <c r="AK462" s="229"/>
      <c r="AL462" s="229"/>
      <c r="AM462" s="229"/>
      <c r="AN462" s="229"/>
      <c r="AO462" s="229"/>
    </row>
    <row r="463" spans="1:41" s="50" customFormat="1" ht="12.75" hidden="1" customHeight="1" x14ac:dyDescent="0.2">
      <c r="A463" s="31"/>
      <c r="B463" s="31"/>
      <c r="C463" s="17" t="s">
        <v>25</v>
      </c>
      <c r="D463" s="67">
        <v>171</v>
      </c>
      <c r="E463" s="53"/>
      <c r="F463" s="112">
        <f t="shared" si="314"/>
        <v>7.6148521082441745</v>
      </c>
      <c r="G463" s="67">
        <v>159</v>
      </c>
      <c r="H463" s="67"/>
      <c r="I463" s="112">
        <f t="shared" si="315"/>
        <v>11.033519553072635</v>
      </c>
      <c r="J463" s="69">
        <v>141</v>
      </c>
      <c r="K463" s="69"/>
      <c r="L463" s="112">
        <f t="shared" si="316"/>
        <v>-7.0871722182841435E-2</v>
      </c>
      <c r="M463" s="69">
        <v>196.9</v>
      </c>
      <c r="N463" s="69"/>
      <c r="O463" s="112">
        <f t="shared" si="317"/>
        <v>0.97435897435897978</v>
      </c>
      <c r="P463" s="69">
        <v>184.4</v>
      </c>
      <c r="Q463" s="69"/>
      <c r="R463" s="112">
        <f t="shared" si="318"/>
        <v>6.3437139561707045</v>
      </c>
      <c r="S463" s="67">
        <v>216.5</v>
      </c>
      <c r="T463" s="67"/>
      <c r="U463" s="112">
        <f t="shared" si="319"/>
        <v>4.9442559379544226</v>
      </c>
      <c r="V463" s="69">
        <v>183.3</v>
      </c>
      <c r="W463" s="69"/>
      <c r="X463" s="112">
        <f t="shared" si="320"/>
        <v>0</v>
      </c>
      <c r="Y463" s="98">
        <f t="shared" si="313"/>
        <v>0.58479532163742687</v>
      </c>
      <c r="Z463" s="98"/>
      <c r="AA463" s="229"/>
      <c r="AB463" s="229"/>
      <c r="AC463" s="229"/>
      <c r="AD463" s="229"/>
      <c r="AE463" s="229"/>
      <c r="AF463" s="229"/>
      <c r="AG463" s="229"/>
      <c r="AH463" s="229"/>
      <c r="AI463" s="229"/>
      <c r="AJ463" s="229"/>
      <c r="AK463" s="229"/>
      <c r="AL463" s="229"/>
      <c r="AM463" s="229"/>
      <c r="AN463" s="229"/>
      <c r="AO463" s="229"/>
    </row>
    <row r="464" spans="1:41" s="50" customFormat="1" ht="12.75" hidden="1" customHeight="1" x14ac:dyDescent="0.2">
      <c r="A464" s="31"/>
      <c r="B464" s="31"/>
      <c r="C464" s="17"/>
      <c r="D464" s="67"/>
      <c r="E464" s="53"/>
      <c r="F464" s="112"/>
      <c r="G464" s="67"/>
      <c r="H464" s="67"/>
      <c r="I464" s="112"/>
      <c r="J464" s="69"/>
      <c r="K464" s="69"/>
      <c r="L464" s="112"/>
      <c r="M464" s="69"/>
      <c r="N464" s="69"/>
      <c r="O464" s="112"/>
      <c r="P464" s="69"/>
      <c r="Q464" s="69"/>
      <c r="R464" s="112"/>
      <c r="S464" s="67"/>
      <c r="T464" s="67"/>
      <c r="U464" s="112"/>
      <c r="V464" s="69"/>
      <c r="W464" s="69"/>
      <c r="X464" s="112"/>
      <c r="Y464" s="98"/>
      <c r="Z464" s="98"/>
      <c r="AA464" s="229"/>
      <c r="AB464" s="229"/>
      <c r="AC464" s="229"/>
      <c r="AD464" s="229"/>
      <c r="AE464" s="229"/>
      <c r="AF464" s="229"/>
      <c r="AG464" s="229"/>
      <c r="AH464" s="229"/>
      <c r="AI464" s="229"/>
      <c r="AJ464" s="229"/>
      <c r="AK464" s="229"/>
      <c r="AL464" s="229"/>
      <c r="AM464" s="229"/>
      <c r="AN464" s="229"/>
      <c r="AO464" s="229"/>
    </row>
    <row r="465" spans="1:42" s="50" customFormat="1" ht="12.75" customHeight="1" x14ac:dyDescent="0.2">
      <c r="A465" s="31"/>
      <c r="B465" s="18">
        <v>2009</v>
      </c>
      <c r="C465" s="17"/>
      <c r="D465" s="50">
        <f>SUM(D466:D477)/12</f>
        <v>172.63333333333333</v>
      </c>
      <c r="F465" s="321">
        <f>SUM(D465/D451-1)*100</f>
        <v>0.88142196250304838</v>
      </c>
      <c r="G465" s="50">
        <f>SUM(G466:G477)/12</f>
        <v>162.11666666666665</v>
      </c>
      <c r="I465" s="321">
        <f>SUM(G465/G451-1)*100</f>
        <v>1.8160883445857534</v>
      </c>
      <c r="J465" s="50">
        <f>SUM(J466:J477)/12</f>
        <v>144.05000000000001</v>
      </c>
      <c r="L465" s="321">
        <f t="shared" si="316"/>
        <v>2.2537710736468375</v>
      </c>
      <c r="M465" s="50">
        <f>SUM(M466:M477)/12</f>
        <v>198.51666666666665</v>
      </c>
      <c r="O465" s="321">
        <f>SUM(M465/M451-1)*100</f>
        <v>1.172173617599559</v>
      </c>
      <c r="P465" s="50">
        <f>SUM(P466:P477)/12</f>
        <v>181.1</v>
      </c>
      <c r="R465" s="321">
        <f>SUM(P465/P451-1)*100</f>
        <v>-4.5083047719483123</v>
      </c>
      <c r="S465" s="50">
        <f>SUM(S466:S477)/12</f>
        <v>214.13333333333333</v>
      </c>
      <c r="U465" s="321">
        <f>SUM(S465/S451-1)*100</f>
        <v>0.37500000000001421</v>
      </c>
      <c r="V465" s="50">
        <f>SUM(V466:V477)/12</f>
        <v>181.56666666666663</v>
      </c>
      <c r="W465" s="69"/>
      <c r="X465" s="321">
        <f>SUM(V465/V451-1)*100</f>
        <v>-0.94562647754138363</v>
      </c>
      <c r="Y465" s="98">
        <f t="shared" ref="Y465:Y477" si="321">SUM(1/D465)*100</f>
        <v>0.57926240586985911</v>
      </c>
      <c r="Z465" s="98"/>
      <c r="AA465" s="229"/>
      <c r="AB465" s="318">
        <f>AVERAGE(AB466:AB477)</f>
        <v>172.63333333333333</v>
      </c>
      <c r="AC465" s="318">
        <f t="shared" ref="AC465" si="322">AVERAGE(AC466:AC477)</f>
        <v>162.11666666666665</v>
      </c>
      <c r="AD465" s="318">
        <f t="shared" ref="AD465" si="323">AVERAGE(AD466:AD477)</f>
        <v>144.05000000000001</v>
      </c>
      <c r="AE465" s="318">
        <f t="shared" ref="AE465" si="324">AVERAGE(AE466:AE477)</f>
        <v>198.51666666666665</v>
      </c>
      <c r="AF465" s="318">
        <f t="shared" ref="AF465" si="325">AVERAGE(AF466:AF477)</f>
        <v>181.1</v>
      </c>
      <c r="AG465" s="318">
        <f t="shared" ref="AG465" si="326">AVERAGE(AG466:AG477)</f>
        <v>214.13333333333333</v>
      </c>
      <c r="AH465" s="318">
        <f t="shared" ref="AH465" si="327">AVERAGE(AH466:AH477)</f>
        <v>181.56666666666663</v>
      </c>
      <c r="AI465" s="263"/>
      <c r="AJ465" s="309" t="b">
        <f t="shared" ref="AJ465" si="328">D465=AB465</f>
        <v>1</v>
      </c>
      <c r="AK465" s="309" t="b">
        <f t="shared" ref="AK465" si="329">G465=AC465</f>
        <v>1</v>
      </c>
      <c r="AL465" s="309" t="b">
        <f t="shared" ref="AL465" si="330">J465=AD465</f>
        <v>1</v>
      </c>
      <c r="AM465" s="309" t="b">
        <f t="shared" ref="AM465" si="331">M465=AE465</f>
        <v>1</v>
      </c>
      <c r="AN465" s="309" t="b">
        <f t="shared" ref="AN465" si="332">AF465=P465</f>
        <v>1</v>
      </c>
      <c r="AO465" s="309" t="b">
        <f>AG465=S465</f>
        <v>1</v>
      </c>
      <c r="AP465" s="31" t="b">
        <f>AH465=V465</f>
        <v>1</v>
      </c>
    </row>
    <row r="466" spans="1:42" s="50" customFormat="1" ht="12.75" customHeight="1" x14ac:dyDescent="0.2">
      <c r="A466" s="31"/>
      <c r="B466" s="16"/>
      <c r="C466" s="17" t="s">
        <v>32</v>
      </c>
      <c r="D466" s="50">
        <v>167.5</v>
      </c>
      <c r="F466" s="321">
        <f t="shared" ref="F466:F477" si="333">SUM(D466/D452-1)*100</f>
        <v>3.9726877715704489</v>
      </c>
      <c r="G466" s="50">
        <v>155.1</v>
      </c>
      <c r="I466" s="321">
        <f t="shared" ref="I466:I477" si="334">SUM(G466/G452-1)*100</f>
        <v>6.6712517193947551</v>
      </c>
      <c r="J466" s="50">
        <v>140.80000000000001</v>
      </c>
      <c r="L466" s="321">
        <f t="shared" ref="L466:L477" si="335">SUM(J466/J452-1)*100</f>
        <v>-0.21261516654853541</v>
      </c>
      <c r="M466" s="50">
        <v>196.9</v>
      </c>
      <c r="O466" s="321">
        <f t="shared" ref="O466:O477" si="336">SUM(M466/M452-1)*100</f>
        <v>0.97435897435897978</v>
      </c>
      <c r="P466" s="50">
        <v>174.9</v>
      </c>
      <c r="R466" s="321">
        <f t="shared" ref="R466:R477" si="337">SUM(P466/P452-1)*100</f>
        <v>-3.4235229155162861</v>
      </c>
      <c r="S466" s="50">
        <v>213.7</v>
      </c>
      <c r="U466" s="321">
        <f t="shared" ref="U466:U477" si="338">SUM(S466/S452-1)*100</f>
        <v>2.4940047961630629</v>
      </c>
      <c r="V466" s="50">
        <v>183.3</v>
      </c>
      <c r="W466" s="69"/>
      <c r="X466" s="321">
        <f t="shared" ref="X466:X477" si="339">SUM(V466/V452-1)*100</f>
        <v>0</v>
      </c>
      <c r="Y466" s="98">
        <f t="shared" si="321"/>
        <v>0.59701492537313439</v>
      </c>
      <c r="AA466" s="300" t="s">
        <v>14</v>
      </c>
      <c r="AB466" s="301">
        <v>167.5</v>
      </c>
      <c r="AC466" s="301">
        <v>155.1</v>
      </c>
      <c r="AD466" s="301">
        <v>140.80000000000001</v>
      </c>
      <c r="AE466" s="301">
        <v>196.9</v>
      </c>
      <c r="AF466" s="301">
        <v>174.9</v>
      </c>
      <c r="AG466" s="301">
        <v>213.7</v>
      </c>
      <c r="AH466" s="301">
        <v>183.3</v>
      </c>
      <c r="AI466" s="229"/>
      <c r="AJ466" s="309" t="b">
        <f t="shared" ref="AJ466:AJ477" si="340">D466=AB466</f>
        <v>1</v>
      </c>
      <c r="AK466" s="309" t="b">
        <f t="shared" ref="AK466:AK477" si="341">G466=AC466</f>
        <v>1</v>
      </c>
      <c r="AL466" s="309" t="b">
        <f t="shared" ref="AL466:AL477" si="342">J466=AD466</f>
        <v>1</v>
      </c>
      <c r="AM466" s="309" t="b">
        <f t="shared" ref="AM466:AM477" si="343">M466=AE466</f>
        <v>1</v>
      </c>
      <c r="AN466" s="309" t="b">
        <f t="shared" ref="AN466:AN477" si="344">AF466=P466</f>
        <v>1</v>
      </c>
      <c r="AO466" s="309" t="b">
        <f>AG466=S466</f>
        <v>1</v>
      </c>
      <c r="AP466" s="31" t="b">
        <f>AH466=V466</f>
        <v>1</v>
      </c>
    </row>
    <row r="467" spans="1:42" s="50" customFormat="1" ht="12.75" customHeight="1" x14ac:dyDescent="0.2">
      <c r="A467" s="31"/>
      <c r="B467" s="16"/>
      <c r="C467" s="17" t="s">
        <v>15</v>
      </c>
      <c r="D467" s="50">
        <v>167.8</v>
      </c>
      <c r="F467" s="321">
        <f t="shared" si="333"/>
        <v>1.9441069258809396</v>
      </c>
      <c r="G467" s="50">
        <v>155.19999999999999</v>
      </c>
      <c r="I467" s="321">
        <f t="shared" si="334"/>
        <v>2.8495692511596893</v>
      </c>
      <c r="J467" s="50">
        <v>141</v>
      </c>
      <c r="L467" s="321">
        <f t="shared" si="335"/>
        <v>-7.0871722182841435E-2</v>
      </c>
      <c r="M467" s="50">
        <v>196.9</v>
      </c>
      <c r="O467" s="321">
        <f t="shared" si="336"/>
        <v>0.92260379292670169</v>
      </c>
      <c r="P467" s="50">
        <v>175</v>
      </c>
      <c r="R467" s="321">
        <f t="shared" si="337"/>
        <v>-4.6321525885558597</v>
      </c>
      <c r="S467" s="50">
        <v>215.5</v>
      </c>
      <c r="U467" s="321">
        <f t="shared" si="338"/>
        <v>4.3583535108958849</v>
      </c>
      <c r="V467" s="50">
        <v>183.3</v>
      </c>
      <c r="W467" s="69"/>
      <c r="X467" s="321">
        <f t="shared" si="339"/>
        <v>0</v>
      </c>
      <c r="Y467" s="98">
        <f t="shared" si="321"/>
        <v>0.59594755661501786</v>
      </c>
      <c r="Z467" s="98"/>
      <c r="AA467" s="300" t="s">
        <v>15</v>
      </c>
      <c r="AB467" s="301">
        <v>167.8</v>
      </c>
      <c r="AC467" s="301">
        <v>155.19999999999999</v>
      </c>
      <c r="AD467" s="301">
        <v>141</v>
      </c>
      <c r="AE467" s="301">
        <v>196.9</v>
      </c>
      <c r="AF467" s="301">
        <v>175</v>
      </c>
      <c r="AG467" s="301">
        <v>215.5</v>
      </c>
      <c r="AH467" s="301">
        <v>183.3</v>
      </c>
      <c r="AI467" s="263"/>
      <c r="AJ467" s="309" t="b">
        <f t="shared" si="340"/>
        <v>1</v>
      </c>
      <c r="AK467" s="309" t="b">
        <f t="shared" si="341"/>
        <v>1</v>
      </c>
      <c r="AL467" s="309" t="b">
        <f t="shared" si="342"/>
        <v>1</v>
      </c>
      <c r="AM467" s="309" t="b">
        <f t="shared" si="343"/>
        <v>1</v>
      </c>
      <c r="AN467" s="309" t="b">
        <f t="shared" si="344"/>
        <v>1</v>
      </c>
      <c r="AO467" s="309" t="b">
        <f t="shared" ref="AO467:AO477" si="345">AG467=S467</f>
        <v>1</v>
      </c>
      <c r="AP467" s="31" t="b">
        <f t="shared" ref="AP467:AP477" si="346">AH467=V467</f>
        <v>1</v>
      </c>
    </row>
    <row r="468" spans="1:42" s="50" customFormat="1" ht="12.75" customHeight="1" x14ac:dyDescent="0.2">
      <c r="A468" s="31"/>
      <c r="B468" s="16"/>
      <c r="C468" s="17" t="s">
        <v>16</v>
      </c>
      <c r="D468" s="50">
        <v>170.4</v>
      </c>
      <c r="F468" s="321">
        <f t="shared" si="333"/>
        <v>2.2809123649459861</v>
      </c>
      <c r="G468" s="50">
        <v>158.9</v>
      </c>
      <c r="I468" s="321">
        <f t="shared" si="334"/>
        <v>3.4505208333333481</v>
      </c>
      <c r="J468" s="50">
        <v>145</v>
      </c>
      <c r="L468" s="321">
        <f t="shared" si="335"/>
        <v>3.2763532763532721</v>
      </c>
      <c r="M468" s="50">
        <v>196.7</v>
      </c>
      <c r="O468" s="321">
        <f t="shared" si="336"/>
        <v>0.71684587813618528</v>
      </c>
      <c r="P468" s="50">
        <v>179.1</v>
      </c>
      <c r="R468" s="321">
        <f>SUM(P468/P454-1)*100</f>
        <v>-4.1733547351524898</v>
      </c>
      <c r="S468" s="50">
        <v>215.2</v>
      </c>
      <c r="U468" s="321">
        <f t="shared" si="338"/>
        <v>4.1626331074540168</v>
      </c>
      <c r="V468" s="50">
        <v>181.4</v>
      </c>
      <c r="W468" s="69"/>
      <c r="X468" s="321">
        <f t="shared" si="339"/>
        <v>-1.0365521003818934</v>
      </c>
      <c r="Y468" s="98">
        <f t="shared" si="321"/>
        <v>0.58685446009389663</v>
      </c>
      <c r="Z468" s="98"/>
      <c r="AA468" s="300" t="s">
        <v>16</v>
      </c>
      <c r="AB468" s="301">
        <v>170.4</v>
      </c>
      <c r="AC468" s="301">
        <v>158.9</v>
      </c>
      <c r="AD468" s="301">
        <v>145</v>
      </c>
      <c r="AE468" s="301">
        <v>196.7</v>
      </c>
      <c r="AF468" s="301">
        <v>179.1</v>
      </c>
      <c r="AG468" s="301">
        <v>215.2</v>
      </c>
      <c r="AH468" s="301">
        <v>181.4</v>
      </c>
      <c r="AI468" s="263"/>
      <c r="AJ468" s="309" t="b">
        <f t="shared" si="340"/>
        <v>1</v>
      </c>
      <c r="AK468" s="309" t="b">
        <f t="shared" si="341"/>
        <v>1</v>
      </c>
      <c r="AL468" s="309" t="b">
        <f t="shared" si="342"/>
        <v>1</v>
      </c>
      <c r="AM468" s="309" t="b">
        <f t="shared" si="343"/>
        <v>1</v>
      </c>
      <c r="AN468" s="309" t="b">
        <f t="shared" si="344"/>
        <v>1</v>
      </c>
      <c r="AO468" s="309" t="b">
        <f t="shared" si="345"/>
        <v>1</v>
      </c>
      <c r="AP468" s="31" t="b">
        <f t="shared" si="346"/>
        <v>1</v>
      </c>
    </row>
    <row r="469" spans="1:42" s="50" customFormat="1" ht="12.75" customHeight="1" x14ac:dyDescent="0.2">
      <c r="A469" s="31"/>
      <c r="B469" s="16"/>
      <c r="C469" s="17" t="s">
        <v>17</v>
      </c>
      <c r="D469" s="50">
        <v>172.4</v>
      </c>
      <c r="F469" s="321">
        <f t="shared" si="333"/>
        <v>2.6801667659321016</v>
      </c>
      <c r="G469" s="50">
        <v>162</v>
      </c>
      <c r="I469" s="321">
        <f t="shared" si="334"/>
        <v>4.0462427745664886</v>
      </c>
      <c r="J469" s="50">
        <v>145.1</v>
      </c>
      <c r="L469" s="321">
        <f t="shared" si="335"/>
        <v>2.9808374733853782</v>
      </c>
      <c r="M469" s="50">
        <v>196.7</v>
      </c>
      <c r="O469" s="321">
        <f t="shared" si="336"/>
        <v>0.76844262295081567</v>
      </c>
      <c r="P469" s="50">
        <v>179.8</v>
      </c>
      <c r="R469" s="321">
        <f t="shared" si="337"/>
        <v>-3.1771674744210943</v>
      </c>
      <c r="S469" s="50">
        <v>215.1</v>
      </c>
      <c r="U469" s="321">
        <f t="shared" si="338"/>
        <v>4.0638606676342448</v>
      </c>
      <c r="V469" s="50">
        <v>181.3</v>
      </c>
      <c r="W469" s="69"/>
      <c r="X469" s="321">
        <f t="shared" si="339"/>
        <v>-1.0911074740861948</v>
      </c>
      <c r="Y469" s="98">
        <f t="shared" si="321"/>
        <v>0.58004640371229699</v>
      </c>
      <c r="Z469" s="98"/>
      <c r="AA469" s="300" t="s">
        <v>17</v>
      </c>
      <c r="AB469" s="301">
        <v>172.4</v>
      </c>
      <c r="AC469" s="301">
        <v>162</v>
      </c>
      <c r="AD469" s="301">
        <v>145.1</v>
      </c>
      <c r="AE469" s="301">
        <v>196.7</v>
      </c>
      <c r="AF469" s="301">
        <v>179.8</v>
      </c>
      <c r="AG469" s="301">
        <v>215.1</v>
      </c>
      <c r="AH469" s="301">
        <v>181.3</v>
      </c>
      <c r="AI469" s="263"/>
      <c r="AJ469" s="309" t="b">
        <f t="shared" si="340"/>
        <v>1</v>
      </c>
      <c r="AK469" s="309" t="b">
        <f t="shared" si="341"/>
        <v>1</v>
      </c>
      <c r="AL469" s="309" t="b">
        <f t="shared" si="342"/>
        <v>1</v>
      </c>
      <c r="AM469" s="309" t="b">
        <f t="shared" si="343"/>
        <v>1</v>
      </c>
      <c r="AN469" s="309" t="b">
        <f t="shared" si="344"/>
        <v>1</v>
      </c>
      <c r="AO469" s="309" t="b">
        <f t="shared" si="345"/>
        <v>1</v>
      </c>
      <c r="AP469" s="31" t="b">
        <f t="shared" si="346"/>
        <v>1</v>
      </c>
    </row>
    <row r="470" spans="1:42" s="50" customFormat="1" ht="12.75" customHeight="1" x14ac:dyDescent="0.2">
      <c r="A470" s="31"/>
      <c r="B470" s="16"/>
      <c r="C470" s="17" t="s">
        <v>18</v>
      </c>
      <c r="D470" s="50">
        <v>171.4</v>
      </c>
      <c r="F470" s="321">
        <f t="shared" si="333"/>
        <v>1.540284360189581</v>
      </c>
      <c r="G470" s="50">
        <v>161</v>
      </c>
      <c r="I470" s="321">
        <f t="shared" si="334"/>
        <v>2.8097062579821142</v>
      </c>
      <c r="J470" s="50">
        <v>144.80000000000001</v>
      </c>
      <c r="L470" s="321">
        <f t="shared" si="335"/>
        <v>2.9140014214641186</v>
      </c>
      <c r="M470" s="50">
        <v>196.7</v>
      </c>
      <c r="O470" s="321">
        <f t="shared" si="336"/>
        <v>0.51098620337250988</v>
      </c>
      <c r="P470" s="50">
        <v>178</v>
      </c>
      <c r="R470" s="321">
        <f t="shared" si="337"/>
        <v>-5.016008537886874</v>
      </c>
      <c r="S470" s="50">
        <v>212.8</v>
      </c>
      <c r="U470" s="321">
        <f t="shared" si="338"/>
        <v>1.6722408026755842</v>
      </c>
      <c r="V470" s="50">
        <v>181.3</v>
      </c>
      <c r="W470" s="69"/>
      <c r="X470" s="321">
        <f t="shared" si="339"/>
        <v>-1.0911074740861948</v>
      </c>
      <c r="Y470" s="98">
        <f t="shared" si="321"/>
        <v>0.58343057176196034</v>
      </c>
      <c r="Z470" s="98"/>
      <c r="AA470" s="300" t="s">
        <v>18</v>
      </c>
      <c r="AB470" s="301">
        <v>171.4</v>
      </c>
      <c r="AC470" s="301">
        <v>161</v>
      </c>
      <c r="AD470" s="301">
        <v>144.80000000000001</v>
      </c>
      <c r="AE470" s="301">
        <v>196.7</v>
      </c>
      <c r="AF470" s="301">
        <v>178</v>
      </c>
      <c r="AG470" s="301">
        <v>212.8</v>
      </c>
      <c r="AH470" s="301">
        <v>181.3</v>
      </c>
      <c r="AI470" s="263"/>
      <c r="AJ470" s="309" t="b">
        <f t="shared" si="340"/>
        <v>1</v>
      </c>
      <c r="AK470" s="309" t="b">
        <f t="shared" si="341"/>
        <v>1</v>
      </c>
      <c r="AL470" s="309" t="b">
        <f t="shared" si="342"/>
        <v>1</v>
      </c>
      <c r="AM470" s="309" t="b">
        <f t="shared" si="343"/>
        <v>1</v>
      </c>
      <c r="AN470" s="309" t="b">
        <f t="shared" si="344"/>
        <v>1</v>
      </c>
      <c r="AO470" s="309" t="b">
        <f t="shared" si="345"/>
        <v>1</v>
      </c>
      <c r="AP470" s="31" t="b">
        <f t="shared" si="346"/>
        <v>1</v>
      </c>
    </row>
    <row r="471" spans="1:42" s="50" customFormat="1" ht="12.75" customHeight="1" x14ac:dyDescent="0.2">
      <c r="A471" s="31"/>
      <c r="B471" s="16"/>
      <c r="C471" s="17" t="s">
        <v>19</v>
      </c>
      <c r="D471" s="50">
        <v>172.7</v>
      </c>
      <c r="F471" s="321">
        <f t="shared" si="333"/>
        <v>-1.0315186246418362</v>
      </c>
      <c r="G471" s="50">
        <v>162.9</v>
      </c>
      <c r="I471" s="321">
        <f t="shared" si="334"/>
        <v>-1.0328068043742311</v>
      </c>
      <c r="J471" s="50">
        <v>144.69999999999999</v>
      </c>
      <c r="L471" s="321">
        <f t="shared" si="335"/>
        <v>2.8429282160625347</v>
      </c>
      <c r="M471" s="50">
        <v>196.7</v>
      </c>
      <c r="O471" s="321">
        <f t="shared" si="336"/>
        <v>-0.10157440325039291</v>
      </c>
      <c r="P471" s="50">
        <v>178.5</v>
      </c>
      <c r="R471" s="321">
        <f t="shared" si="337"/>
        <v>-6.25</v>
      </c>
      <c r="S471" s="50">
        <v>213.2</v>
      </c>
      <c r="U471" s="321">
        <f t="shared" si="338"/>
        <v>0.85146641438031967</v>
      </c>
      <c r="V471" s="50">
        <v>181.1</v>
      </c>
      <c r="W471" s="69"/>
      <c r="X471" s="321">
        <f t="shared" si="339"/>
        <v>-1.2002182214948309</v>
      </c>
      <c r="Y471" s="98">
        <f t="shared" si="321"/>
        <v>0.57903879559930527</v>
      </c>
      <c r="Z471" s="98"/>
      <c r="AA471" s="300" t="s">
        <v>58</v>
      </c>
      <c r="AB471" s="301">
        <v>172.7</v>
      </c>
      <c r="AC471" s="301">
        <v>162.9</v>
      </c>
      <c r="AD471" s="301">
        <v>144.69999999999999</v>
      </c>
      <c r="AE471" s="301">
        <v>196.7</v>
      </c>
      <c r="AF471" s="301">
        <v>178.5</v>
      </c>
      <c r="AG471" s="301">
        <v>213.2</v>
      </c>
      <c r="AH471" s="301">
        <v>181.1</v>
      </c>
      <c r="AI471" s="263"/>
      <c r="AJ471" s="309" t="b">
        <f t="shared" si="340"/>
        <v>1</v>
      </c>
      <c r="AK471" s="309" t="b">
        <f t="shared" si="341"/>
        <v>1</v>
      </c>
      <c r="AL471" s="309" t="b">
        <f t="shared" si="342"/>
        <v>1</v>
      </c>
      <c r="AM471" s="309" t="b">
        <f t="shared" si="343"/>
        <v>1</v>
      </c>
      <c r="AN471" s="309" t="b">
        <f t="shared" si="344"/>
        <v>1</v>
      </c>
      <c r="AO471" s="309" t="b">
        <f t="shared" si="345"/>
        <v>1</v>
      </c>
      <c r="AP471" s="31" t="b">
        <f t="shared" si="346"/>
        <v>1</v>
      </c>
    </row>
    <row r="472" spans="1:42" s="50" customFormat="1" ht="12.75" customHeight="1" x14ac:dyDescent="0.2">
      <c r="A472" s="31"/>
      <c r="B472" s="16"/>
      <c r="C472" s="17" t="s">
        <v>20</v>
      </c>
      <c r="D472" s="50">
        <v>173</v>
      </c>
      <c r="F472" s="321">
        <f t="shared" si="333"/>
        <v>-1.3683010262257711</v>
      </c>
      <c r="G472" s="50">
        <v>163.19999999999999</v>
      </c>
      <c r="I472" s="321">
        <f>SUM(G472/G458-1)*100</f>
        <v>-0.72992700729928028</v>
      </c>
      <c r="J472" s="50">
        <v>145.19999999999999</v>
      </c>
      <c r="L472" s="321">
        <f t="shared" si="335"/>
        <v>2.9787234042553123</v>
      </c>
      <c r="M472" s="50">
        <v>196.7</v>
      </c>
      <c r="O472" s="321">
        <f t="shared" si="336"/>
        <v>-0.10157440325039291</v>
      </c>
      <c r="P472" s="50">
        <v>180.1</v>
      </c>
      <c r="R472" s="321">
        <f t="shared" si="337"/>
        <v>-7.5462012320328675</v>
      </c>
      <c r="S472" s="50">
        <v>213.5</v>
      </c>
      <c r="U472" s="321">
        <f t="shared" si="338"/>
        <v>-2.4223034734917825</v>
      </c>
      <c r="V472" s="50">
        <v>181.3</v>
      </c>
      <c r="W472" s="69"/>
      <c r="X472" s="321">
        <f t="shared" si="339"/>
        <v>-1.0911074740861948</v>
      </c>
      <c r="Y472" s="98">
        <f t="shared" si="321"/>
        <v>0.57803468208092479</v>
      </c>
      <c r="Z472" s="98"/>
      <c r="AA472" s="300" t="s">
        <v>20</v>
      </c>
      <c r="AB472" s="301">
        <v>173</v>
      </c>
      <c r="AC472" s="301">
        <v>163.19999999999999</v>
      </c>
      <c r="AD472" s="301">
        <v>145.19999999999999</v>
      </c>
      <c r="AE472" s="301">
        <v>196.7</v>
      </c>
      <c r="AF472" s="301">
        <v>180.1</v>
      </c>
      <c r="AG472" s="301">
        <v>213.5</v>
      </c>
      <c r="AH472" s="301">
        <v>181.3</v>
      </c>
      <c r="AI472" s="263"/>
      <c r="AJ472" s="309" t="b">
        <f t="shared" si="340"/>
        <v>1</v>
      </c>
      <c r="AK472" s="309" t="b">
        <f t="shared" si="341"/>
        <v>1</v>
      </c>
      <c r="AL472" s="309" t="b">
        <f t="shared" si="342"/>
        <v>1</v>
      </c>
      <c r="AM472" s="309" t="b">
        <f t="shared" si="343"/>
        <v>1</v>
      </c>
      <c r="AN472" s="309" t="b">
        <f t="shared" si="344"/>
        <v>1</v>
      </c>
      <c r="AO472" s="309" t="b">
        <f t="shared" si="345"/>
        <v>1</v>
      </c>
      <c r="AP472" s="31" t="b">
        <f t="shared" si="346"/>
        <v>1</v>
      </c>
    </row>
    <row r="473" spans="1:42" s="50" customFormat="1" ht="12.75" customHeight="1" x14ac:dyDescent="0.2">
      <c r="A473" s="31"/>
      <c r="B473" s="16"/>
      <c r="C473" s="17" t="s">
        <v>21</v>
      </c>
      <c r="D473" s="50">
        <v>173.1</v>
      </c>
      <c r="F473" s="321">
        <f t="shared" si="333"/>
        <v>-3.4040178571428492</v>
      </c>
      <c r="G473" s="50">
        <v>163</v>
      </c>
      <c r="I473" s="321">
        <f t="shared" si="334"/>
        <v>-4.0612124779281995</v>
      </c>
      <c r="J473" s="50">
        <v>145.1</v>
      </c>
      <c r="L473" s="321">
        <f>SUM(J473/J459-1)*100</f>
        <v>3.1272210376688037</v>
      </c>
      <c r="M473" s="50">
        <v>196.7</v>
      </c>
      <c r="O473" s="321">
        <f t="shared" si="336"/>
        <v>-0.10157440325039291</v>
      </c>
      <c r="P473" s="50">
        <v>183.8</v>
      </c>
      <c r="R473" s="321">
        <f t="shared" si="337"/>
        <v>-6.7005076142131914</v>
      </c>
      <c r="S473" s="50">
        <v>212.9</v>
      </c>
      <c r="U473" s="321">
        <f t="shared" si="338"/>
        <v>-3.271240345297588</v>
      </c>
      <c r="V473" s="50">
        <v>181.4</v>
      </c>
      <c r="W473" s="69"/>
      <c r="X473" s="321">
        <f t="shared" si="339"/>
        <v>-1.0365521003818934</v>
      </c>
      <c r="Y473" s="98">
        <f t="shared" si="321"/>
        <v>0.57770075101097629</v>
      </c>
      <c r="Z473" s="98"/>
      <c r="AA473" s="300" t="s">
        <v>21</v>
      </c>
      <c r="AB473" s="301">
        <v>173.1</v>
      </c>
      <c r="AC473" s="301">
        <v>163</v>
      </c>
      <c r="AD473" s="301">
        <v>145.1</v>
      </c>
      <c r="AE473" s="301">
        <v>196.7</v>
      </c>
      <c r="AF473" s="301">
        <v>183.8</v>
      </c>
      <c r="AG473" s="301">
        <v>212.9</v>
      </c>
      <c r="AH473" s="301">
        <v>181.4</v>
      </c>
      <c r="AI473" s="263"/>
      <c r="AJ473" s="309" t="b">
        <f t="shared" si="340"/>
        <v>1</v>
      </c>
      <c r="AK473" s="309" t="b">
        <f t="shared" si="341"/>
        <v>1</v>
      </c>
      <c r="AL473" s="309" t="b">
        <f t="shared" si="342"/>
        <v>1</v>
      </c>
      <c r="AM473" s="309" t="b">
        <f t="shared" si="343"/>
        <v>1</v>
      </c>
      <c r="AN473" s="309" t="b">
        <f t="shared" si="344"/>
        <v>1</v>
      </c>
      <c r="AO473" s="309" t="b">
        <f t="shared" si="345"/>
        <v>1</v>
      </c>
      <c r="AP473" s="31" t="b">
        <f t="shared" si="346"/>
        <v>1</v>
      </c>
    </row>
    <row r="474" spans="1:42" s="50" customFormat="1" ht="12.75" customHeight="1" x14ac:dyDescent="0.2">
      <c r="A474" s="31"/>
      <c r="B474" s="16"/>
      <c r="C474" s="17" t="s">
        <v>22</v>
      </c>
      <c r="D474" s="50">
        <v>173.5</v>
      </c>
      <c r="F474" s="321">
        <f t="shared" si="333"/>
        <v>-1.4764338444065883</v>
      </c>
      <c r="G474" s="50">
        <v>163</v>
      </c>
      <c r="I474" s="321">
        <f t="shared" si="334"/>
        <v>-1.3914095583787089</v>
      </c>
      <c r="J474" s="50">
        <v>145.1</v>
      </c>
      <c r="L474" s="321">
        <f t="shared" si="335"/>
        <v>2.907801418439715</v>
      </c>
      <c r="M474" s="50">
        <v>202.1</v>
      </c>
      <c r="O474" s="321">
        <f t="shared" si="336"/>
        <v>2.6409344845099048</v>
      </c>
      <c r="P474" s="50">
        <v>182.1</v>
      </c>
      <c r="R474" s="321">
        <f t="shared" si="337"/>
        <v>-6.9969356486210499</v>
      </c>
      <c r="S474" s="50">
        <v>212.8</v>
      </c>
      <c r="U474" s="321">
        <f t="shared" si="338"/>
        <v>-2.9639762881896958</v>
      </c>
      <c r="V474" s="50">
        <v>181.3</v>
      </c>
      <c r="W474" s="69"/>
      <c r="X474" s="321">
        <f t="shared" si="339"/>
        <v>-1.0911074740861948</v>
      </c>
      <c r="Y474" s="98">
        <f t="shared" si="321"/>
        <v>0.57636887608069165</v>
      </c>
      <c r="Z474" s="98"/>
      <c r="AA474" s="300" t="s">
        <v>60</v>
      </c>
      <c r="AB474" s="301">
        <v>173.5</v>
      </c>
      <c r="AC474" s="301">
        <v>163</v>
      </c>
      <c r="AD474" s="301">
        <v>145.1</v>
      </c>
      <c r="AE474" s="301">
        <v>202.1</v>
      </c>
      <c r="AF474" s="301">
        <v>182.1</v>
      </c>
      <c r="AG474" s="301">
        <v>212.8</v>
      </c>
      <c r="AH474" s="301">
        <v>181.3</v>
      </c>
      <c r="AI474" s="263"/>
      <c r="AJ474" s="309" t="b">
        <f t="shared" si="340"/>
        <v>1</v>
      </c>
      <c r="AK474" s="309" t="b">
        <f t="shared" si="341"/>
        <v>1</v>
      </c>
      <c r="AL474" s="309" t="b">
        <f t="shared" si="342"/>
        <v>1</v>
      </c>
      <c r="AM474" s="309" t="b">
        <f t="shared" si="343"/>
        <v>1</v>
      </c>
      <c r="AN474" s="309" t="b">
        <f t="shared" si="344"/>
        <v>1</v>
      </c>
      <c r="AO474" s="309" t="b">
        <f t="shared" si="345"/>
        <v>1</v>
      </c>
      <c r="AP474" s="31" t="b">
        <f t="shared" si="346"/>
        <v>1</v>
      </c>
    </row>
    <row r="475" spans="1:42" s="50" customFormat="1" ht="12.75" customHeight="1" x14ac:dyDescent="0.2">
      <c r="A475" s="31"/>
      <c r="B475" s="16"/>
      <c r="C475" s="17" t="s">
        <v>23</v>
      </c>
      <c r="D475" s="50">
        <v>175.8</v>
      </c>
      <c r="F475" s="321">
        <f t="shared" si="333"/>
        <v>0.80275229357797961</v>
      </c>
      <c r="G475" s="50">
        <v>166.1</v>
      </c>
      <c r="I475" s="321">
        <f t="shared" si="334"/>
        <v>2.0897357098955238</v>
      </c>
      <c r="J475" s="50">
        <v>144.4</v>
      </c>
      <c r="L475" s="321">
        <f t="shared" si="335"/>
        <v>2.4840312278211485</v>
      </c>
      <c r="M475" s="50">
        <v>202.1</v>
      </c>
      <c r="O475" s="321">
        <f t="shared" si="336"/>
        <v>2.6409344845099048</v>
      </c>
      <c r="P475" s="50">
        <v>185.6</v>
      </c>
      <c r="R475" s="321">
        <f t="shared" si="337"/>
        <v>-5.3544110147883739</v>
      </c>
      <c r="S475" s="50">
        <v>213.5</v>
      </c>
      <c r="U475" s="321">
        <f t="shared" si="338"/>
        <v>-2.5559105431309903</v>
      </c>
      <c r="V475" s="50">
        <v>181.1</v>
      </c>
      <c r="W475" s="69"/>
      <c r="X475" s="321">
        <f t="shared" si="339"/>
        <v>-1.2002182214948309</v>
      </c>
      <c r="Y475" s="98">
        <f t="shared" si="321"/>
        <v>0.56882821387940841</v>
      </c>
      <c r="Z475" s="98"/>
      <c r="AA475" s="300" t="s">
        <v>23</v>
      </c>
      <c r="AB475" s="301">
        <v>175.8</v>
      </c>
      <c r="AC475" s="301">
        <v>166.1</v>
      </c>
      <c r="AD475" s="301">
        <v>144.4</v>
      </c>
      <c r="AE475" s="301">
        <v>202.1</v>
      </c>
      <c r="AF475" s="301">
        <v>185.6</v>
      </c>
      <c r="AG475" s="301">
        <v>213.5</v>
      </c>
      <c r="AH475" s="301">
        <v>181.1</v>
      </c>
      <c r="AI475" s="263"/>
      <c r="AJ475" s="309" t="b">
        <f t="shared" si="340"/>
        <v>1</v>
      </c>
      <c r="AK475" s="309" t="b">
        <f t="shared" si="341"/>
        <v>1</v>
      </c>
      <c r="AL475" s="309" t="b">
        <f t="shared" si="342"/>
        <v>1</v>
      </c>
      <c r="AM475" s="309" t="b">
        <f t="shared" si="343"/>
        <v>1</v>
      </c>
      <c r="AN475" s="309" t="b">
        <f t="shared" si="344"/>
        <v>1</v>
      </c>
      <c r="AO475" s="309" t="b">
        <f t="shared" si="345"/>
        <v>1</v>
      </c>
      <c r="AP475" s="31" t="b">
        <f t="shared" si="346"/>
        <v>1</v>
      </c>
    </row>
    <row r="476" spans="1:42" s="50" customFormat="1" ht="12.75" customHeight="1" x14ac:dyDescent="0.2">
      <c r="A476" s="31"/>
      <c r="B476" s="16"/>
      <c r="C476" s="17" t="s">
        <v>24</v>
      </c>
      <c r="D476" s="50">
        <v>176.7</v>
      </c>
      <c r="F476" s="321">
        <f t="shared" si="333"/>
        <v>1.61012075905691</v>
      </c>
      <c r="G476" s="50">
        <v>167.2</v>
      </c>
      <c r="I476" s="321">
        <f t="shared" si="334"/>
        <v>2.8290282902829089</v>
      </c>
      <c r="J476" s="50">
        <v>143.69999999999999</v>
      </c>
      <c r="L476" s="321">
        <f t="shared" si="335"/>
        <v>1.9148936170212627</v>
      </c>
      <c r="M476" s="50">
        <v>202</v>
      </c>
      <c r="O476" s="321">
        <f t="shared" si="336"/>
        <v>2.5901472828847139</v>
      </c>
      <c r="P476" s="50">
        <v>187.7</v>
      </c>
      <c r="R476" s="321">
        <f t="shared" si="337"/>
        <v>-2.5947067981318073</v>
      </c>
      <c r="S476" s="50">
        <v>214.8</v>
      </c>
      <c r="U476" s="321">
        <f t="shared" si="338"/>
        <v>-1.1049723756905938</v>
      </c>
      <c r="V476" s="50">
        <v>181</v>
      </c>
      <c r="W476" s="69"/>
      <c r="X476" s="321">
        <f t="shared" si="339"/>
        <v>-1.2547735951991323</v>
      </c>
      <c r="Y476" s="98">
        <f t="shared" si="321"/>
        <v>0.56593095642331637</v>
      </c>
      <c r="Z476" s="98"/>
      <c r="AA476" s="300" t="s">
        <v>24</v>
      </c>
      <c r="AB476" s="301">
        <v>176.7</v>
      </c>
      <c r="AC476" s="301">
        <v>167.2</v>
      </c>
      <c r="AD476" s="301">
        <v>143.69999999999999</v>
      </c>
      <c r="AE476" s="301">
        <v>202</v>
      </c>
      <c r="AF476" s="301">
        <v>187.7</v>
      </c>
      <c r="AG476" s="301">
        <v>214.8</v>
      </c>
      <c r="AH476" s="301">
        <v>181</v>
      </c>
      <c r="AI476" s="263"/>
      <c r="AJ476" s="309" t="b">
        <f t="shared" si="340"/>
        <v>1</v>
      </c>
      <c r="AK476" s="309" t="b">
        <f t="shared" si="341"/>
        <v>1</v>
      </c>
      <c r="AL476" s="309" t="b">
        <f t="shared" si="342"/>
        <v>1</v>
      </c>
      <c r="AM476" s="309" t="b">
        <f t="shared" si="343"/>
        <v>1</v>
      </c>
      <c r="AN476" s="309" t="b">
        <f t="shared" si="344"/>
        <v>1</v>
      </c>
      <c r="AO476" s="309" t="b">
        <f t="shared" si="345"/>
        <v>1</v>
      </c>
      <c r="AP476" s="31" t="b">
        <f t="shared" si="346"/>
        <v>1</v>
      </c>
    </row>
    <row r="477" spans="1:42" s="50" customFormat="1" ht="12.75" customHeight="1" x14ac:dyDescent="0.2">
      <c r="A477" s="31"/>
      <c r="B477" s="31"/>
      <c r="C477" s="17" t="s">
        <v>25</v>
      </c>
      <c r="D477" s="50">
        <v>177.3</v>
      </c>
      <c r="F477" s="321">
        <f t="shared" si="333"/>
        <v>3.6842105263158009</v>
      </c>
      <c r="G477" s="50">
        <v>167.8</v>
      </c>
      <c r="I477" s="321">
        <f t="shared" si="334"/>
        <v>5.5345911949685522</v>
      </c>
      <c r="J477" s="50">
        <v>143.69999999999999</v>
      </c>
      <c r="L477" s="321">
        <f t="shared" si="335"/>
        <v>1.9148936170212627</v>
      </c>
      <c r="M477" s="50">
        <v>202</v>
      </c>
      <c r="O477" s="321">
        <f t="shared" si="336"/>
        <v>2.5901472828847139</v>
      </c>
      <c r="P477" s="50">
        <v>188.6</v>
      </c>
      <c r="R477" s="321">
        <f t="shared" si="337"/>
        <v>2.2776572668112838</v>
      </c>
      <c r="S477" s="50">
        <v>216.6</v>
      </c>
      <c r="U477" s="321">
        <f t="shared" si="338"/>
        <v>4.618937644340626E-2</v>
      </c>
      <c r="V477" s="50">
        <v>181</v>
      </c>
      <c r="W477" s="69"/>
      <c r="X477" s="321">
        <f t="shared" si="339"/>
        <v>-1.2547735951991323</v>
      </c>
      <c r="Y477" s="98">
        <f t="shared" si="321"/>
        <v>0.56401579244218836</v>
      </c>
      <c r="Z477" s="98"/>
      <c r="AA477" s="300" t="s">
        <v>25</v>
      </c>
      <c r="AB477" s="301">
        <v>177.3</v>
      </c>
      <c r="AC477" s="301">
        <v>167.8</v>
      </c>
      <c r="AD477" s="301">
        <v>143.69999999999999</v>
      </c>
      <c r="AE477" s="301">
        <v>202</v>
      </c>
      <c r="AF477" s="301">
        <v>188.6</v>
      </c>
      <c r="AG477" s="301">
        <v>216.6</v>
      </c>
      <c r="AH477" s="301">
        <v>181</v>
      </c>
      <c r="AI477" s="263"/>
      <c r="AJ477" s="309" t="b">
        <f t="shared" si="340"/>
        <v>1</v>
      </c>
      <c r="AK477" s="309" t="b">
        <f t="shared" si="341"/>
        <v>1</v>
      </c>
      <c r="AL477" s="309" t="b">
        <f t="shared" si="342"/>
        <v>1</v>
      </c>
      <c r="AM477" s="309" t="b">
        <f t="shared" si="343"/>
        <v>1</v>
      </c>
      <c r="AN477" s="309" t="b">
        <f t="shared" si="344"/>
        <v>1</v>
      </c>
      <c r="AO477" s="309" t="b">
        <f t="shared" si="345"/>
        <v>1</v>
      </c>
      <c r="AP477" s="31" t="b">
        <f t="shared" si="346"/>
        <v>1</v>
      </c>
    </row>
    <row r="478" spans="1:42" s="50" customFormat="1" ht="12.75" customHeight="1" x14ac:dyDescent="0.2">
      <c r="A478" s="31"/>
      <c r="B478" s="31"/>
      <c r="C478" s="17"/>
      <c r="F478" s="321"/>
      <c r="I478" s="321"/>
      <c r="L478" s="321"/>
      <c r="O478" s="321"/>
      <c r="R478" s="321"/>
      <c r="U478" s="321"/>
      <c r="W478" s="69"/>
      <c r="X478" s="321"/>
      <c r="Y478" s="98"/>
      <c r="Z478" s="98"/>
      <c r="AA478" s="295" t="s">
        <v>50</v>
      </c>
      <c r="AB478" s="296" t="s">
        <v>51</v>
      </c>
      <c r="AC478" s="297" t="s">
        <v>52</v>
      </c>
      <c r="AD478" s="297" t="s">
        <v>53</v>
      </c>
      <c r="AE478" s="297" t="s">
        <v>54</v>
      </c>
      <c r="AF478" s="297" t="s">
        <v>55</v>
      </c>
      <c r="AG478" s="297" t="s">
        <v>56</v>
      </c>
      <c r="AH478" s="297" t="s">
        <v>57</v>
      </c>
      <c r="AI478" s="291"/>
      <c r="AJ478" s="291"/>
      <c r="AK478" s="291"/>
      <c r="AL478" s="229"/>
      <c r="AM478" s="229"/>
      <c r="AN478" s="229"/>
      <c r="AO478" s="229"/>
    </row>
    <row r="479" spans="1:42" s="50" customFormat="1" ht="12.75" customHeight="1" x14ac:dyDescent="0.2">
      <c r="A479" s="31"/>
      <c r="B479" s="222">
        <v>2010</v>
      </c>
      <c r="C479" s="17"/>
      <c r="D479" s="50">
        <f>SUM(D480:D491)/12</f>
        <v>177.91666666666671</v>
      </c>
      <c r="F479" s="321">
        <f>SUM(D479/D465-1)*100</f>
        <v>3.060436377679121</v>
      </c>
      <c r="G479" s="50">
        <f>SUM(G480:G491)/12</f>
        <v>168.16666666666669</v>
      </c>
      <c r="I479" s="321">
        <f>SUM(G479/G465-1)*100</f>
        <v>3.7318803330934847</v>
      </c>
      <c r="J479" s="50">
        <f>SUM(J480:J491)/12</f>
        <v>144.15833333333333</v>
      </c>
      <c r="L479" s="321">
        <f>SUM(J479/J465-1)*100</f>
        <v>7.5205368506292558E-2</v>
      </c>
      <c r="M479" s="50">
        <f>SUM(M480:M491)/12</f>
        <v>203.33333333333334</v>
      </c>
      <c r="O479" s="321">
        <f>SUM(M479/M465-1)*100</f>
        <v>2.4263286038116227</v>
      </c>
      <c r="P479" s="50">
        <f>SUM(P480:P491)/12</f>
        <v>190.96666666666667</v>
      </c>
      <c r="R479" s="321">
        <f>SUM(P479/P465-1)*100</f>
        <v>5.4481870053377568</v>
      </c>
      <c r="S479" s="50">
        <f>SUM(S480:S491)/12</f>
        <v>216.90833333333339</v>
      </c>
      <c r="U479" s="321">
        <f>SUM(S479/S465-1)*100</f>
        <v>1.2959215442092553</v>
      </c>
      <c r="V479" s="50">
        <f>SUM(V480:V491)/12</f>
        <v>181.19166666666669</v>
      </c>
      <c r="W479" s="69"/>
      <c r="X479" s="321">
        <f>SUM(V479/V465-1)*100</f>
        <v>-0.20653570772899421</v>
      </c>
      <c r="Y479" s="98">
        <f t="shared" ref="Y479:Y491" si="347">SUM(1/D479)*100</f>
        <v>0.56206088992974224</v>
      </c>
      <c r="AA479" s="229"/>
      <c r="AB479" s="318">
        <f>AVERAGE(AB480:AB491)</f>
        <v>177.91666666666671</v>
      </c>
      <c r="AC479" s="318">
        <f t="shared" ref="AC479" si="348">AVERAGE(AC480:AC491)</f>
        <v>168.16666666666669</v>
      </c>
      <c r="AD479" s="318">
        <f t="shared" ref="AD479" si="349">AVERAGE(AD480:AD491)</f>
        <v>144.15833333333333</v>
      </c>
      <c r="AE479" s="318">
        <f t="shared" ref="AE479" si="350">AVERAGE(AE480:AE491)</f>
        <v>203.33333333333334</v>
      </c>
      <c r="AF479" s="318">
        <f t="shared" ref="AF479" si="351">AVERAGE(AF480:AF491)</f>
        <v>190.96666666666667</v>
      </c>
      <c r="AG479" s="318">
        <f t="shared" ref="AG479" si="352">AVERAGE(AG480:AG491)</f>
        <v>216.90833333333339</v>
      </c>
      <c r="AH479" s="318">
        <f t="shared" ref="AH479" si="353">AVERAGE(AH480:AH491)</f>
        <v>181.19166666666669</v>
      </c>
      <c r="AI479" s="229"/>
      <c r="AJ479" s="309" t="b">
        <f t="shared" ref="AJ479" si="354">D479=AB479</f>
        <v>1</v>
      </c>
      <c r="AK479" s="309" t="b">
        <f t="shared" ref="AK479" si="355">G479=AC479</f>
        <v>1</v>
      </c>
      <c r="AL479" s="309" t="b">
        <f t="shared" ref="AL479" si="356">J479=AD479</f>
        <v>1</v>
      </c>
      <c r="AM479" s="309" t="b">
        <f t="shared" ref="AM479" si="357">M479=AE479</f>
        <v>1</v>
      </c>
      <c r="AN479" s="309" t="b">
        <f t="shared" ref="AN479" si="358">AF479=P479</f>
        <v>1</v>
      </c>
      <c r="AO479" s="309" t="b">
        <f>AG479=S479</f>
        <v>1</v>
      </c>
      <c r="AP479" s="31" t="b">
        <f>AH479=V479</f>
        <v>1</v>
      </c>
    </row>
    <row r="480" spans="1:42" s="50" customFormat="1" ht="12.75" customHeight="1" x14ac:dyDescent="0.2">
      <c r="A480" s="31"/>
      <c r="B480" s="31"/>
      <c r="C480" s="17" t="s">
        <v>14</v>
      </c>
      <c r="D480" s="50">
        <v>177.3</v>
      </c>
      <c r="F480" s="321">
        <f t="shared" ref="F480:F490" si="359">SUM(D480/D466-1)*100</f>
        <v>5.8507462686567147</v>
      </c>
      <c r="G480" s="50">
        <v>167.8</v>
      </c>
      <c r="I480" s="321">
        <f t="shared" ref="I480:I490" si="360">SUM(G480/G466-1)*100</f>
        <v>8.1882656350741545</v>
      </c>
      <c r="J480" s="50">
        <v>143.69999999999999</v>
      </c>
      <c r="L480" s="321">
        <f t="shared" ref="L480:L490" si="361">SUM(J480/J466-1)*100</f>
        <v>2.0596590909090828</v>
      </c>
      <c r="M480" s="50">
        <v>202</v>
      </c>
      <c r="O480" s="321">
        <f t="shared" ref="O480:O490" si="362">SUM(M480/M466-1)*100</f>
        <v>2.5901472828847139</v>
      </c>
      <c r="P480" s="50">
        <v>188</v>
      </c>
      <c r="R480" s="321">
        <f t="shared" ref="R480:R490" si="363">SUM(P480/P466-1)*100</f>
        <v>7.4899942824470989</v>
      </c>
      <c r="S480" s="50">
        <v>216.5</v>
      </c>
      <c r="U480" s="321">
        <f t="shared" ref="U480:U490" si="364">SUM(S480/S466-1)*100</f>
        <v>1.3102480112306969</v>
      </c>
      <c r="V480" s="50">
        <v>181</v>
      </c>
      <c r="W480" s="69"/>
      <c r="X480" s="321">
        <f t="shared" ref="X480:X490" si="365">SUM(V480/V466-1)*100</f>
        <v>-1.2547735951991323</v>
      </c>
      <c r="Y480" s="98">
        <f t="shared" si="347"/>
        <v>0.56401579244218836</v>
      </c>
      <c r="Z480" s="98"/>
      <c r="AA480" s="300" t="s">
        <v>14</v>
      </c>
      <c r="AB480" s="301">
        <v>177.3</v>
      </c>
      <c r="AC480" s="301">
        <v>167.8</v>
      </c>
      <c r="AD480" s="301">
        <v>143.69999999999999</v>
      </c>
      <c r="AE480" s="301">
        <v>202</v>
      </c>
      <c r="AF480" s="301">
        <v>188</v>
      </c>
      <c r="AG480" s="301">
        <v>216.5</v>
      </c>
      <c r="AH480" s="301">
        <v>181</v>
      </c>
      <c r="AI480" s="291"/>
      <c r="AJ480" s="309" t="b">
        <f t="shared" ref="AJ480:AJ491" si="366">D480=AB480</f>
        <v>1</v>
      </c>
      <c r="AK480" s="309" t="b">
        <f t="shared" ref="AK480:AK491" si="367">G480=AC480</f>
        <v>1</v>
      </c>
      <c r="AL480" s="309" t="b">
        <f t="shared" ref="AL480:AL491" si="368">J480=AD480</f>
        <v>1</v>
      </c>
      <c r="AM480" s="309" t="b">
        <f t="shared" ref="AM480:AM491" si="369">M480=AE480</f>
        <v>1</v>
      </c>
      <c r="AN480" s="309" t="b">
        <f t="shared" ref="AN480:AN491" si="370">AF480=P480</f>
        <v>1</v>
      </c>
      <c r="AO480" s="309" t="b">
        <f>AG480=S480</f>
        <v>1</v>
      </c>
      <c r="AP480" s="31" t="b">
        <f>AH480=V480</f>
        <v>1</v>
      </c>
    </row>
    <row r="481" spans="1:42" s="50" customFormat="1" ht="12.75" customHeight="1" x14ac:dyDescent="0.2">
      <c r="A481" s="31"/>
      <c r="B481" s="31"/>
      <c r="C481" s="17" t="s">
        <v>15</v>
      </c>
      <c r="D481" s="50">
        <v>177.8</v>
      </c>
      <c r="F481" s="321">
        <f t="shared" si="359"/>
        <v>5.9594755661501742</v>
      </c>
      <c r="G481" s="50">
        <v>168.5</v>
      </c>
      <c r="I481" s="321">
        <f t="shared" si="360"/>
        <v>8.5695876288659925</v>
      </c>
      <c r="J481" s="50">
        <v>143.80000000000001</v>
      </c>
      <c r="L481" s="321">
        <f t="shared" si="361"/>
        <v>1.9858156028368823</v>
      </c>
      <c r="M481" s="50">
        <v>202</v>
      </c>
      <c r="O481" s="321">
        <f t="shared" si="362"/>
        <v>2.5901472828847139</v>
      </c>
      <c r="P481" s="50">
        <v>188.3</v>
      </c>
      <c r="R481" s="321">
        <f t="shared" si="363"/>
        <v>7.6000000000000068</v>
      </c>
      <c r="S481" s="50">
        <v>216.5</v>
      </c>
      <c r="U481" s="321">
        <f t="shared" si="364"/>
        <v>0.46403712296982924</v>
      </c>
      <c r="V481" s="50">
        <v>181</v>
      </c>
      <c r="W481" s="69"/>
      <c r="X481" s="321">
        <f t="shared" si="365"/>
        <v>-1.2547735951991323</v>
      </c>
      <c r="Y481" s="98">
        <f t="shared" si="347"/>
        <v>0.56242969628796402</v>
      </c>
      <c r="Z481" s="98"/>
      <c r="AA481" s="300" t="s">
        <v>15</v>
      </c>
      <c r="AB481" s="301">
        <v>177.8</v>
      </c>
      <c r="AC481" s="301">
        <v>168.5</v>
      </c>
      <c r="AD481" s="301">
        <v>143.80000000000001</v>
      </c>
      <c r="AE481" s="301">
        <v>202</v>
      </c>
      <c r="AF481" s="301">
        <v>188.3</v>
      </c>
      <c r="AG481" s="301">
        <v>216.5</v>
      </c>
      <c r="AH481" s="301">
        <v>181</v>
      </c>
      <c r="AI481" s="291"/>
      <c r="AJ481" s="309" t="b">
        <f t="shared" si="366"/>
        <v>1</v>
      </c>
      <c r="AK481" s="309" t="b">
        <f t="shared" si="367"/>
        <v>1</v>
      </c>
      <c r="AL481" s="309" t="b">
        <f t="shared" si="368"/>
        <v>1</v>
      </c>
      <c r="AM481" s="309" t="b">
        <f t="shared" si="369"/>
        <v>1</v>
      </c>
      <c r="AN481" s="309" t="b">
        <f t="shared" si="370"/>
        <v>1</v>
      </c>
      <c r="AO481" s="309" t="b">
        <f t="shared" ref="AO481:AO491" si="371">AG481=S481</f>
        <v>1</v>
      </c>
      <c r="AP481" s="31" t="b">
        <f t="shared" ref="AP481:AP491" si="372">AH481=V481</f>
        <v>1</v>
      </c>
    </row>
    <row r="482" spans="1:42" s="50" customFormat="1" ht="12.75" customHeight="1" x14ac:dyDescent="0.2">
      <c r="A482" s="31"/>
      <c r="B482" s="31"/>
      <c r="C482" s="17" t="s">
        <v>16</v>
      </c>
      <c r="D482" s="50">
        <v>177.3</v>
      </c>
      <c r="F482" s="321">
        <f t="shared" si="359"/>
        <v>4.0492957746478986</v>
      </c>
      <c r="G482" s="50">
        <v>167.8</v>
      </c>
      <c r="I482" s="321">
        <f t="shared" si="360"/>
        <v>5.6010069225928216</v>
      </c>
      <c r="J482" s="50">
        <v>144.1</v>
      </c>
      <c r="L482" s="321">
        <f t="shared" si="361"/>
        <v>-0.62068965517241281</v>
      </c>
      <c r="M482" s="50">
        <v>202.1</v>
      </c>
      <c r="O482" s="321">
        <f t="shared" si="362"/>
        <v>2.7452974072191161</v>
      </c>
      <c r="P482" s="50">
        <v>187.8</v>
      </c>
      <c r="R482" s="321">
        <f t="shared" si="363"/>
        <v>4.8576214405360307</v>
      </c>
      <c r="S482" s="50">
        <v>216.7</v>
      </c>
      <c r="U482" s="321">
        <f t="shared" si="364"/>
        <v>0.69702602230483635</v>
      </c>
      <c r="V482" s="50">
        <v>181.1</v>
      </c>
      <c r="W482" s="69"/>
      <c r="X482" s="321">
        <f t="shared" si="365"/>
        <v>-0.16538037486218959</v>
      </c>
      <c r="Y482" s="98">
        <f t="shared" si="347"/>
        <v>0.56401579244218836</v>
      </c>
      <c r="Z482" s="98"/>
      <c r="AA482" s="300" t="s">
        <v>16</v>
      </c>
      <c r="AB482" s="301">
        <v>177.3</v>
      </c>
      <c r="AC482" s="301">
        <v>167.8</v>
      </c>
      <c r="AD482" s="301">
        <v>144.1</v>
      </c>
      <c r="AE482" s="301">
        <v>202.1</v>
      </c>
      <c r="AF482" s="301">
        <v>187.8</v>
      </c>
      <c r="AG482" s="301">
        <v>216.7</v>
      </c>
      <c r="AH482" s="301">
        <v>181.1</v>
      </c>
      <c r="AI482" s="291"/>
      <c r="AJ482" s="309" t="b">
        <f t="shared" si="366"/>
        <v>1</v>
      </c>
      <c r="AK482" s="309" t="b">
        <f t="shared" si="367"/>
        <v>1</v>
      </c>
      <c r="AL482" s="309" t="b">
        <f t="shared" si="368"/>
        <v>1</v>
      </c>
      <c r="AM482" s="309" t="b">
        <f t="shared" si="369"/>
        <v>1</v>
      </c>
      <c r="AN482" s="309" t="b">
        <f t="shared" si="370"/>
        <v>1</v>
      </c>
      <c r="AO482" s="309" t="b">
        <f t="shared" si="371"/>
        <v>1</v>
      </c>
      <c r="AP482" s="31" t="b">
        <f t="shared" si="372"/>
        <v>1</v>
      </c>
    </row>
    <row r="483" spans="1:42" s="50" customFormat="1" ht="12.75" customHeight="1" x14ac:dyDescent="0.2">
      <c r="A483" s="31"/>
      <c r="B483" s="31"/>
      <c r="C483" s="17" t="s">
        <v>17</v>
      </c>
      <c r="D483" s="50">
        <v>178</v>
      </c>
      <c r="F483" s="321">
        <f t="shared" si="359"/>
        <v>3.2482598607888491</v>
      </c>
      <c r="G483" s="50">
        <v>168.4</v>
      </c>
      <c r="I483" s="321">
        <f t="shared" si="360"/>
        <v>3.9506172839506304</v>
      </c>
      <c r="J483" s="50">
        <v>144.1</v>
      </c>
      <c r="L483" s="321">
        <f t="shared" si="361"/>
        <v>-0.68917987594762087</v>
      </c>
      <c r="M483" s="50">
        <v>202.2</v>
      </c>
      <c r="O483" s="321">
        <f t="shared" si="362"/>
        <v>2.7961362480935392</v>
      </c>
      <c r="P483" s="50">
        <v>191.1</v>
      </c>
      <c r="R483" s="321">
        <f t="shared" si="363"/>
        <v>6.2847608453837411</v>
      </c>
      <c r="S483" s="50">
        <v>216.9</v>
      </c>
      <c r="U483" s="321">
        <f t="shared" si="364"/>
        <v>0.83682008368202165</v>
      </c>
      <c r="V483" s="50">
        <v>181.1</v>
      </c>
      <c r="W483" s="69"/>
      <c r="X483" s="321">
        <f t="shared" si="365"/>
        <v>-0.11031439602868787</v>
      </c>
      <c r="Y483" s="98">
        <f t="shared" si="347"/>
        <v>0.5617977528089888</v>
      </c>
      <c r="Z483" s="98"/>
      <c r="AA483" s="300" t="s">
        <v>17</v>
      </c>
      <c r="AB483" s="301">
        <v>178</v>
      </c>
      <c r="AC483" s="301">
        <v>168.4</v>
      </c>
      <c r="AD483" s="301">
        <v>144.1</v>
      </c>
      <c r="AE483" s="301">
        <v>202.2</v>
      </c>
      <c r="AF483" s="301">
        <v>191.1</v>
      </c>
      <c r="AG483" s="301">
        <v>216.9</v>
      </c>
      <c r="AH483" s="301">
        <v>181.1</v>
      </c>
      <c r="AI483" s="291"/>
      <c r="AJ483" s="309" t="b">
        <f t="shared" si="366"/>
        <v>1</v>
      </c>
      <c r="AK483" s="309" t="b">
        <f t="shared" si="367"/>
        <v>1</v>
      </c>
      <c r="AL483" s="309" t="b">
        <f t="shared" si="368"/>
        <v>1</v>
      </c>
      <c r="AM483" s="309" t="b">
        <f t="shared" si="369"/>
        <v>1</v>
      </c>
      <c r="AN483" s="309" t="b">
        <f t="shared" si="370"/>
        <v>1</v>
      </c>
      <c r="AO483" s="309" t="b">
        <f t="shared" si="371"/>
        <v>1</v>
      </c>
      <c r="AP483" s="31" t="b">
        <f t="shared" si="372"/>
        <v>1</v>
      </c>
    </row>
    <row r="484" spans="1:42" s="50" customFormat="1" ht="12.75" customHeight="1" x14ac:dyDescent="0.2">
      <c r="A484" s="31"/>
      <c r="B484" s="31"/>
      <c r="C484" s="17" t="s">
        <v>18</v>
      </c>
      <c r="D484" s="50">
        <v>178</v>
      </c>
      <c r="F484" s="321">
        <f t="shared" si="359"/>
        <v>3.8506417736289267</v>
      </c>
      <c r="G484" s="50">
        <v>168</v>
      </c>
      <c r="I484" s="321">
        <f t="shared" si="360"/>
        <v>4.3478260869565188</v>
      </c>
      <c r="J484" s="50">
        <v>144.19999999999999</v>
      </c>
      <c r="L484" s="321">
        <f t="shared" si="361"/>
        <v>-0.41436464088399072</v>
      </c>
      <c r="M484" s="50">
        <v>204</v>
      </c>
      <c r="O484" s="321">
        <f t="shared" si="362"/>
        <v>3.7112353838332446</v>
      </c>
      <c r="P484" s="50">
        <v>192.6</v>
      </c>
      <c r="R484" s="321">
        <f t="shared" si="363"/>
        <v>8.2022471910112351</v>
      </c>
      <c r="S484" s="50">
        <v>217.1</v>
      </c>
      <c r="U484" s="321">
        <f t="shared" si="364"/>
        <v>2.0206766917293173</v>
      </c>
      <c r="V484" s="50">
        <v>181.2</v>
      </c>
      <c r="W484" s="69"/>
      <c r="X484" s="321">
        <f t="shared" si="365"/>
        <v>-5.5157198014355036E-2</v>
      </c>
      <c r="Y484" s="98">
        <f t="shared" si="347"/>
        <v>0.5617977528089888</v>
      </c>
      <c r="Z484" s="98"/>
      <c r="AA484" s="300" t="s">
        <v>18</v>
      </c>
      <c r="AB484" s="301">
        <v>178</v>
      </c>
      <c r="AC484" s="301">
        <v>168</v>
      </c>
      <c r="AD484" s="301">
        <v>144.19999999999999</v>
      </c>
      <c r="AE484" s="301">
        <v>204</v>
      </c>
      <c r="AF484" s="301">
        <v>192.6</v>
      </c>
      <c r="AG484" s="301">
        <v>217.1</v>
      </c>
      <c r="AH484" s="301">
        <v>181.2</v>
      </c>
      <c r="AI484" s="291"/>
      <c r="AJ484" s="309" t="b">
        <f t="shared" si="366"/>
        <v>1</v>
      </c>
      <c r="AK484" s="309" t="b">
        <f t="shared" si="367"/>
        <v>1</v>
      </c>
      <c r="AL484" s="309" t="b">
        <f t="shared" si="368"/>
        <v>1</v>
      </c>
      <c r="AM484" s="309" t="b">
        <f t="shared" si="369"/>
        <v>1</v>
      </c>
      <c r="AN484" s="309" t="b">
        <f t="shared" si="370"/>
        <v>1</v>
      </c>
      <c r="AO484" s="309" t="b">
        <f t="shared" si="371"/>
        <v>1</v>
      </c>
      <c r="AP484" s="31" t="b">
        <f t="shared" si="372"/>
        <v>1</v>
      </c>
    </row>
    <row r="485" spans="1:42" s="50" customFormat="1" ht="12.75" customHeight="1" x14ac:dyDescent="0.2">
      <c r="A485" s="31"/>
      <c r="B485" s="31"/>
      <c r="C485" s="17" t="s">
        <v>19</v>
      </c>
      <c r="D485" s="50">
        <v>177.8</v>
      </c>
      <c r="F485" s="321">
        <f t="shared" si="359"/>
        <v>2.9530978575564637</v>
      </c>
      <c r="G485" s="50">
        <v>168</v>
      </c>
      <c r="I485" s="321">
        <f t="shared" si="360"/>
        <v>3.130755064456725</v>
      </c>
      <c r="J485" s="50">
        <v>144.19999999999999</v>
      </c>
      <c r="L485" s="321">
        <f t="shared" si="361"/>
        <v>-0.34554250172771361</v>
      </c>
      <c r="M485" s="50">
        <v>203.9</v>
      </c>
      <c r="O485" s="321">
        <f t="shared" si="362"/>
        <v>3.6603965429588214</v>
      </c>
      <c r="P485" s="50">
        <v>190.3</v>
      </c>
      <c r="R485" s="321">
        <f t="shared" si="363"/>
        <v>6.61064425770308</v>
      </c>
      <c r="S485" s="50">
        <v>216.9</v>
      </c>
      <c r="U485" s="321">
        <f t="shared" si="364"/>
        <v>1.7354596622889407</v>
      </c>
      <c r="V485" s="50">
        <v>181.2</v>
      </c>
      <c r="W485" s="69"/>
      <c r="X485" s="321">
        <f t="shared" si="365"/>
        <v>5.5218111540589199E-2</v>
      </c>
      <c r="Y485" s="98">
        <f t="shared" si="347"/>
        <v>0.56242969628796402</v>
      </c>
      <c r="Z485" s="98"/>
      <c r="AA485" s="300" t="s">
        <v>58</v>
      </c>
      <c r="AB485" s="301">
        <v>177.8</v>
      </c>
      <c r="AC485" s="301">
        <v>168</v>
      </c>
      <c r="AD485" s="301">
        <v>144.19999999999999</v>
      </c>
      <c r="AE485" s="301">
        <v>203.9</v>
      </c>
      <c r="AF485" s="301">
        <v>190.3</v>
      </c>
      <c r="AG485" s="301">
        <v>216.9</v>
      </c>
      <c r="AH485" s="301">
        <v>181.2</v>
      </c>
      <c r="AI485" s="291"/>
      <c r="AJ485" s="309" t="b">
        <f t="shared" si="366"/>
        <v>1</v>
      </c>
      <c r="AK485" s="309" t="b">
        <f t="shared" si="367"/>
        <v>1</v>
      </c>
      <c r="AL485" s="309" t="b">
        <f t="shared" si="368"/>
        <v>1</v>
      </c>
      <c r="AM485" s="309" t="b">
        <f t="shared" si="369"/>
        <v>1</v>
      </c>
      <c r="AN485" s="309" t="b">
        <f t="shared" si="370"/>
        <v>1</v>
      </c>
      <c r="AO485" s="309" t="b">
        <f t="shared" si="371"/>
        <v>1</v>
      </c>
      <c r="AP485" s="31" t="b">
        <f t="shared" si="372"/>
        <v>1</v>
      </c>
    </row>
    <row r="486" spans="1:42" s="50" customFormat="1" ht="12.75" customHeight="1" x14ac:dyDescent="0.2">
      <c r="A486" s="31"/>
      <c r="B486" s="31"/>
      <c r="C486" s="17" t="s">
        <v>20</v>
      </c>
      <c r="D486" s="50">
        <v>177.4</v>
      </c>
      <c r="F486" s="321">
        <f t="shared" si="359"/>
        <v>2.5433526011560792</v>
      </c>
      <c r="G486" s="50">
        <v>167.7</v>
      </c>
      <c r="I486" s="321">
        <f t="shared" si="360"/>
        <v>2.7573529411764719</v>
      </c>
      <c r="J486" s="50">
        <v>144.30000000000001</v>
      </c>
      <c r="L486" s="321">
        <f t="shared" si="361"/>
        <v>-0.61983471074378294</v>
      </c>
      <c r="M486" s="50">
        <v>203.9</v>
      </c>
      <c r="O486" s="321">
        <f t="shared" si="362"/>
        <v>3.6603965429588214</v>
      </c>
      <c r="P486" s="50">
        <v>187.5</v>
      </c>
      <c r="R486" s="321">
        <f t="shared" si="363"/>
        <v>4.1088284286507459</v>
      </c>
      <c r="S486" s="50">
        <v>216.9</v>
      </c>
      <c r="U486" s="321">
        <f t="shared" si="364"/>
        <v>1.5925058548009297</v>
      </c>
      <c r="V486" s="50">
        <v>181.2</v>
      </c>
      <c r="W486" s="69"/>
      <c r="X486" s="321">
        <f t="shared" si="365"/>
        <v>-5.5157198014355036E-2</v>
      </c>
      <c r="Y486" s="98">
        <f t="shared" si="347"/>
        <v>0.56369785794813976</v>
      </c>
      <c r="Z486" s="98"/>
      <c r="AA486" s="300" t="s">
        <v>20</v>
      </c>
      <c r="AB486" s="301">
        <v>177.4</v>
      </c>
      <c r="AC486" s="301">
        <v>167.7</v>
      </c>
      <c r="AD486" s="301">
        <v>144.30000000000001</v>
      </c>
      <c r="AE486" s="301">
        <v>203.9</v>
      </c>
      <c r="AF486" s="301">
        <v>187.5</v>
      </c>
      <c r="AG486" s="301">
        <v>216.9</v>
      </c>
      <c r="AH486" s="301">
        <v>181.2</v>
      </c>
      <c r="AI486" s="291"/>
      <c r="AJ486" s="309" t="b">
        <f t="shared" si="366"/>
        <v>1</v>
      </c>
      <c r="AK486" s="309" t="b">
        <f t="shared" si="367"/>
        <v>1</v>
      </c>
      <c r="AL486" s="309" t="b">
        <f t="shared" si="368"/>
        <v>1</v>
      </c>
      <c r="AM486" s="309" t="b">
        <f t="shared" si="369"/>
        <v>1</v>
      </c>
      <c r="AN486" s="309" t="b">
        <f t="shared" si="370"/>
        <v>1</v>
      </c>
      <c r="AO486" s="309" t="b">
        <f t="shared" si="371"/>
        <v>1</v>
      </c>
      <c r="AP486" s="31" t="b">
        <f t="shared" si="372"/>
        <v>1</v>
      </c>
    </row>
    <row r="487" spans="1:42" s="50" customFormat="1" ht="12.75" customHeight="1" x14ac:dyDescent="0.2">
      <c r="A487" s="31"/>
      <c r="B487" s="31"/>
      <c r="C487" s="17" t="s">
        <v>21</v>
      </c>
      <c r="D487" s="50">
        <v>177.3</v>
      </c>
      <c r="F487" s="321">
        <f t="shared" si="359"/>
        <v>2.4263431542461023</v>
      </c>
      <c r="G487" s="50">
        <v>166.9</v>
      </c>
      <c r="I487" s="321">
        <f t="shared" si="360"/>
        <v>2.3926380368098243</v>
      </c>
      <c r="J487" s="50">
        <v>144.30000000000001</v>
      </c>
      <c r="L487" s="321">
        <f t="shared" si="361"/>
        <v>-0.55134390075808337</v>
      </c>
      <c r="M487" s="50">
        <v>204</v>
      </c>
      <c r="O487" s="321">
        <f t="shared" si="362"/>
        <v>3.7112353838332446</v>
      </c>
      <c r="P487" s="50">
        <v>192</v>
      </c>
      <c r="R487" s="321">
        <f t="shared" si="363"/>
        <v>4.4613710554950892</v>
      </c>
      <c r="S487" s="50">
        <v>217.2</v>
      </c>
      <c r="U487" s="321">
        <f t="shared" si="364"/>
        <v>2.0197275716298702</v>
      </c>
      <c r="V487" s="50">
        <v>181.2</v>
      </c>
      <c r="W487" s="69"/>
      <c r="X487" s="321">
        <f t="shared" si="365"/>
        <v>-0.11025358324145973</v>
      </c>
      <c r="Y487" s="98">
        <f t="shared" si="347"/>
        <v>0.56401579244218836</v>
      </c>
      <c r="Z487" s="98"/>
      <c r="AA487" s="300" t="s">
        <v>21</v>
      </c>
      <c r="AB487" s="301">
        <v>177.3</v>
      </c>
      <c r="AC487" s="301">
        <v>166.9</v>
      </c>
      <c r="AD487" s="301">
        <v>144.30000000000001</v>
      </c>
      <c r="AE487" s="301">
        <v>204</v>
      </c>
      <c r="AF487" s="301">
        <v>192</v>
      </c>
      <c r="AG487" s="301">
        <v>217.2</v>
      </c>
      <c r="AH487" s="301">
        <v>181.2</v>
      </c>
      <c r="AI487" s="291"/>
      <c r="AJ487" s="309" t="b">
        <f t="shared" si="366"/>
        <v>1</v>
      </c>
      <c r="AK487" s="309" t="b">
        <f t="shared" si="367"/>
        <v>1</v>
      </c>
      <c r="AL487" s="309" t="b">
        <f t="shared" si="368"/>
        <v>1</v>
      </c>
      <c r="AM487" s="309" t="b">
        <f t="shared" si="369"/>
        <v>1</v>
      </c>
      <c r="AN487" s="309" t="b">
        <f t="shared" si="370"/>
        <v>1</v>
      </c>
      <c r="AO487" s="309" t="b">
        <f t="shared" si="371"/>
        <v>1</v>
      </c>
      <c r="AP487" s="31" t="b">
        <f t="shared" si="372"/>
        <v>1</v>
      </c>
    </row>
    <row r="488" spans="1:42" s="50" customFormat="1" ht="12.75" customHeight="1" x14ac:dyDescent="0.2">
      <c r="A488" s="31"/>
      <c r="B488" s="31"/>
      <c r="C488" s="17" t="s">
        <v>22</v>
      </c>
      <c r="D488" s="50">
        <v>178.4</v>
      </c>
      <c r="F488" s="321">
        <f t="shared" si="359"/>
        <v>2.8242074927953942</v>
      </c>
      <c r="G488" s="50">
        <v>168.5</v>
      </c>
      <c r="I488" s="321">
        <f t="shared" si="360"/>
        <v>3.3742331288343586</v>
      </c>
      <c r="J488" s="50">
        <v>144.30000000000001</v>
      </c>
      <c r="L488" s="321">
        <f t="shared" si="361"/>
        <v>-0.55134390075808337</v>
      </c>
      <c r="M488" s="50">
        <v>203.9</v>
      </c>
      <c r="O488" s="321">
        <f t="shared" si="362"/>
        <v>0.89064819396338368</v>
      </c>
      <c r="P488" s="50">
        <v>193.7</v>
      </c>
      <c r="R488" s="321">
        <f t="shared" si="363"/>
        <v>6.3701263042284406</v>
      </c>
      <c r="S488" s="50">
        <v>216.8</v>
      </c>
      <c r="U488" s="321">
        <f t="shared" si="364"/>
        <v>1.8796992481203034</v>
      </c>
      <c r="V488" s="50">
        <v>181.2</v>
      </c>
      <c r="W488" s="69"/>
      <c r="X488" s="321">
        <f t="shared" si="365"/>
        <v>-5.5157198014355036E-2</v>
      </c>
      <c r="Y488" s="98">
        <f t="shared" si="347"/>
        <v>0.5605381165919282</v>
      </c>
      <c r="Z488" s="98"/>
      <c r="AA488" s="300" t="s">
        <v>60</v>
      </c>
      <c r="AB488" s="301">
        <v>178.4</v>
      </c>
      <c r="AC488" s="301">
        <v>168.5</v>
      </c>
      <c r="AD488" s="301">
        <v>144.30000000000001</v>
      </c>
      <c r="AE488" s="301">
        <v>203.9</v>
      </c>
      <c r="AF488" s="301">
        <v>193.7</v>
      </c>
      <c r="AG488" s="301">
        <v>216.8</v>
      </c>
      <c r="AH488" s="301">
        <v>181.2</v>
      </c>
      <c r="AI488" s="291"/>
      <c r="AJ488" s="309" t="b">
        <f t="shared" si="366"/>
        <v>1</v>
      </c>
      <c r="AK488" s="309" t="b">
        <f t="shared" si="367"/>
        <v>1</v>
      </c>
      <c r="AL488" s="309" t="b">
        <f t="shared" si="368"/>
        <v>1</v>
      </c>
      <c r="AM488" s="309" t="b">
        <f t="shared" si="369"/>
        <v>1</v>
      </c>
      <c r="AN488" s="309" t="b">
        <f t="shared" si="370"/>
        <v>1</v>
      </c>
      <c r="AO488" s="309" t="b">
        <f t="shared" si="371"/>
        <v>1</v>
      </c>
      <c r="AP488" s="31" t="b">
        <f t="shared" si="372"/>
        <v>1</v>
      </c>
    </row>
    <row r="489" spans="1:42" s="50" customFormat="1" ht="12.75" customHeight="1" x14ac:dyDescent="0.2">
      <c r="A489" s="31"/>
      <c r="B489" s="31"/>
      <c r="C489" s="17" t="s">
        <v>23</v>
      </c>
      <c r="D489" s="50">
        <v>177.7</v>
      </c>
      <c r="F489" s="321">
        <f t="shared" si="359"/>
        <v>1.0807736063708662</v>
      </c>
      <c r="G489" s="50">
        <v>167.9</v>
      </c>
      <c r="I489" s="321">
        <f t="shared" si="360"/>
        <v>1.0836845273931361</v>
      </c>
      <c r="J489" s="50">
        <v>144.30000000000001</v>
      </c>
      <c r="L489" s="321">
        <f t="shared" si="361"/>
        <v>-6.9252077562320657E-2</v>
      </c>
      <c r="M489" s="50">
        <v>204</v>
      </c>
      <c r="O489" s="321">
        <f t="shared" si="362"/>
        <v>0.9401286491835803</v>
      </c>
      <c r="P489" s="50">
        <v>190.1</v>
      </c>
      <c r="R489" s="321">
        <f t="shared" si="363"/>
        <v>2.4245689655172376</v>
      </c>
      <c r="S489" s="50">
        <v>216.8</v>
      </c>
      <c r="U489" s="321">
        <f t="shared" si="364"/>
        <v>1.5456674473067977</v>
      </c>
      <c r="V489" s="50">
        <v>181.2</v>
      </c>
      <c r="W489" s="69"/>
      <c r="X489" s="321">
        <f t="shared" si="365"/>
        <v>5.5218111540589199E-2</v>
      </c>
      <c r="Y489" s="98">
        <f t="shared" si="347"/>
        <v>0.56274620146314014</v>
      </c>
      <c r="Z489" s="98"/>
      <c r="AA489" s="300" t="s">
        <v>23</v>
      </c>
      <c r="AB489" s="301">
        <v>177.7</v>
      </c>
      <c r="AC489" s="301">
        <v>167.9</v>
      </c>
      <c r="AD489" s="301">
        <v>144.30000000000001</v>
      </c>
      <c r="AE489" s="301">
        <v>204</v>
      </c>
      <c r="AF489" s="301">
        <v>190.1</v>
      </c>
      <c r="AG489" s="301">
        <v>216.8</v>
      </c>
      <c r="AH489" s="301">
        <v>181.2</v>
      </c>
      <c r="AI489" s="291"/>
      <c r="AJ489" s="309" t="b">
        <f t="shared" si="366"/>
        <v>1</v>
      </c>
      <c r="AK489" s="309" t="b">
        <f t="shared" si="367"/>
        <v>1</v>
      </c>
      <c r="AL489" s="309" t="b">
        <f t="shared" si="368"/>
        <v>1</v>
      </c>
      <c r="AM489" s="309" t="b">
        <f t="shared" si="369"/>
        <v>1</v>
      </c>
      <c r="AN489" s="309" t="b">
        <f t="shared" si="370"/>
        <v>1</v>
      </c>
      <c r="AO489" s="309" t="b">
        <f t="shared" si="371"/>
        <v>1</v>
      </c>
      <c r="AP489" s="31" t="b">
        <f t="shared" si="372"/>
        <v>1</v>
      </c>
    </row>
    <row r="490" spans="1:42" s="50" customFormat="1" ht="12.75" customHeight="1" x14ac:dyDescent="0.2">
      <c r="A490" s="31"/>
      <c r="B490" s="31"/>
      <c r="C490" s="17" t="s">
        <v>24</v>
      </c>
      <c r="D490" s="50">
        <v>178.7</v>
      </c>
      <c r="F490" s="321">
        <f t="shared" si="359"/>
        <v>1.1318619128466434</v>
      </c>
      <c r="G490" s="50">
        <v>169.1</v>
      </c>
      <c r="I490" s="321">
        <f t="shared" si="360"/>
        <v>1.1363636363636465</v>
      </c>
      <c r="J490" s="50">
        <v>144.30000000000001</v>
      </c>
      <c r="L490" s="321">
        <f t="shared" si="361"/>
        <v>0.41753653444678296</v>
      </c>
      <c r="M490" s="50">
        <v>204</v>
      </c>
      <c r="O490" s="321">
        <f t="shared" si="362"/>
        <v>0.99009900990099098</v>
      </c>
      <c r="P490" s="50">
        <v>192.6</v>
      </c>
      <c r="R490" s="321">
        <f t="shared" si="363"/>
        <v>2.6105487480021283</v>
      </c>
      <c r="S490" s="50">
        <v>217.3</v>
      </c>
      <c r="U490" s="321">
        <f t="shared" si="364"/>
        <v>1.1638733705772841</v>
      </c>
      <c r="V490" s="50">
        <v>181.2</v>
      </c>
      <c r="W490" s="69"/>
      <c r="X490" s="321">
        <f t="shared" si="365"/>
        <v>0.11049723756906271</v>
      </c>
      <c r="Y490" s="98">
        <f t="shared" si="347"/>
        <v>0.55959709009513159</v>
      </c>
      <c r="Z490" s="98"/>
      <c r="AA490" s="300" t="s">
        <v>24</v>
      </c>
      <c r="AB490" s="301">
        <v>178.7</v>
      </c>
      <c r="AC490" s="301">
        <v>169.1</v>
      </c>
      <c r="AD490" s="301">
        <v>144.30000000000001</v>
      </c>
      <c r="AE490" s="301">
        <v>204</v>
      </c>
      <c r="AF490" s="301">
        <v>192.6</v>
      </c>
      <c r="AG490" s="301">
        <v>217.3</v>
      </c>
      <c r="AH490" s="301">
        <v>181.2</v>
      </c>
      <c r="AI490" s="291"/>
      <c r="AJ490" s="309" t="b">
        <f t="shared" si="366"/>
        <v>1</v>
      </c>
      <c r="AK490" s="309" t="b">
        <f t="shared" si="367"/>
        <v>1</v>
      </c>
      <c r="AL490" s="309" t="b">
        <f t="shared" si="368"/>
        <v>1</v>
      </c>
      <c r="AM490" s="309" t="b">
        <f t="shared" si="369"/>
        <v>1</v>
      </c>
      <c r="AN490" s="309" t="b">
        <f t="shared" si="370"/>
        <v>1</v>
      </c>
      <c r="AO490" s="309" t="b">
        <f t="shared" si="371"/>
        <v>1</v>
      </c>
      <c r="AP490" s="31" t="b">
        <f t="shared" si="372"/>
        <v>1</v>
      </c>
    </row>
    <row r="491" spans="1:42" s="50" customFormat="1" ht="12.75" customHeight="1" x14ac:dyDescent="0.2">
      <c r="A491" s="31"/>
      <c r="B491" s="31"/>
      <c r="C491" s="17" t="s">
        <v>25</v>
      </c>
      <c r="D491" s="50">
        <v>179.3</v>
      </c>
      <c r="F491" s="321">
        <f>SUM(D491/D477-1)*100</f>
        <v>1.1280315848843703</v>
      </c>
      <c r="G491" s="50">
        <v>169.4</v>
      </c>
      <c r="I491" s="321">
        <f>SUM(G491/G477-1)*100</f>
        <v>0.95351609058402786</v>
      </c>
      <c r="J491" s="50">
        <v>144.30000000000001</v>
      </c>
      <c r="L491" s="321">
        <f>SUM(J491/J477-1)*100</f>
        <v>0.41753653444678296</v>
      </c>
      <c r="M491" s="50">
        <v>204</v>
      </c>
      <c r="O491" s="321">
        <f>SUM(M491/M477-1)*100</f>
        <v>0.99009900990099098</v>
      </c>
      <c r="P491" s="50">
        <v>197.6</v>
      </c>
      <c r="R491" s="321">
        <f>SUM(P491/P477-1)*100</f>
        <v>4.7720042417815467</v>
      </c>
      <c r="S491" s="50">
        <v>217.3</v>
      </c>
      <c r="U491" s="321">
        <f>SUM(S491/S477-1)*100</f>
        <v>0.32317636195753341</v>
      </c>
      <c r="V491" s="50">
        <v>181.7</v>
      </c>
      <c r="W491" s="69"/>
      <c r="X491" s="321">
        <f>SUM(V491/V477-1)*100</f>
        <v>0.38674033149170839</v>
      </c>
      <c r="Y491" s="98">
        <f t="shared" si="347"/>
        <v>0.5577244841048522</v>
      </c>
      <c r="Z491" s="98"/>
      <c r="AA491" s="300" t="s">
        <v>25</v>
      </c>
      <c r="AB491" s="301">
        <v>179.3</v>
      </c>
      <c r="AC491" s="301">
        <v>169.4</v>
      </c>
      <c r="AD491" s="301">
        <v>144.30000000000001</v>
      </c>
      <c r="AE491" s="301">
        <v>204</v>
      </c>
      <c r="AF491" s="301">
        <v>197.6</v>
      </c>
      <c r="AG491" s="301">
        <v>217.3</v>
      </c>
      <c r="AH491" s="301">
        <v>181.7</v>
      </c>
      <c r="AI491" s="291"/>
      <c r="AJ491" s="309" t="b">
        <f t="shared" si="366"/>
        <v>1</v>
      </c>
      <c r="AK491" s="309" t="b">
        <f t="shared" si="367"/>
        <v>1</v>
      </c>
      <c r="AL491" s="309" t="b">
        <f t="shared" si="368"/>
        <v>1</v>
      </c>
      <c r="AM491" s="309" t="b">
        <f t="shared" si="369"/>
        <v>1</v>
      </c>
      <c r="AN491" s="309" t="b">
        <f t="shared" si="370"/>
        <v>1</v>
      </c>
      <c r="AO491" s="309" t="b">
        <f t="shared" si="371"/>
        <v>1</v>
      </c>
      <c r="AP491" s="31" t="b">
        <f t="shared" si="372"/>
        <v>1</v>
      </c>
    </row>
    <row r="492" spans="1:42" s="50" customFormat="1" ht="12.75" customHeight="1" x14ac:dyDescent="0.2">
      <c r="A492" s="31"/>
      <c r="B492" s="31"/>
      <c r="C492" s="17"/>
      <c r="F492" s="321"/>
      <c r="I492" s="321"/>
      <c r="L492" s="321"/>
      <c r="O492" s="321"/>
      <c r="R492" s="321"/>
      <c r="U492" s="321"/>
      <c r="W492" s="69"/>
      <c r="X492" s="321"/>
      <c r="Y492" s="98"/>
      <c r="Z492" s="98"/>
      <c r="AA492" s="293" t="s">
        <v>50</v>
      </c>
      <c r="AB492" s="294" t="s">
        <v>51</v>
      </c>
      <c r="AC492" s="260" t="s">
        <v>52</v>
      </c>
      <c r="AD492" s="260" t="s">
        <v>53</v>
      </c>
      <c r="AE492" s="260" t="s">
        <v>54</v>
      </c>
      <c r="AF492" s="260" t="s">
        <v>55</v>
      </c>
      <c r="AG492" s="260" t="s">
        <v>56</v>
      </c>
      <c r="AH492" s="260" t="s">
        <v>57</v>
      </c>
      <c r="AI492" s="263"/>
      <c r="AJ492" s="229"/>
      <c r="AK492" s="229"/>
      <c r="AL492" s="229"/>
      <c r="AM492" s="229"/>
      <c r="AN492" s="229"/>
      <c r="AO492" s="229"/>
    </row>
    <row r="493" spans="1:42" s="50" customFormat="1" ht="12.75" customHeight="1" x14ac:dyDescent="0.2">
      <c r="A493" s="31"/>
      <c r="B493" s="222">
        <v>2011</v>
      </c>
      <c r="C493" s="17"/>
      <c r="D493" s="50">
        <f>SUM(D494:D505)/12</f>
        <v>184.30833333333337</v>
      </c>
      <c r="F493" s="321">
        <f>SUM(D493/D479-1)*100</f>
        <v>3.5925058548009314</v>
      </c>
      <c r="G493" s="50">
        <f>SUM(G494:G505)/12</f>
        <v>173.89166666666665</v>
      </c>
      <c r="I493" s="321">
        <f>SUM(G493/G479-1)*100</f>
        <v>3.4043607532209919</v>
      </c>
      <c r="J493" s="50">
        <f>SUM(J494:J505)/12</f>
        <v>144.65833333333333</v>
      </c>
      <c r="L493" s="321">
        <f>SUM(J493/J479-1)*100</f>
        <v>0.34684085785305907</v>
      </c>
      <c r="M493" s="50">
        <f>SUM(M494:M505)/12</f>
        <v>204.02499999999998</v>
      </c>
      <c r="O493" s="321">
        <f>SUM(M493/M479-1)*100</f>
        <v>0.34016393442621862</v>
      </c>
      <c r="P493" s="50">
        <f>SUM(P494:P505)/12</f>
        <v>220.29166666666666</v>
      </c>
      <c r="R493" s="321">
        <f>SUM(P493/P479-1)*100</f>
        <v>15.356083086053406</v>
      </c>
      <c r="S493" s="50">
        <f>SUM(S494:S505)/12</f>
        <v>221.69166666666663</v>
      </c>
      <c r="U493" s="321">
        <f>SUM(S493/S479-1)*100</f>
        <v>2.205232625148823</v>
      </c>
      <c r="V493" s="50">
        <f>SUM(V494:V505)/12</f>
        <v>182.50833333333333</v>
      </c>
      <c r="W493" s="69"/>
      <c r="X493" s="321">
        <f>SUM(V493/V479-1)*100</f>
        <v>0.72667065262381758</v>
      </c>
      <c r="Y493" s="98">
        <f t="shared" ref="Y493:Y505" si="373">SUM(1/D493)*100</f>
        <v>0.54256906452050446</v>
      </c>
      <c r="AA493" s="229"/>
      <c r="AB493" s="318">
        <f>AVERAGE(AB494:AB505)</f>
        <v>184.30833333333337</v>
      </c>
      <c r="AC493" s="318">
        <f t="shared" ref="AC493" si="374">AVERAGE(AC494:AC505)</f>
        <v>173.89166666666665</v>
      </c>
      <c r="AD493" s="318">
        <f t="shared" ref="AD493" si="375">AVERAGE(AD494:AD505)</f>
        <v>144.65833333333333</v>
      </c>
      <c r="AE493" s="318">
        <f t="shared" ref="AE493" si="376">AVERAGE(AE494:AE505)</f>
        <v>204.02499999999998</v>
      </c>
      <c r="AF493" s="318">
        <f t="shared" ref="AF493" si="377">AVERAGE(AF494:AF505)</f>
        <v>220.29166666666666</v>
      </c>
      <c r="AG493" s="318">
        <f t="shared" ref="AG493" si="378">AVERAGE(AG494:AG505)</f>
        <v>221.69166666666663</v>
      </c>
      <c r="AH493" s="318">
        <f t="shared" ref="AH493" si="379">AVERAGE(AH494:AH505)</f>
        <v>182.50833333333333</v>
      </c>
      <c r="AI493" s="229"/>
      <c r="AJ493" s="309" t="b">
        <f t="shared" ref="AJ493" si="380">D493=AB493</f>
        <v>1</v>
      </c>
      <c r="AK493" s="309" t="b">
        <f t="shared" ref="AK493" si="381">G493=AC493</f>
        <v>1</v>
      </c>
      <c r="AL493" s="309" t="b">
        <f t="shared" ref="AL493" si="382">J493=AD493</f>
        <v>1</v>
      </c>
      <c r="AM493" s="309" t="b">
        <f t="shared" ref="AM493" si="383">M493=AE493</f>
        <v>1</v>
      </c>
      <c r="AN493" s="309" t="b">
        <f t="shared" ref="AN493" si="384">AF493=P493</f>
        <v>1</v>
      </c>
      <c r="AO493" s="309" t="b">
        <f>AG493=S493</f>
        <v>1</v>
      </c>
      <c r="AP493" s="31" t="b">
        <f>AH493=V493</f>
        <v>1</v>
      </c>
    </row>
    <row r="494" spans="1:42" s="50" customFormat="1" ht="12.75" customHeight="1" x14ac:dyDescent="0.2">
      <c r="A494" s="31"/>
      <c r="B494" s="31"/>
      <c r="C494" s="17" t="s">
        <v>14</v>
      </c>
      <c r="D494" s="50">
        <v>181.1</v>
      </c>
      <c r="F494" s="321">
        <f t="shared" ref="F494:F505" si="385">SUM(D494/D480-1)*100</f>
        <v>2.1432600112803124</v>
      </c>
      <c r="G494" s="50">
        <v>170.9</v>
      </c>
      <c r="I494" s="321">
        <f t="shared" ref="I494:I505" si="386">SUM(G494/G480-1)*100</f>
        <v>1.8474374255065484</v>
      </c>
      <c r="J494" s="50">
        <v>144.30000000000001</v>
      </c>
      <c r="L494" s="321">
        <f t="shared" ref="L494:L505" si="387">SUM(J494/J480-1)*100</f>
        <v>0.41753653444678296</v>
      </c>
      <c r="M494" s="50">
        <v>204</v>
      </c>
      <c r="O494" s="321">
        <f>SUM(M494/M480-1)*100</f>
        <v>0.99009900990099098</v>
      </c>
      <c r="P494" s="50">
        <v>207.8</v>
      </c>
      <c r="R494" s="321">
        <f t="shared" ref="R494:R505" si="388">SUM(P494/P480-1)*100</f>
        <v>10.531914893617023</v>
      </c>
      <c r="S494" s="50">
        <v>217.8</v>
      </c>
      <c r="U494" s="321">
        <f t="shared" ref="U494:U505" si="389">SUM(S494/S480-1)*100</f>
        <v>0.60046189376443682</v>
      </c>
      <c r="V494" s="50">
        <v>181.8</v>
      </c>
      <c r="W494" s="69"/>
      <c r="X494" s="321">
        <f t="shared" ref="X494:X503" si="390">SUM(V494/V480-1)*100</f>
        <v>0.44198895027625085</v>
      </c>
      <c r="Y494" s="98">
        <f t="shared" si="373"/>
        <v>0.55218111540585313</v>
      </c>
      <c r="Z494" s="98"/>
      <c r="AA494" s="298" t="s">
        <v>14</v>
      </c>
      <c r="AB494" s="299">
        <v>181.1</v>
      </c>
      <c r="AC494" s="299">
        <v>170.9</v>
      </c>
      <c r="AD494" s="299">
        <v>144.30000000000001</v>
      </c>
      <c r="AE494" s="299">
        <v>204</v>
      </c>
      <c r="AF494" s="299">
        <v>207.8</v>
      </c>
      <c r="AG494" s="299">
        <v>217.8</v>
      </c>
      <c r="AH494" s="299">
        <v>181.8</v>
      </c>
      <c r="AI494" s="263"/>
      <c r="AJ494" s="309" t="b">
        <f t="shared" ref="AJ494:AJ505" si="391">D494=AB494</f>
        <v>1</v>
      </c>
      <c r="AK494" s="309" t="b">
        <f t="shared" ref="AK494:AK505" si="392">G494=AC494</f>
        <v>1</v>
      </c>
      <c r="AL494" s="309" t="b">
        <f t="shared" ref="AL494:AL505" si="393">J494=AD494</f>
        <v>1</v>
      </c>
      <c r="AM494" s="309" t="b">
        <f t="shared" ref="AM494:AM505" si="394">M494=AE494</f>
        <v>1</v>
      </c>
      <c r="AN494" s="309" t="b">
        <f t="shared" ref="AN494:AN505" si="395">AF494=P494</f>
        <v>1</v>
      </c>
      <c r="AO494" s="309" t="b">
        <f>AG494=S494</f>
        <v>1</v>
      </c>
      <c r="AP494" s="31" t="b">
        <f>AH494=V494</f>
        <v>1</v>
      </c>
    </row>
    <row r="495" spans="1:42" s="50" customFormat="1" ht="12.75" customHeight="1" x14ac:dyDescent="0.2">
      <c r="A495" s="31"/>
      <c r="B495" s="31"/>
      <c r="C495" s="17" t="s">
        <v>15</v>
      </c>
      <c r="D495" s="50">
        <v>182.1</v>
      </c>
      <c r="F495" s="321">
        <f t="shared" si="385"/>
        <v>2.4184476940382282</v>
      </c>
      <c r="G495" s="50">
        <v>172.8</v>
      </c>
      <c r="I495" s="321">
        <f t="shared" si="386"/>
        <v>2.5519287833827953</v>
      </c>
      <c r="J495" s="50">
        <v>144.4</v>
      </c>
      <c r="L495" s="321">
        <f t="shared" si="387"/>
        <v>0.41724617524339092</v>
      </c>
      <c r="M495" s="50">
        <v>204</v>
      </c>
      <c r="O495" s="321">
        <f t="shared" ref="O495:O505" si="396">SUM(M495/M481-1)*100</f>
        <v>0.99009900990099098</v>
      </c>
      <c r="P495" s="50">
        <v>204.8</v>
      </c>
      <c r="R495" s="321">
        <f t="shared" si="388"/>
        <v>8.7626128518321735</v>
      </c>
      <c r="S495" s="50">
        <v>218.1</v>
      </c>
      <c r="U495" s="321">
        <f t="shared" si="389"/>
        <v>0.7390300230946778</v>
      </c>
      <c r="V495" s="50">
        <v>181.8</v>
      </c>
      <c r="W495" s="69"/>
      <c r="X495" s="321">
        <f t="shared" si="390"/>
        <v>0.44198895027625085</v>
      </c>
      <c r="Y495" s="98">
        <f t="shared" si="373"/>
        <v>0.54914881933003845</v>
      </c>
      <c r="Z495" s="98"/>
      <c r="AA495" s="298" t="s">
        <v>15</v>
      </c>
      <c r="AB495" s="299">
        <v>182.1</v>
      </c>
      <c r="AC495" s="299">
        <v>172.8</v>
      </c>
      <c r="AD495" s="299">
        <v>144.4</v>
      </c>
      <c r="AE495" s="299">
        <v>204</v>
      </c>
      <c r="AF495" s="299">
        <v>204.8</v>
      </c>
      <c r="AG495" s="299">
        <v>218.1</v>
      </c>
      <c r="AH495" s="299">
        <v>181.8</v>
      </c>
      <c r="AI495" s="263"/>
      <c r="AJ495" s="309" t="b">
        <f t="shared" si="391"/>
        <v>1</v>
      </c>
      <c r="AK495" s="309" t="b">
        <f t="shared" si="392"/>
        <v>1</v>
      </c>
      <c r="AL495" s="309" t="b">
        <f t="shared" si="393"/>
        <v>1</v>
      </c>
      <c r="AM495" s="309" t="b">
        <f t="shared" si="394"/>
        <v>1</v>
      </c>
      <c r="AN495" s="309" t="b">
        <f t="shared" si="395"/>
        <v>1</v>
      </c>
      <c r="AO495" s="309" t="b">
        <f t="shared" ref="AO495:AO505" si="397">AG495=S495</f>
        <v>1</v>
      </c>
      <c r="AP495" s="31" t="b">
        <f t="shared" ref="AP495:AP505" si="398">AH495=V495</f>
        <v>1</v>
      </c>
    </row>
    <row r="496" spans="1:42" s="50" customFormat="1" ht="12.75" customHeight="1" x14ac:dyDescent="0.2">
      <c r="A496" s="31"/>
      <c r="B496" s="31"/>
      <c r="C496" s="17" t="s">
        <v>16</v>
      </c>
      <c r="D496" s="50">
        <v>183</v>
      </c>
      <c r="F496" s="321">
        <f t="shared" si="385"/>
        <v>3.2148900169204575</v>
      </c>
      <c r="G496" s="50">
        <v>173.6</v>
      </c>
      <c r="I496" s="321">
        <f t="shared" si="386"/>
        <v>3.4564958283670899</v>
      </c>
      <c r="J496" s="50">
        <v>144.5</v>
      </c>
      <c r="L496" s="321">
        <f t="shared" si="387"/>
        <v>0.27758501040944239</v>
      </c>
      <c r="M496" s="50">
        <v>204</v>
      </c>
      <c r="O496" s="321">
        <f t="shared" si="396"/>
        <v>0.9401286491835803</v>
      </c>
      <c r="P496" s="50">
        <v>205.5</v>
      </c>
      <c r="R496" s="321">
        <f t="shared" si="388"/>
        <v>9.4249201277955219</v>
      </c>
      <c r="S496" s="50">
        <v>220.8</v>
      </c>
      <c r="U496" s="321">
        <f t="shared" si="389"/>
        <v>1.8920166128288063</v>
      </c>
      <c r="V496" s="50">
        <v>182.3</v>
      </c>
      <c r="W496" s="69"/>
      <c r="X496" s="321">
        <f t="shared" si="390"/>
        <v>0.66261733848702598</v>
      </c>
      <c r="Y496" s="98">
        <f t="shared" si="373"/>
        <v>0.54644808743169404</v>
      </c>
      <c r="Z496" s="98"/>
      <c r="AA496" s="298" t="s">
        <v>16</v>
      </c>
      <c r="AB496" s="299">
        <v>183</v>
      </c>
      <c r="AC496" s="299">
        <v>173.6</v>
      </c>
      <c r="AD496" s="299">
        <v>144.5</v>
      </c>
      <c r="AE496" s="299">
        <v>204</v>
      </c>
      <c r="AF496" s="299">
        <v>205.5</v>
      </c>
      <c r="AG496" s="299">
        <v>220.8</v>
      </c>
      <c r="AH496" s="299">
        <v>182.3</v>
      </c>
      <c r="AI496" s="263"/>
      <c r="AJ496" s="309" t="b">
        <f t="shared" si="391"/>
        <v>1</v>
      </c>
      <c r="AK496" s="309" t="b">
        <f t="shared" si="392"/>
        <v>1</v>
      </c>
      <c r="AL496" s="309" t="b">
        <f t="shared" si="393"/>
        <v>1</v>
      </c>
      <c r="AM496" s="309" t="b">
        <f t="shared" si="394"/>
        <v>1</v>
      </c>
      <c r="AN496" s="309" t="b">
        <f t="shared" si="395"/>
        <v>1</v>
      </c>
      <c r="AO496" s="309" t="b">
        <f t="shared" si="397"/>
        <v>1</v>
      </c>
      <c r="AP496" s="31" t="b">
        <f t="shared" si="398"/>
        <v>1</v>
      </c>
    </row>
    <row r="497" spans="1:42" s="50" customFormat="1" ht="12.75" customHeight="1" x14ac:dyDescent="0.2">
      <c r="A497" s="31"/>
      <c r="B497" s="31"/>
      <c r="C497" s="17" t="s">
        <v>17</v>
      </c>
      <c r="D497" s="50">
        <v>184.1</v>
      </c>
      <c r="F497" s="321">
        <f t="shared" si="385"/>
        <v>3.4269662921348365</v>
      </c>
      <c r="G497" s="50">
        <v>173</v>
      </c>
      <c r="I497" s="321">
        <f t="shared" si="386"/>
        <v>2.7315914489311144</v>
      </c>
      <c r="J497" s="50">
        <v>144.6</v>
      </c>
      <c r="L497" s="321">
        <f t="shared" si="387"/>
        <v>0.34698126301180299</v>
      </c>
      <c r="M497" s="50">
        <v>204</v>
      </c>
      <c r="O497" s="321">
        <f>SUM(M497/M483-1)*100</f>
        <v>0.89020771513352859</v>
      </c>
      <c r="P497" s="50">
        <v>226.1</v>
      </c>
      <c r="R497" s="321">
        <f t="shared" si="388"/>
        <v>18.315018315018317</v>
      </c>
      <c r="S497" s="50">
        <v>221.7</v>
      </c>
      <c r="U497" s="321">
        <f>SUM(S497/S483-1)*100</f>
        <v>2.2130013831258566</v>
      </c>
      <c r="V497" s="50">
        <v>182.3</v>
      </c>
      <c r="W497" s="69"/>
      <c r="X497" s="321">
        <f t="shared" si="390"/>
        <v>0.66261733848702598</v>
      </c>
      <c r="Y497" s="98">
        <f t="shared" si="373"/>
        <v>0.54318305268875622</v>
      </c>
      <c r="Z497" s="98"/>
      <c r="AA497" s="298" t="s">
        <v>17</v>
      </c>
      <c r="AB497" s="299">
        <v>184.1</v>
      </c>
      <c r="AC497" s="299">
        <v>173</v>
      </c>
      <c r="AD497" s="299">
        <v>144.6</v>
      </c>
      <c r="AE497" s="299">
        <v>204</v>
      </c>
      <c r="AF497" s="299">
        <v>226.1</v>
      </c>
      <c r="AG497" s="299">
        <v>221.7</v>
      </c>
      <c r="AH497" s="299">
        <v>182.3</v>
      </c>
      <c r="AI497" s="263"/>
      <c r="AJ497" s="309" t="b">
        <f t="shared" si="391"/>
        <v>1</v>
      </c>
      <c r="AK497" s="309" t="b">
        <f t="shared" si="392"/>
        <v>1</v>
      </c>
      <c r="AL497" s="309" t="b">
        <f t="shared" si="393"/>
        <v>1</v>
      </c>
      <c r="AM497" s="309" t="b">
        <f t="shared" si="394"/>
        <v>1</v>
      </c>
      <c r="AN497" s="309" t="b">
        <f t="shared" si="395"/>
        <v>1</v>
      </c>
      <c r="AO497" s="309" t="b">
        <f t="shared" si="397"/>
        <v>1</v>
      </c>
      <c r="AP497" s="31" t="b">
        <f t="shared" si="398"/>
        <v>1</v>
      </c>
    </row>
    <row r="498" spans="1:42" s="50" customFormat="1" ht="12.75" customHeight="1" x14ac:dyDescent="0.2">
      <c r="A498" s="31"/>
      <c r="B498" s="31"/>
      <c r="C498" s="17" t="s">
        <v>18</v>
      </c>
      <c r="D498" s="50">
        <v>184.8</v>
      </c>
      <c r="F498" s="321">
        <f>SUM(D498/D484-1)*100</f>
        <v>3.8202247191011285</v>
      </c>
      <c r="G498" s="50">
        <v>174</v>
      </c>
      <c r="I498" s="321">
        <f t="shared" si="386"/>
        <v>3.5714285714285809</v>
      </c>
      <c r="J498" s="50">
        <v>144.69999999999999</v>
      </c>
      <c r="L498" s="321">
        <f>SUM(J498/J484-1)*100</f>
        <v>0.34674063800277377</v>
      </c>
      <c r="M498" s="50">
        <v>203.9</v>
      </c>
      <c r="O498" s="321">
        <f t="shared" si="396"/>
        <v>-4.9019607843137081E-2</v>
      </c>
      <c r="P498" s="50">
        <v>226.9</v>
      </c>
      <c r="R498" s="321">
        <f>SUM(P498/P484-1)*100</f>
        <v>17.808930425752866</v>
      </c>
      <c r="S498" s="50">
        <v>221.5</v>
      </c>
      <c r="U498" s="321">
        <f t="shared" si="389"/>
        <v>2.0267157991708862</v>
      </c>
      <c r="V498" s="50">
        <v>182.3</v>
      </c>
      <c r="W498" s="69"/>
      <c r="X498" s="321">
        <f t="shared" si="390"/>
        <v>0.6070640176600639</v>
      </c>
      <c r="Y498" s="98">
        <f t="shared" si="373"/>
        <v>0.54112554112554112</v>
      </c>
      <c r="Z498" s="98"/>
      <c r="AA498" s="298" t="s">
        <v>18</v>
      </c>
      <c r="AB498" s="299">
        <v>184.8</v>
      </c>
      <c r="AC498" s="299">
        <v>174</v>
      </c>
      <c r="AD498" s="299">
        <v>144.69999999999999</v>
      </c>
      <c r="AE498" s="299">
        <v>203.9</v>
      </c>
      <c r="AF498" s="299">
        <v>226.9</v>
      </c>
      <c r="AG498" s="299">
        <v>221.5</v>
      </c>
      <c r="AH498" s="299">
        <v>182.3</v>
      </c>
      <c r="AI498" s="263"/>
      <c r="AJ498" s="309" t="b">
        <f t="shared" si="391"/>
        <v>1</v>
      </c>
      <c r="AK498" s="309" t="b">
        <f t="shared" si="392"/>
        <v>1</v>
      </c>
      <c r="AL498" s="309" t="b">
        <f t="shared" si="393"/>
        <v>1</v>
      </c>
      <c r="AM498" s="309" t="b">
        <f t="shared" si="394"/>
        <v>1</v>
      </c>
      <c r="AN498" s="309" t="b">
        <f t="shared" si="395"/>
        <v>1</v>
      </c>
      <c r="AO498" s="309" t="b">
        <f t="shared" si="397"/>
        <v>1</v>
      </c>
      <c r="AP498" s="31" t="b">
        <f t="shared" si="398"/>
        <v>1</v>
      </c>
    </row>
    <row r="499" spans="1:42" s="50" customFormat="1" ht="12.75" customHeight="1" x14ac:dyDescent="0.2">
      <c r="A499" s="31"/>
      <c r="B499" s="31"/>
      <c r="C499" s="17" t="s">
        <v>19</v>
      </c>
      <c r="D499" s="50">
        <v>185</v>
      </c>
      <c r="F499" s="321">
        <f t="shared" si="385"/>
        <v>4.0494938132733305</v>
      </c>
      <c r="G499" s="50">
        <v>173.8</v>
      </c>
      <c r="I499" s="321">
        <f>SUM(G499/G485-1)*100</f>
        <v>3.4523809523809623</v>
      </c>
      <c r="J499" s="50">
        <v>144.69999999999999</v>
      </c>
      <c r="L499" s="321">
        <f t="shared" si="387"/>
        <v>0.34674063800277377</v>
      </c>
      <c r="M499" s="50">
        <v>204</v>
      </c>
      <c r="O499" s="321">
        <f t="shared" si="396"/>
        <v>4.9043648847479915E-2</v>
      </c>
      <c r="P499" s="50">
        <v>230.7</v>
      </c>
      <c r="R499" s="321">
        <f t="shared" si="388"/>
        <v>21.229637414608504</v>
      </c>
      <c r="S499" s="50">
        <v>221.2</v>
      </c>
      <c r="U499" s="321">
        <f t="shared" si="389"/>
        <v>1.9824804057169132</v>
      </c>
      <c r="V499" s="50">
        <v>182.8</v>
      </c>
      <c r="W499" s="69"/>
      <c r="X499" s="321">
        <f>SUM(V499/V485-1)*100</f>
        <v>0.88300220750552327</v>
      </c>
      <c r="Y499" s="98">
        <f t="shared" si="373"/>
        <v>0.54054054054054057</v>
      </c>
      <c r="Z499" s="98"/>
      <c r="AA499" s="298" t="s">
        <v>58</v>
      </c>
      <c r="AB499" s="299">
        <v>185</v>
      </c>
      <c r="AC499" s="299">
        <v>173.8</v>
      </c>
      <c r="AD499" s="299">
        <v>144.69999999999999</v>
      </c>
      <c r="AE499" s="299">
        <v>204</v>
      </c>
      <c r="AF499" s="299">
        <v>230.7</v>
      </c>
      <c r="AG499" s="299">
        <v>221.2</v>
      </c>
      <c r="AH499" s="299">
        <v>182.8</v>
      </c>
      <c r="AI499" s="263"/>
      <c r="AJ499" s="309" t="b">
        <f t="shared" si="391"/>
        <v>1</v>
      </c>
      <c r="AK499" s="309" t="b">
        <f t="shared" si="392"/>
        <v>1</v>
      </c>
      <c r="AL499" s="309" t="b">
        <f t="shared" si="393"/>
        <v>1</v>
      </c>
      <c r="AM499" s="309" t="b">
        <f t="shared" si="394"/>
        <v>1</v>
      </c>
      <c r="AN499" s="309" t="b">
        <f t="shared" si="395"/>
        <v>1</v>
      </c>
      <c r="AO499" s="309" t="b">
        <f t="shared" si="397"/>
        <v>1</v>
      </c>
      <c r="AP499" s="31" t="b">
        <f t="shared" si="398"/>
        <v>1</v>
      </c>
    </row>
    <row r="500" spans="1:42" s="50" customFormat="1" ht="12.75" customHeight="1" x14ac:dyDescent="0.2">
      <c r="A500" s="31"/>
      <c r="B500" s="31"/>
      <c r="C500" s="17" t="s">
        <v>20</v>
      </c>
      <c r="D500" s="50">
        <v>185.2</v>
      </c>
      <c r="F500" s="321">
        <f t="shared" si="385"/>
        <v>4.3968432919954781</v>
      </c>
      <c r="G500" s="50">
        <v>174.3</v>
      </c>
      <c r="I500" s="321">
        <f t="shared" si="386"/>
        <v>3.9355992844364973</v>
      </c>
      <c r="J500" s="50">
        <v>144.69999999999999</v>
      </c>
      <c r="L500" s="321">
        <f t="shared" si="387"/>
        <v>0.27720027720026241</v>
      </c>
      <c r="M500" s="50">
        <v>204</v>
      </c>
      <c r="O500" s="321">
        <f t="shared" si="396"/>
        <v>4.9043648847479915E-2</v>
      </c>
      <c r="P500" s="50">
        <v>227.4</v>
      </c>
      <c r="R500" s="321">
        <f t="shared" si="388"/>
        <v>21.280000000000008</v>
      </c>
      <c r="S500" s="50">
        <v>223.1</v>
      </c>
      <c r="U500" s="321">
        <f t="shared" si="389"/>
        <v>2.8584601198708981</v>
      </c>
      <c r="V500" s="50">
        <v>182.8</v>
      </c>
      <c r="W500" s="69"/>
      <c r="X500" s="321">
        <f t="shared" si="390"/>
        <v>0.88300220750552327</v>
      </c>
      <c r="Y500" s="98">
        <f t="shared" si="373"/>
        <v>0.53995680345572361</v>
      </c>
      <c r="Z500" s="98"/>
      <c r="AA500" s="298" t="s">
        <v>20</v>
      </c>
      <c r="AB500" s="299">
        <v>185.2</v>
      </c>
      <c r="AC500" s="299">
        <v>174.3</v>
      </c>
      <c r="AD500" s="299">
        <v>144.69999999999999</v>
      </c>
      <c r="AE500" s="299">
        <v>204</v>
      </c>
      <c r="AF500" s="299">
        <v>227.4</v>
      </c>
      <c r="AG500" s="299">
        <v>223.1</v>
      </c>
      <c r="AH500" s="299">
        <v>182.8</v>
      </c>
      <c r="AI500" s="263"/>
      <c r="AJ500" s="309" t="b">
        <f t="shared" si="391"/>
        <v>1</v>
      </c>
      <c r="AK500" s="309" t="b">
        <f t="shared" si="392"/>
        <v>1</v>
      </c>
      <c r="AL500" s="309" t="b">
        <f t="shared" si="393"/>
        <v>1</v>
      </c>
      <c r="AM500" s="309" t="b">
        <f t="shared" si="394"/>
        <v>1</v>
      </c>
      <c r="AN500" s="309" t="b">
        <f t="shared" si="395"/>
        <v>1</v>
      </c>
      <c r="AO500" s="309" t="b">
        <f t="shared" si="397"/>
        <v>1</v>
      </c>
      <c r="AP500" s="31" t="b">
        <f t="shared" si="398"/>
        <v>1</v>
      </c>
    </row>
    <row r="501" spans="1:42" s="50" customFormat="1" ht="12.75" customHeight="1" x14ac:dyDescent="0.2">
      <c r="A501" s="31"/>
      <c r="B501" s="31"/>
      <c r="C501" s="17" t="s">
        <v>21</v>
      </c>
      <c r="D501" s="50">
        <v>185.2</v>
      </c>
      <c r="F501" s="321">
        <f t="shared" si="385"/>
        <v>4.4557247602932781</v>
      </c>
      <c r="G501" s="50">
        <v>173.7</v>
      </c>
      <c r="I501" s="321">
        <f t="shared" si="386"/>
        <v>4.0742959856201244</v>
      </c>
      <c r="J501" s="50">
        <v>144.80000000000001</v>
      </c>
      <c r="L501" s="321">
        <f t="shared" si="387"/>
        <v>0.34650034650034467</v>
      </c>
      <c r="M501" s="50">
        <v>204</v>
      </c>
      <c r="O501" s="321">
        <f t="shared" si="396"/>
        <v>0</v>
      </c>
      <c r="P501" s="50">
        <v>232.5</v>
      </c>
      <c r="R501" s="321">
        <f t="shared" si="388"/>
        <v>21.09375</v>
      </c>
      <c r="S501" s="50">
        <v>223.3</v>
      </c>
      <c r="U501" s="321">
        <f t="shared" si="389"/>
        <v>2.8084714548803014</v>
      </c>
      <c r="V501" s="50">
        <v>182.8</v>
      </c>
      <c r="W501" s="69"/>
      <c r="X501" s="321">
        <f t="shared" si="390"/>
        <v>0.88300220750552327</v>
      </c>
      <c r="Y501" s="98">
        <f t="shared" si="373"/>
        <v>0.53995680345572361</v>
      </c>
      <c r="Z501" s="98"/>
      <c r="AA501" s="298" t="s">
        <v>21</v>
      </c>
      <c r="AB501" s="299">
        <v>185.2</v>
      </c>
      <c r="AC501" s="299">
        <v>173.7</v>
      </c>
      <c r="AD501" s="299">
        <v>144.80000000000001</v>
      </c>
      <c r="AE501" s="299">
        <v>204</v>
      </c>
      <c r="AF501" s="299">
        <v>232.5</v>
      </c>
      <c r="AG501" s="299">
        <v>223.3</v>
      </c>
      <c r="AH501" s="299">
        <v>182.8</v>
      </c>
      <c r="AI501" s="263"/>
      <c r="AJ501" s="309" t="b">
        <f t="shared" si="391"/>
        <v>1</v>
      </c>
      <c r="AK501" s="309" t="b">
        <f t="shared" si="392"/>
        <v>1</v>
      </c>
      <c r="AL501" s="309" t="b">
        <f t="shared" si="393"/>
        <v>1</v>
      </c>
      <c r="AM501" s="309" t="b">
        <f t="shared" si="394"/>
        <v>1</v>
      </c>
      <c r="AN501" s="309" t="b">
        <f t="shared" si="395"/>
        <v>1</v>
      </c>
      <c r="AO501" s="309" t="b">
        <f t="shared" si="397"/>
        <v>1</v>
      </c>
      <c r="AP501" s="31" t="b">
        <f t="shared" si="398"/>
        <v>1</v>
      </c>
    </row>
    <row r="502" spans="1:42" s="50" customFormat="1" ht="12.75" customHeight="1" x14ac:dyDescent="0.2">
      <c r="A502" s="31"/>
      <c r="B502" s="31"/>
      <c r="C502" s="17" t="s">
        <v>22</v>
      </c>
      <c r="D502" s="50">
        <v>184.4</v>
      </c>
      <c r="F502" s="321">
        <f t="shared" si="385"/>
        <v>3.3632286995515681</v>
      </c>
      <c r="G502" s="50">
        <v>173.6</v>
      </c>
      <c r="I502" s="321">
        <f t="shared" si="386"/>
        <v>3.0267062314540016</v>
      </c>
      <c r="J502" s="50">
        <v>144.80000000000001</v>
      </c>
      <c r="L502" s="321">
        <f t="shared" si="387"/>
        <v>0.34650034650034467</v>
      </c>
      <c r="M502" s="50">
        <v>204.1</v>
      </c>
      <c r="O502" s="321">
        <f t="shared" si="396"/>
        <v>9.8087297694937625E-2</v>
      </c>
      <c r="P502" s="50">
        <v>221</v>
      </c>
      <c r="R502" s="321">
        <f t="shared" si="388"/>
        <v>14.093959731543638</v>
      </c>
      <c r="S502" s="50">
        <v>223.4</v>
      </c>
      <c r="U502" s="321">
        <f t="shared" si="389"/>
        <v>3.0442804428044257</v>
      </c>
      <c r="V502" s="50">
        <v>182.8</v>
      </c>
      <c r="W502" s="69"/>
      <c r="X502" s="321">
        <f t="shared" si="390"/>
        <v>0.88300220750552327</v>
      </c>
      <c r="Y502" s="98">
        <f t="shared" si="373"/>
        <v>0.54229934924078094</v>
      </c>
      <c r="Z502" s="98"/>
      <c r="AA502" s="298" t="s">
        <v>60</v>
      </c>
      <c r="AB502" s="299">
        <v>184.4</v>
      </c>
      <c r="AC502" s="299">
        <v>173.6</v>
      </c>
      <c r="AD502" s="299">
        <v>144.80000000000001</v>
      </c>
      <c r="AE502" s="299">
        <v>204.1</v>
      </c>
      <c r="AF502" s="299">
        <v>221</v>
      </c>
      <c r="AG502" s="299">
        <v>223.4</v>
      </c>
      <c r="AH502" s="299">
        <v>182.8</v>
      </c>
      <c r="AI502" s="263"/>
      <c r="AJ502" s="309" t="b">
        <f t="shared" si="391"/>
        <v>1</v>
      </c>
      <c r="AK502" s="309" t="b">
        <f t="shared" si="392"/>
        <v>1</v>
      </c>
      <c r="AL502" s="309" t="b">
        <f t="shared" si="393"/>
        <v>1</v>
      </c>
      <c r="AM502" s="309" t="b">
        <f t="shared" si="394"/>
        <v>1</v>
      </c>
      <c r="AN502" s="309" t="b">
        <f t="shared" si="395"/>
        <v>1</v>
      </c>
      <c r="AO502" s="309" t="b">
        <f t="shared" si="397"/>
        <v>1</v>
      </c>
      <c r="AP502" s="31" t="b">
        <f t="shared" si="398"/>
        <v>1</v>
      </c>
    </row>
    <row r="503" spans="1:42" s="50" customFormat="1" ht="12.75" customHeight="1" x14ac:dyDescent="0.2">
      <c r="A503" s="31"/>
      <c r="B503" s="31"/>
      <c r="C503" s="17" t="s">
        <v>23</v>
      </c>
      <c r="D503" s="50">
        <v>184.9</v>
      </c>
      <c r="F503" s="321">
        <f t="shared" si="385"/>
        <v>4.0517726505346241</v>
      </c>
      <c r="G503" s="50">
        <v>174.6</v>
      </c>
      <c r="I503" s="321">
        <f t="shared" si="386"/>
        <v>3.9904705181655675</v>
      </c>
      <c r="J503" s="50">
        <v>144.80000000000001</v>
      </c>
      <c r="L503" s="321">
        <f t="shared" si="387"/>
        <v>0.34650034650034467</v>
      </c>
      <c r="M503" s="50">
        <v>204.1</v>
      </c>
      <c r="O503" s="321">
        <f t="shared" si="396"/>
        <v>4.9019607843137081E-2</v>
      </c>
      <c r="P503" s="50">
        <v>220.2</v>
      </c>
      <c r="R503" s="321">
        <f t="shared" si="388"/>
        <v>15.833771699105736</v>
      </c>
      <c r="S503" s="50">
        <v>223.2</v>
      </c>
      <c r="U503" s="321">
        <f t="shared" si="389"/>
        <v>2.9520295202951852</v>
      </c>
      <c r="V503" s="50">
        <v>182.8</v>
      </c>
      <c r="W503" s="69"/>
      <c r="X503" s="321">
        <f t="shared" si="390"/>
        <v>0.88300220750552327</v>
      </c>
      <c r="Y503" s="98">
        <f t="shared" si="373"/>
        <v>0.54083288263926443</v>
      </c>
      <c r="Z503" s="98"/>
      <c r="AA503" s="298" t="s">
        <v>23</v>
      </c>
      <c r="AB503" s="299">
        <v>184.9</v>
      </c>
      <c r="AC503" s="299">
        <v>174.6</v>
      </c>
      <c r="AD503" s="299">
        <v>144.80000000000001</v>
      </c>
      <c r="AE503" s="299">
        <v>204.1</v>
      </c>
      <c r="AF503" s="299">
        <v>220.2</v>
      </c>
      <c r="AG503" s="299">
        <v>223.2</v>
      </c>
      <c r="AH503" s="299">
        <v>182.8</v>
      </c>
      <c r="AI503" s="263"/>
      <c r="AJ503" s="309" t="b">
        <f t="shared" si="391"/>
        <v>1</v>
      </c>
      <c r="AK503" s="309" t="b">
        <f t="shared" si="392"/>
        <v>1</v>
      </c>
      <c r="AL503" s="309" t="b">
        <f t="shared" si="393"/>
        <v>1</v>
      </c>
      <c r="AM503" s="309" t="b">
        <f t="shared" si="394"/>
        <v>1</v>
      </c>
      <c r="AN503" s="309" t="b">
        <f t="shared" si="395"/>
        <v>1</v>
      </c>
      <c r="AO503" s="309" t="b">
        <f t="shared" si="397"/>
        <v>1</v>
      </c>
      <c r="AP503" s="31" t="b">
        <f t="shared" si="398"/>
        <v>1</v>
      </c>
    </row>
    <row r="504" spans="1:42" s="50" customFormat="1" ht="12.75" customHeight="1" x14ac:dyDescent="0.2">
      <c r="A504" s="31"/>
      <c r="B504" s="31"/>
      <c r="C504" s="17" t="s">
        <v>24</v>
      </c>
      <c r="D504" s="50">
        <v>185.6</v>
      </c>
      <c r="F504" s="321">
        <f t="shared" si="385"/>
        <v>3.8612199216564003</v>
      </c>
      <c r="G504" s="50">
        <v>175.8</v>
      </c>
      <c r="I504" s="321">
        <f t="shared" si="386"/>
        <v>3.9621525724423456</v>
      </c>
      <c r="J504" s="50">
        <v>144.80000000000001</v>
      </c>
      <c r="L504" s="321">
        <f t="shared" si="387"/>
        <v>0.34650034650034467</v>
      </c>
      <c r="M504" s="50">
        <v>204.1</v>
      </c>
      <c r="O504" s="321">
        <f t="shared" si="396"/>
        <v>4.9019607843137081E-2</v>
      </c>
      <c r="P504" s="50">
        <v>218.7</v>
      </c>
      <c r="R504" s="321">
        <f t="shared" si="388"/>
        <v>13.551401869158886</v>
      </c>
      <c r="S504" s="50">
        <v>223.2</v>
      </c>
      <c r="U504" s="321">
        <f t="shared" si="389"/>
        <v>2.7151403589507517</v>
      </c>
      <c r="V504" s="50">
        <v>182.8</v>
      </c>
      <c r="W504" s="69"/>
      <c r="X504" s="321">
        <f>SUM(V504/V490-1)*100</f>
        <v>0.88300220750552327</v>
      </c>
      <c r="Y504" s="98">
        <f t="shared" si="373"/>
        <v>0.53879310344827591</v>
      </c>
      <c r="Z504" s="98"/>
      <c r="AA504" s="298" t="s">
        <v>24</v>
      </c>
      <c r="AB504" s="299">
        <v>185.6</v>
      </c>
      <c r="AC504" s="299">
        <v>175.8</v>
      </c>
      <c r="AD504" s="299">
        <v>144.80000000000001</v>
      </c>
      <c r="AE504" s="299">
        <v>204.1</v>
      </c>
      <c r="AF504" s="299">
        <v>218.7</v>
      </c>
      <c r="AG504" s="299">
        <v>223.2</v>
      </c>
      <c r="AH504" s="299">
        <v>182.8</v>
      </c>
      <c r="AI504" s="263"/>
      <c r="AJ504" s="309" t="b">
        <f t="shared" si="391"/>
        <v>1</v>
      </c>
      <c r="AK504" s="309" t="b">
        <f t="shared" si="392"/>
        <v>1</v>
      </c>
      <c r="AL504" s="309" t="b">
        <f t="shared" si="393"/>
        <v>1</v>
      </c>
      <c r="AM504" s="309" t="b">
        <f t="shared" si="394"/>
        <v>1</v>
      </c>
      <c r="AN504" s="309" t="b">
        <f t="shared" si="395"/>
        <v>1</v>
      </c>
      <c r="AO504" s="309" t="b">
        <f t="shared" si="397"/>
        <v>1</v>
      </c>
      <c r="AP504" s="31" t="b">
        <f t="shared" si="398"/>
        <v>1</v>
      </c>
    </row>
    <row r="505" spans="1:42" s="50" customFormat="1" ht="12.75" customHeight="1" x14ac:dyDescent="0.2">
      <c r="A505" s="31"/>
      <c r="B505" s="31"/>
      <c r="C505" s="17" t="s">
        <v>25</v>
      </c>
      <c r="D505" s="50">
        <v>186.3</v>
      </c>
      <c r="F505" s="321">
        <f t="shared" si="385"/>
        <v>3.9040713887339651</v>
      </c>
      <c r="G505" s="50">
        <v>176.6</v>
      </c>
      <c r="I505" s="321">
        <f t="shared" si="386"/>
        <v>4.2502951593860638</v>
      </c>
      <c r="J505" s="50">
        <v>144.80000000000001</v>
      </c>
      <c r="L505" s="321">
        <f t="shared" si="387"/>
        <v>0.34650034650034467</v>
      </c>
      <c r="M505" s="50">
        <v>204.1</v>
      </c>
      <c r="O505" s="321">
        <f t="shared" si="396"/>
        <v>4.9019607843137081E-2</v>
      </c>
      <c r="P505" s="50">
        <v>221.9</v>
      </c>
      <c r="R505" s="321">
        <f t="shared" si="388"/>
        <v>12.297570850202444</v>
      </c>
      <c r="S505" s="50">
        <v>223</v>
      </c>
      <c r="U505" s="321">
        <f t="shared" si="389"/>
        <v>2.623101702715136</v>
      </c>
      <c r="V505" s="50">
        <v>182.8</v>
      </c>
      <c r="W505" s="69"/>
      <c r="X505" s="321">
        <f>SUM(V505/V491-1)*100</f>
        <v>0.60539350577877293</v>
      </c>
      <c r="Y505" s="98">
        <f t="shared" si="373"/>
        <v>0.53676865271068164</v>
      </c>
      <c r="Z505" s="98"/>
      <c r="AA505" s="300" t="s">
        <v>25</v>
      </c>
      <c r="AB505" s="301">
        <v>186.3</v>
      </c>
      <c r="AC505" s="301">
        <v>176.6</v>
      </c>
      <c r="AD505" s="301">
        <v>144.80000000000001</v>
      </c>
      <c r="AE505" s="301">
        <v>204.1</v>
      </c>
      <c r="AF505" s="301">
        <v>221.9</v>
      </c>
      <c r="AG505" s="301">
        <v>223</v>
      </c>
      <c r="AH505" s="301">
        <v>182.8</v>
      </c>
      <c r="AI505" s="263"/>
      <c r="AJ505" s="309" t="b">
        <f t="shared" si="391"/>
        <v>1</v>
      </c>
      <c r="AK505" s="309" t="b">
        <f t="shared" si="392"/>
        <v>1</v>
      </c>
      <c r="AL505" s="309" t="b">
        <f t="shared" si="393"/>
        <v>1</v>
      </c>
      <c r="AM505" s="309" t="b">
        <f t="shared" si="394"/>
        <v>1</v>
      </c>
      <c r="AN505" s="309" t="b">
        <f t="shared" si="395"/>
        <v>1</v>
      </c>
      <c r="AO505" s="309" t="b">
        <f t="shared" si="397"/>
        <v>1</v>
      </c>
      <c r="AP505" s="31" t="b">
        <f t="shared" si="398"/>
        <v>1</v>
      </c>
    </row>
    <row r="506" spans="1:42" s="49" customFormat="1" ht="12.75" customHeight="1" x14ac:dyDescent="0.2">
      <c r="A506" s="144"/>
      <c r="B506" s="144"/>
      <c r="D506" s="70"/>
      <c r="F506" s="145"/>
      <c r="G506" s="70"/>
      <c r="H506" s="70"/>
      <c r="I506" s="145"/>
      <c r="J506" s="65"/>
      <c r="K506" s="65"/>
      <c r="L506" s="145"/>
      <c r="M506" s="65"/>
      <c r="N506" s="65"/>
      <c r="O506" s="145"/>
      <c r="P506" s="65"/>
      <c r="Q506" s="65"/>
      <c r="R506" s="145"/>
      <c r="S506" s="70"/>
      <c r="T506" s="70"/>
      <c r="U506" s="145"/>
      <c r="V506" s="65"/>
      <c r="W506" s="65"/>
      <c r="X506" s="145"/>
      <c r="Y506" s="146"/>
      <c r="Z506" s="146"/>
      <c r="AA506" s="313"/>
      <c r="AB506" s="313"/>
      <c r="AC506" s="313"/>
      <c r="AD506" s="313"/>
      <c r="AE506" s="313"/>
      <c r="AF506" s="313"/>
      <c r="AG506" s="313"/>
      <c r="AH506" s="313"/>
      <c r="AI506" s="313"/>
      <c r="AJ506" s="313"/>
      <c r="AK506" s="313"/>
      <c r="AL506" s="313"/>
      <c r="AM506" s="313"/>
      <c r="AN506" s="313"/>
      <c r="AO506" s="313"/>
    </row>
    <row r="507" spans="1:42" s="38" customFormat="1" ht="12.75" customHeight="1" x14ac:dyDescent="0.2">
      <c r="A507" s="43" t="s">
        <v>74</v>
      </c>
      <c r="B507" s="81"/>
      <c r="C507" s="31"/>
      <c r="D507" s="26"/>
      <c r="E507" s="26"/>
      <c r="F507" s="110"/>
      <c r="G507" s="26"/>
      <c r="H507" s="26"/>
      <c r="I507" s="110"/>
      <c r="J507" s="27"/>
      <c r="K507" s="27"/>
      <c r="L507" s="112"/>
      <c r="M507" s="43"/>
      <c r="N507" s="43"/>
      <c r="O507" s="134"/>
      <c r="P507" s="27"/>
      <c r="Q507" s="27"/>
      <c r="R507" s="126"/>
      <c r="S507" s="60"/>
      <c r="T507" s="84"/>
      <c r="U507" s="126"/>
      <c r="V507" s="84"/>
      <c r="W507" s="84"/>
      <c r="X507" s="126"/>
      <c r="Y507" s="97"/>
      <c r="Z507" s="97"/>
      <c r="AA507" s="307"/>
      <c r="AB507" s="307"/>
      <c r="AC507" s="307"/>
      <c r="AD507" s="307"/>
      <c r="AE507" s="307"/>
      <c r="AF507" s="307"/>
      <c r="AG507" s="307"/>
      <c r="AH507" s="307"/>
      <c r="AI507" s="307"/>
      <c r="AJ507" s="307"/>
      <c r="AK507" s="307"/>
      <c r="AL507" s="307"/>
      <c r="AM507" s="307"/>
      <c r="AN507" s="307"/>
      <c r="AO507" s="307"/>
    </row>
    <row r="508" spans="1:42" s="38" customFormat="1" ht="12.75" customHeight="1" x14ac:dyDescent="0.2">
      <c r="A508" s="44" t="s">
        <v>42</v>
      </c>
      <c r="B508" s="77"/>
      <c r="C508" s="78"/>
      <c r="D508" s="47"/>
      <c r="E508" s="47"/>
      <c r="F508" s="109"/>
      <c r="G508" s="47"/>
      <c r="H508" s="47"/>
      <c r="I508" s="109"/>
      <c r="J508" s="48"/>
      <c r="K508" s="48"/>
      <c r="L508" s="114"/>
      <c r="M508" s="85"/>
      <c r="N508" s="85"/>
      <c r="O508" s="112"/>
      <c r="P508" s="85"/>
      <c r="Q508" s="85"/>
      <c r="R508" s="140"/>
      <c r="S508" s="59"/>
      <c r="T508" s="85"/>
      <c r="U508" s="140"/>
      <c r="V508" s="85"/>
      <c r="W508" s="85"/>
      <c r="X508" s="140"/>
      <c r="Y508" s="97"/>
      <c r="Z508" s="97"/>
      <c r="AA508" s="307"/>
      <c r="AB508" s="307"/>
      <c r="AC508" s="307"/>
      <c r="AD508" s="307"/>
      <c r="AE508" s="307"/>
      <c r="AF508" s="307"/>
      <c r="AG508" s="307"/>
      <c r="AH508" s="307"/>
      <c r="AI508" s="307"/>
      <c r="AJ508" s="307"/>
      <c r="AK508" s="307"/>
      <c r="AL508" s="307"/>
      <c r="AM508" s="307"/>
      <c r="AN508" s="307"/>
      <c r="AO508" s="307"/>
    </row>
    <row r="509" spans="1:42" s="38" customFormat="1" ht="12.75" customHeight="1" x14ac:dyDescent="0.2">
      <c r="A509" s="79" t="s">
        <v>43</v>
      </c>
      <c r="B509" s="77"/>
      <c r="C509" s="78"/>
      <c r="D509" s="47"/>
      <c r="E509" s="47"/>
      <c r="F509" s="109"/>
      <c r="G509" s="47"/>
      <c r="H509" s="47"/>
      <c r="I509" s="109"/>
      <c r="J509" s="48"/>
      <c r="K509" s="48"/>
      <c r="L509" s="114"/>
      <c r="M509" s="10"/>
      <c r="N509" s="10"/>
      <c r="O509" s="113"/>
      <c r="P509" s="10"/>
      <c r="Q509" s="10"/>
      <c r="R509" s="114"/>
      <c r="S509" s="52"/>
      <c r="T509" s="10"/>
      <c r="U509" s="114"/>
      <c r="V509" s="10"/>
      <c r="W509" s="10"/>
      <c r="X509" s="114"/>
      <c r="Y509" s="97"/>
      <c r="Z509" s="97"/>
      <c r="AA509" s="307"/>
      <c r="AB509" s="307"/>
      <c r="AC509" s="307"/>
      <c r="AD509" s="307"/>
      <c r="AE509" s="307"/>
      <c r="AF509" s="307"/>
      <c r="AG509" s="307"/>
      <c r="AH509" s="307"/>
      <c r="AI509" s="307"/>
      <c r="AJ509" s="307"/>
      <c r="AK509" s="307"/>
      <c r="AL509" s="307"/>
      <c r="AM509" s="307"/>
      <c r="AN509" s="307"/>
      <c r="AO509" s="307"/>
    </row>
    <row r="510" spans="1:42" s="38" customFormat="1" ht="12.75" customHeight="1" x14ac:dyDescent="0.2">
      <c r="A510" s="44" t="str">
        <f>A4</f>
        <v>2009-2011</v>
      </c>
      <c r="B510" s="77"/>
      <c r="C510" s="78"/>
      <c r="D510" s="47"/>
      <c r="E510" s="47"/>
      <c r="F510" s="109"/>
      <c r="G510" s="47"/>
      <c r="H510" s="47"/>
      <c r="I510" s="109"/>
      <c r="J510" s="48"/>
      <c r="K510" s="48"/>
      <c r="L510" s="114"/>
      <c r="M510" s="10"/>
      <c r="N510" s="10"/>
      <c r="O510" s="113"/>
      <c r="P510" s="10"/>
      <c r="Q510" s="10"/>
      <c r="R510" s="114"/>
      <c r="S510" s="52"/>
      <c r="T510" s="10"/>
      <c r="U510" s="114"/>
      <c r="V510" s="10"/>
      <c r="W510" s="10"/>
      <c r="X510" s="114"/>
      <c r="Y510" s="97"/>
      <c r="Z510" s="97"/>
      <c r="AA510" s="307"/>
      <c r="AB510" s="307"/>
      <c r="AC510" s="307"/>
      <c r="AD510" s="307"/>
      <c r="AE510" s="307"/>
      <c r="AF510" s="307"/>
      <c r="AG510" s="307"/>
      <c r="AH510" s="307"/>
      <c r="AI510" s="307"/>
      <c r="AJ510" s="307"/>
      <c r="AK510" s="307"/>
      <c r="AL510" s="307"/>
      <c r="AM510" s="307"/>
      <c r="AN510" s="307"/>
      <c r="AO510" s="307"/>
    </row>
    <row r="511" spans="1:42" s="38" customFormat="1" ht="12.75" customHeight="1" x14ac:dyDescent="0.2">
      <c r="A511" s="16"/>
      <c r="B511" s="77"/>
      <c r="C511" s="78"/>
      <c r="D511" s="47"/>
      <c r="E511" s="47"/>
      <c r="F511" s="109"/>
      <c r="G511" s="47"/>
      <c r="H511" s="47"/>
      <c r="I511" s="109"/>
      <c r="J511" s="48"/>
      <c r="K511" s="48"/>
      <c r="L511" s="114"/>
      <c r="M511" s="10"/>
      <c r="N511" s="10"/>
      <c r="O511" s="113"/>
      <c r="P511" s="10"/>
      <c r="Q511" s="10"/>
      <c r="R511" s="114"/>
      <c r="S511" s="52"/>
      <c r="T511" s="10"/>
      <c r="U511" s="114"/>
      <c r="V511" s="10"/>
      <c r="W511" s="10"/>
      <c r="X511" s="114"/>
      <c r="Y511" s="97"/>
      <c r="Z511" s="97"/>
      <c r="AA511" s="307"/>
      <c r="AB511" s="307"/>
      <c r="AC511" s="307"/>
      <c r="AD511" s="307"/>
      <c r="AE511" s="307"/>
      <c r="AF511" s="307"/>
      <c r="AG511" s="307"/>
      <c r="AH511" s="307"/>
      <c r="AI511" s="307"/>
      <c r="AJ511" s="307"/>
      <c r="AK511" s="307"/>
      <c r="AL511" s="307"/>
      <c r="AM511" s="307"/>
      <c r="AN511" s="307"/>
      <c r="AO511" s="307"/>
    </row>
    <row r="512" spans="1:42" s="38" customFormat="1" ht="12.75" customHeight="1" x14ac:dyDescent="0.2">
      <c r="A512" s="351" t="s">
        <v>9</v>
      </c>
      <c r="B512" s="1"/>
      <c r="C512" s="2"/>
      <c r="D512" s="333" t="s">
        <v>0</v>
      </c>
      <c r="E512" s="340"/>
      <c r="F512" s="334"/>
      <c r="G512" s="354" t="s">
        <v>1</v>
      </c>
      <c r="H512" s="355"/>
      <c r="I512" s="356"/>
      <c r="J512" s="333" t="s">
        <v>2</v>
      </c>
      <c r="K512" s="340"/>
      <c r="L512" s="334"/>
      <c r="M512" s="345" t="s">
        <v>36</v>
      </c>
      <c r="N512" s="346"/>
      <c r="O512" s="347"/>
      <c r="P512" s="210" t="s">
        <v>3</v>
      </c>
      <c r="Q512" s="74"/>
      <c r="R512" s="141"/>
      <c r="S512" s="333" t="s">
        <v>4</v>
      </c>
      <c r="T512" s="340"/>
      <c r="U512" s="334"/>
      <c r="V512" s="333" t="s">
        <v>5</v>
      </c>
      <c r="W512" s="340"/>
      <c r="X512" s="334"/>
      <c r="Y512" s="330" t="s">
        <v>41</v>
      </c>
      <c r="Z512" s="248"/>
      <c r="AA512" s="307"/>
      <c r="AB512" s="307"/>
      <c r="AC512" s="307"/>
      <c r="AD512" s="307"/>
      <c r="AE512" s="307"/>
      <c r="AF512" s="307"/>
      <c r="AG512" s="307"/>
      <c r="AH512" s="307"/>
      <c r="AI512" s="307"/>
      <c r="AJ512" s="307"/>
      <c r="AK512" s="307"/>
      <c r="AL512" s="307"/>
      <c r="AM512" s="307"/>
      <c r="AN512" s="307"/>
      <c r="AO512" s="307"/>
    </row>
    <row r="513" spans="1:42" s="38" customFormat="1" ht="12.75" customHeight="1" x14ac:dyDescent="0.2">
      <c r="A513" s="352"/>
      <c r="B513" s="3" t="s">
        <v>6</v>
      </c>
      <c r="C513" s="4"/>
      <c r="D513" s="335"/>
      <c r="E513" s="341"/>
      <c r="F513" s="336"/>
      <c r="G513" s="342" t="s">
        <v>7</v>
      </c>
      <c r="H513" s="343"/>
      <c r="I513" s="344"/>
      <c r="J513" s="335"/>
      <c r="K513" s="341"/>
      <c r="L513" s="336"/>
      <c r="M513" s="348"/>
      <c r="N513" s="349"/>
      <c r="O513" s="350"/>
      <c r="P513" s="216" t="s">
        <v>8</v>
      </c>
      <c r="Q513" s="75"/>
      <c r="R513" s="142"/>
      <c r="S513" s="335"/>
      <c r="T513" s="341"/>
      <c r="U513" s="336"/>
      <c r="V513" s="335"/>
      <c r="W513" s="341"/>
      <c r="X513" s="336"/>
      <c r="Y513" s="331"/>
      <c r="Z513" s="315"/>
      <c r="AA513" s="314" t="s">
        <v>71</v>
      </c>
      <c r="AB513" s="315"/>
      <c r="AC513" s="315"/>
      <c r="AD513" s="315"/>
      <c r="AE513" s="315"/>
      <c r="AF513" s="315"/>
      <c r="AG513" s="315"/>
      <c r="AH513" s="315"/>
      <c r="AI513" s="315"/>
      <c r="AJ513" s="315"/>
      <c r="AK513" s="315"/>
      <c r="AL513" s="315"/>
      <c r="AM513" s="315"/>
      <c r="AN513" s="315"/>
      <c r="AO513" s="315"/>
      <c r="AP513" s="315"/>
    </row>
    <row r="514" spans="1:42" s="38" customFormat="1" ht="12.75" customHeight="1" x14ac:dyDescent="0.2">
      <c r="A514" s="352"/>
      <c r="B514" s="3" t="s">
        <v>10</v>
      </c>
      <c r="C514" s="4"/>
      <c r="D514" s="333" t="s">
        <v>12</v>
      </c>
      <c r="E514" s="340"/>
      <c r="F514" s="117" t="s">
        <v>11</v>
      </c>
      <c r="G514" s="333" t="s">
        <v>12</v>
      </c>
      <c r="H514" s="334"/>
      <c r="I514" s="129" t="s">
        <v>11</v>
      </c>
      <c r="J514" s="333" t="s">
        <v>12</v>
      </c>
      <c r="K514" s="334"/>
      <c r="L514" s="117" t="s">
        <v>11</v>
      </c>
      <c r="M514" s="333" t="s">
        <v>12</v>
      </c>
      <c r="N514" s="334"/>
      <c r="O514" s="135" t="s">
        <v>11</v>
      </c>
      <c r="P514" s="333" t="s">
        <v>12</v>
      </c>
      <c r="Q514" s="334"/>
      <c r="R514" s="117" t="s">
        <v>11</v>
      </c>
      <c r="S514" s="333" t="s">
        <v>12</v>
      </c>
      <c r="T514" s="334"/>
      <c r="U514" s="129" t="s">
        <v>11</v>
      </c>
      <c r="V514" s="333" t="s">
        <v>12</v>
      </c>
      <c r="W514" s="334"/>
      <c r="X514" s="129" t="s">
        <v>11</v>
      </c>
      <c r="Y514" s="331"/>
      <c r="Z514" s="249"/>
      <c r="AA514" s="307"/>
      <c r="AB514" s="307"/>
      <c r="AC514" s="307"/>
      <c r="AD514" s="307"/>
      <c r="AE514" s="307"/>
      <c r="AF514" s="307"/>
      <c r="AG514" s="307"/>
      <c r="AH514" s="307"/>
      <c r="AI514" s="307"/>
      <c r="AJ514" s="307"/>
      <c r="AK514" s="307"/>
      <c r="AL514" s="307"/>
      <c r="AM514" s="307"/>
      <c r="AN514" s="307"/>
      <c r="AO514" s="307"/>
    </row>
    <row r="515" spans="1:42" s="38" customFormat="1" ht="12.75" customHeight="1" x14ac:dyDescent="0.2">
      <c r="A515" s="353"/>
      <c r="B515" s="5"/>
      <c r="C515" s="6"/>
      <c r="D515" s="335"/>
      <c r="E515" s="341"/>
      <c r="F515" s="118" t="s">
        <v>13</v>
      </c>
      <c r="G515" s="335"/>
      <c r="H515" s="336"/>
      <c r="I515" s="118" t="s">
        <v>13</v>
      </c>
      <c r="J515" s="335"/>
      <c r="K515" s="336"/>
      <c r="L515" s="130" t="s">
        <v>13</v>
      </c>
      <c r="M515" s="335"/>
      <c r="N515" s="336"/>
      <c r="O515" s="136" t="s">
        <v>13</v>
      </c>
      <c r="P515" s="335"/>
      <c r="Q515" s="336"/>
      <c r="R515" s="130" t="s">
        <v>13</v>
      </c>
      <c r="S515" s="335"/>
      <c r="T515" s="336"/>
      <c r="U515" s="118" t="s">
        <v>13</v>
      </c>
      <c r="V515" s="335"/>
      <c r="W515" s="336"/>
      <c r="X515" s="118" t="s">
        <v>13</v>
      </c>
      <c r="Y515" s="332"/>
      <c r="Z515" s="249"/>
      <c r="AA515" s="264" t="s">
        <v>66</v>
      </c>
      <c r="AB515" s="307"/>
      <c r="AC515" s="307"/>
      <c r="AD515" s="307"/>
      <c r="AE515" s="307"/>
      <c r="AF515" s="307"/>
      <c r="AG515" s="307"/>
      <c r="AH515" s="307"/>
      <c r="AI515" s="307"/>
      <c r="AJ515" s="307"/>
      <c r="AK515" s="307"/>
      <c r="AL515" s="307"/>
      <c r="AM515" s="307"/>
      <c r="AN515" s="307"/>
      <c r="AO515" s="307"/>
    </row>
    <row r="516" spans="1:42" s="38" customFormat="1" ht="12.75" hidden="1" customHeight="1" x14ac:dyDescent="0.2">
      <c r="A516" s="19" t="s">
        <v>34</v>
      </c>
      <c r="B516" s="16"/>
      <c r="C516" s="24"/>
      <c r="D516" s="26"/>
      <c r="E516" s="26"/>
      <c r="F516" s="110"/>
      <c r="G516" s="26"/>
      <c r="H516" s="26"/>
      <c r="I516" s="110"/>
      <c r="J516" s="27"/>
      <c r="K516" s="27"/>
      <c r="L516" s="110"/>
      <c r="M516" s="27"/>
      <c r="N516" s="27"/>
      <c r="O516" s="131"/>
      <c r="P516" s="27"/>
      <c r="Q516" s="27"/>
      <c r="R516" s="110"/>
      <c r="S516" s="46"/>
      <c r="T516" s="27"/>
      <c r="U516" s="110"/>
      <c r="V516" s="27"/>
      <c r="W516" s="27"/>
      <c r="X516" s="110"/>
      <c r="Y516" s="97"/>
      <c r="Z516" s="97"/>
      <c r="AA516" s="307"/>
      <c r="AB516" s="307"/>
      <c r="AC516" s="307"/>
      <c r="AD516" s="307"/>
      <c r="AE516" s="307"/>
      <c r="AF516" s="307"/>
      <c r="AG516" s="307"/>
      <c r="AH516" s="307"/>
      <c r="AI516" s="307"/>
      <c r="AJ516" s="307"/>
      <c r="AK516" s="307"/>
      <c r="AL516" s="307"/>
      <c r="AM516" s="307"/>
      <c r="AN516" s="307"/>
      <c r="AO516" s="307"/>
    </row>
    <row r="517" spans="1:42" s="38" customFormat="1" ht="12.75" hidden="1" customHeight="1" x14ac:dyDescent="0.2">
      <c r="A517" s="19"/>
      <c r="B517" s="83">
        <v>2001</v>
      </c>
      <c r="C517" s="24"/>
      <c r="D517" s="9"/>
      <c r="E517" s="39"/>
      <c r="F517" s="111"/>
      <c r="G517" s="39"/>
      <c r="H517" s="39"/>
      <c r="I517" s="111"/>
      <c r="L517" s="111"/>
      <c r="O517" s="120"/>
      <c r="R517" s="111"/>
      <c r="U517" s="111"/>
      <c r="X517" s="111"/>
      <c r="Y517" s="106"/>
      <c r="Z517" s="106"/>
      <c r="AA517" s="307"/>
      <c r="AB517" s="307"/>
      <c r="AC517" s="307"/>
      <c r="AD517" s="307"/>
      <c r="AE517" s="307"/>
      <c r="AF517" s="307"/>
      <c r="AG517" s="307"/>
      <c r="AH517" s="307"/>
      <c r="AI517" s="307"/>
      <c r="AJ517" s="307"/>
      <c r="AK517" s="307"/>
      <c r="AL517" s="307"/>
      <c r="AM517" s="307"/>
      <c r="AN517" s="307"/>
      <c r="AO517" s="307"/>
    </row>
    <row r="518" spans="1:42" s="38" customFormat="1" ht="12.75" hidden="1" customHeight="1" x14ac:dyDescent="0.2">
      <c r="A518" s="19"/>
      <c r="B518" s="16"/>
      <c r="C518" s="17" t="s">
        <v>14</v>
      </c>
      <c r="D518" s="39">
        <v>105.1</v>
      </c>
      <c r="E518" s="39"/>
      <c r="F518" s="111"/>
      <c r="G518" s="39">
        <v>103.6</v>
      </c>
      <c r="H518" s="39"/>
      <c r="I518" s="111"/>
      <c r="J518" s="38">
        <v>103.3</v>
      </c>
      <c r="L518" s="111"/>
      <c r="M518" s="38">
        <v>107.4</v>
      </c>
      <c r="O518" s="120"/>
      <c r="P518" s="38">
        <v>105.5</v>
      </c>
      <c r="R518" s="111"/>
      <c r="S518" s="38">
        <v>106.9</v>
      </c>
      <c r="U518" s="111"/>
      <c r="V518" s="38">
        <v>103.3</v>
      </c>
      <c r="X518" s="111"/>
      <c r="Y518" s="106"/>
      <c r="Z518" s="106"/>
      <c r="AA518" s="307"/>
      <c r="AB518" s="307"/>
      <c r="AC518" s="307"/>
      <c r="AD518" s="307"/>
      <c r="AE518" s="307"/>
      <c r="AF518" s="307"/>
      <c r="AG518" s="307"/>
      <c r="AH518" s="307"/>
      <c r="AI518" s="307"/>
      <c r="AJ518" s="307"/>
      <c r="AK518" s="307"/>
      <c r="AL518" s="307"/>
      <c r="AM518" s="307"/>
      <c r="AN518" s="307"/>
      <c r="AO518" s="307"/>
    </row>
    <row r="519" spans="1:42" s="38" customFormat="1" ht="12.75" hidden="1" customHeight="1" x14ac:dyDescent="0.2">
      <c r="A519" s="19"/>
      <c r="B519" s="16"/>
      <c r="C519" s="17" t="s">
        <v>15</v>
      </c>
      <c r="D519" s="39">
        <v>105.5</v>
      </c>
      <c r="E519" s="39"/>
      <c r="F519" s="111"/>
      <c r="G519" s="39">
        <v>104.2</v>
      </c>
      <c r="H519" s="39"/>
      <c r="I519" s="111"/>
      <c r="J519" s="38">
        <v>103.3</v>
      </c>
      <c r="L519" s="111"/>
      <c r="M519" s="38">
        <v>107.4</v>
      </c>
      <c r="O519" s="120"/>
      <c r="P519" s="38">
        <v>106.1</v>
      </c>
      <c r="R519" s="111"/>
      <c r="S519" s="38">
        <v>107</v>
      </c>
      <c r="U519" s="111"/>
      <c r="V519" s="38">
        <v>103.2</v>
      </c>
      <c r="X519" s="111"/>
      <c r="Y519" s="106"/>
      <c r="Z519" s="106"/>
      <c r="AA519" s="307"/>
      <c r="AB519" s="307"/>
      <c r="AC519" s="307"/>
      <c r="AD519" s="307"/>
      <c r="AE519" s="307"/>
      <c r="AF519" s="307"/>
      <c r="AG519" s="307"/>
      <c r="AH519" s="307"/>
      <c r="AI519" s="307"/>
      <c r="AJ519" s="307"/>
      <c r="AK519" s="307"/>
      <c r="AL519" s="307"/>
      <c r="AM519" s="307"/>
      <c r="AN519" s="307"/>
      <c r="AO519" s="307"/>
    </row>
    <row r="520" spans="1:42" s="38" customFormat="1" ht="12.75" hidden="1" customHeight="1" x14ac:dyDescent="0.2">
      <c r="A520" s="19"/>
      <c r="B520" s="16"/>
      <c r="C520" s="17" t="s">
        <v>16</v>
      </c>
      <c r="D520" s="39">
        <v>105.6</v>
      </c>
      <c r="E520" s="39"/>
      <c r="F520" s="111"/>
      <c r="G520" s="39">
        <v>104.1</v>
      </c>
      <c r="H520" s="39"/>
      <c r="I520" s="111"/>
      <c r="J520" s="38">
        <v>103.3</v>
      </c>
      <c r="L520" s="111"/>
      <c r="M520" s="38">
        <v>107.4</v>
      </c>
      <c r="O520" s="120"/>
      <c r="P520" s="38">
        <v>108.1</v>
      </c>
      <c r="R520" s="111"/>
      <c r="S520" s="38">
        <v>107</v>
      </c>
      <c r="U520" s="111"/>
      <c r="V520" s="38">
        <v>103.4</v>
      </c>
      <c r="X520" s="111"/>
      <c r="Y520" s="106"/>
      <c r="Z520" s="106"/>
      <c r="AA520" s="307"/>
      <c r="AB520" s="307"/>
      <c r="AC520" s="307"/>
      <c r="AD520" s="307"/>
      <c r="AE520" s="307"/>
      <c r="AF520" s="307"/>
      <c r="AG520" s="307"/>
      <c r="AH520" s="307"/>
      <c r="AI520" s="307"/>
      <c r="AJ520" s="307"/>
      <c r="AK520" s="307"/>
      <c r="AL520" s="307"/>
      <c r="AM520" s="307"/>
      <c r="AN520" s="307"/>
      <c r="AO520" s="307"/>
    </row>
    <row r="521" spans="1:42" s="38" customFormat="1" ht="12.75" hidden="1" customHeight="1" x14ac:dyDescent="0.2">
      <c r="A521" s="19"/>
      <c r="B521" s="16"/>
      <c r="C521" s="17" t="s">
        <v>17</v>
      </c>
      <c r="D521" s="39">
        <v>105.7</v>
      </c>
      <c r="E521" s="39"/>
      <c r="F521" s="111"/>
      <c r="G521" s="39">
        <v>104.3</v>
      </c>
      <c r="H521" s="39"/>
      <c r="I521" s="111"/>
      <c r="J521" s="38">
        <v>103.4</v>
      </c>
      <c r="L521" s="111"/>
      <c r="M521" s="38">
        <v>107.4</v>
      </c>
      <c r="O521" s="120"/>
      <c r="P521" s="38">
        <v>108.1</v>
      </c>
      <c r="R521" s="111"/>
      <c r="S521" s="38">
        <v>107</v>
      </c>
      <c r="U521" s="111"/>
      <c r="V521" s="38">
        <v>103.9</v>
      </c>
      <c r="X521" s="111"/>
      <c r="Y521" s="106"/>
      <c r="Z521" s="106"/>
      <c r="AA521" s="307"/>
      <c r="AB521" s="307"/>
      <c r="AC521" s="307"/>
      <c r="AD521" s="307"/>
      <c r="AE521" s="307"/>
      <c r="AF521" s="307"/>
      <c r="AG521" s="307"/>
      <c r="AH521" s="307"/>
      <c r="AI521" s="307"/>
      <c r="AJ521" s="307"/>
      <c r="AK521" s="307"/>
      <c r="AL521" s="307"/>
      <c r="AM521" s="307"/>
      <c r="AN521" s="307"/>
      <c r="AO521" s="307"/>
    </row>
    <row r="522" spans="1:42" s="38" customFormat="1" ht="12.75" hidden="1" customHeight="1" x14ac:dyDescent="0.2">
      <c r="A522" s="19"/>
      <c r="B522" s="16"/>
      <c r="C522" s="17" t="s">
        <v>18</v>
      </c>
      <c r="D522" s="39">
        <v>106.3</v>
      </c>
      <c r="E522" s="39"/>
      <c r="F522" s="111"/>
      <c r="G522" s="39">
        <v>105.6</v>
      </c>
      <c r="H522" s="39"/>
      <c r="I522" s="111"/>
      <c r="J522" s="38">
        <v>103.6</v>
      </c>
      <c r="L522" s="111"/>
      <c r="M522" s="38">
        <v>107.4</v>
      </c>
      <c r="O522" s="120"/>
      <c r="P522" s="38">
        <v>108.1</v>
      </c>
      <c r="R522" s="111"/>
      <c r="S522" s="38">
        <v>107.3</v>
      </c>
      <c r="U522" s="111"/>
      <c r="V522" s="38">
        <v>103.9</v>
      </c>
      <c r="X522" s="111"/>
      <c r="Y522" s="106"/>
      <c r="Z522" s="106"/>
      <c r="AA522" s="307"/>
      <c r="AB522" s="307"/>
      <c r="AC522" s="307"/>
      <c r="AD522" s="307"/>
      <c r="AE522" s="307"/>
      <c r="AF522" s="307"/>
      <c r="AG522" s="307"/>
      <c r="AH522" s="307"/>
      <c r="AI522" s="307"/>
      <c r="AJ522" s="307"/>
      <c r="AK522" s="307"/>
      <c r="AL522" s="307"/>
      <c r="AM522" s="307"/>
      <c r="AN522" s="307"/>
      <c r="AO522" s="307"/>
    </row>
    <row r="523" spans="1:42" s="38" customFormat="1" ht="12.75" hidden="1" customHeight="1" x14ac:dyDescent="0.2">
      <c r="A523" s="19"/>
      <c r="B523" s="16"/>
      <c r="C523" s="24" t="s">
        <v>19</v>
      </c>
      <c r="D523" s="39">
        <v>107.6</v>
      </c>
      <c r="E523" s="39"/>
      <c r="F523" s="111"/>
      <c r="G523" s="39">
        <v>106.5</v>
      </c>
      <c r="H523" s="39"/>
      <c r="I523" s="111"/>
      <c r="J523" s="38">
        <v>103.6</v>
      </c>
      <c r="L523" s="111"/>
      <c r="M523" s="38">
        <v>107.4</v>
      </c>
      <c r="O523" s="120"/>
      <c r="P523" s="38">
        <v>111.6</v>
      </c>
      <c r="R523" s="111"/>
      <c r="S523" s="38">
        <v>110.9</v>
      </c>
      <c r="U523" s="111"/>
      <c r="V523" s="38">
        <v>104</v>
      </c>
      <c r="X523" s="111"/>
      <c r="Y523" s="106"/>
      <c r="Z523" s="106"/>
      <c r="AA523" s="307"/>
      <c r="AB523" s="307"/>
      <c r="AC523" s="307"/>
      <c r="AD523" s="307"/>
      <c r="AE523" s="307"/>
      <c r="AF523" s="307"/>
      <c r="AG523" s="307"/>
      <c r="AH523" s="307"/>
      <c r="AI523" s="307"/>
      <c r="AJ523" s="307"/>
      <c r="AK523" s="307"/>
      <c r="AL523" s="307"/>
      <c r="AM523" s="307"/>
      <c r="AN523" s="307"/>
      <c r="AO523" s="307"/>
    </row>
    <row r="524" spans="1:42" s="38" customFormat="1" ht="12.75" hidden="1" customHeight="1" x14ac:dyDescent="0.2">
      <c r="A524" s="19"/>
      <c r="B524" s="16"/>
      <c r="C524" s="17" t="s">
        <v>20</v>
      </c>
      <c r="D524" s="39">
        <v>108.6</v>
      </c>
      <c r="E524" s="39"/>
      <c r="F524" s="111"/>
      <c r="G524" s="39">
        <v>107.6</v>
      </c>
      <c r="H524" s="39"/>
      <c r="I524" s="111"/>
      <c r="J524" s="38">
        <v>104</v>
      </c>
      <c r="L524" s="111"/>
      <c r="M524" s="38">
        <v>107.5</v>
      </c>
      <c r="O524" s="120"/>
      <c r="P524" s="38">
        <v>110.6</v>
      </c>
      <c r="R524" s="111"/>
      <c r="S524" s="38">
        <v>113.8</v>
      </c>
      <c r="U524" s="111"/>
      <c r="V524" s="38">
        <v>104.1</v>
      </c>
      <c r="X524" s="111"/>
      <c r="Y524" s="106"/>
      <c r="Z524" s="106"/>
      <c r="AA524" s="307"/>
      <c r="AB524" s="307"/>
      <c r="AC524" s="307"/>
      <c r="AD524" s="307"/>
      <c r="AE524" s="307"/>
      <c r="AF524" s="307"/>
      <c r="AG524" s="307"/>
      <c r="AH524" s="307"/>
      <c r="AI524" s="307"/>
      <c r="AJ524" s="307"/>
      <c r="AK524" s="307"/>
      <c r="AL524" s="307"/>
      <c r="AM524" s="307"/>
      <c r="AN524" s="307"/>
      <c r="AO524" s="307"/>
    </row>
    <row r="525" spans="1:42" s="38" customFormat="1" ht="12.75" hidden="1" customHeight="1" x14ac:dyDescent="0.2">
      <c r="A525" s="19"/>
      <c r="B525" s="16"/>
      <c r="C525" s="17" t="s">
        <v>21</v>
      </c>
      <c r="D525" s="39">
        <v>109.3</v>
      </c>
      <c r="E525" s="39"/>
      <c r="F525" s="111"/>
      <c r="G525" s="39">
        <v>108.1</v>
      </c>
      <c r="H525" s="39"/>
      <c r="I525" s="111"/>
      <c r="J525" s="38">
        <v>104.1</v>
      </c>
      <c r="L525" s="111"/>
      <c r="M525" s="38">
        <v>109.8</v>
      </c>
      <c r="O525" s="120"/>
      <c r="P525" s="38">
        <v>109.7</v>
      </c>
      <c r="R525" s="111"/>
      <c r="S525" s="38">
        <v>113.7</v>
      </c>
      <c r="U525" s="111"/>
      <c r="V525" s="38">
        <v>104.2</v>
      </c>
      <c r="X525" s="111"/>
      <c r="Y525" s="106"/>
      <c r="Z525" s="106"/>
      <c r="AA525" s="307"/>
      <c r="AB525" s="307"/>
      <c r="AC525" s="307"/>
      <c r="AD525" s="307"/>
      <c r="AE525" s="307"/>
      <c r="AF525" s="307"/>
      <c r="AG525" s="307"/>
      <c r="AH525" s="307"/>
      <c r="AI525" s="307"/>
      <c r="AJ525" s="307"/>
      <c r="AK525" s="307"/>
      <c r="AL525" s="307"/>
      <c r="AM525" s="307"/>
      <c r="AN525" s="307"/>
      <c r="AO525" s="307"/>
    </row>
    <row r="526" spans="1:42" s="38" customFormat="1" ht="12.75" hidden="1" customHeight="1" x14ac:dyDescent="0.2">
      <c r="A526" s="19"/>
      <c r="B526" s="16"/>
      <c r="C526" s="17" t="s">
        <v>22</v>
      </c>
      <c r="D526" s="39">
        <v>108.8</v>
      </c>
      <c r="E526" s="39"/>
      <c r="F526" s="111"/>
      <c r="G526" s="39">
        <v>107.1</v>
      </c>
      <c r="H526" s="39"/>
      <c r="I526" s="111"/>
      <c r="J526" s="38">
        <v>104.1</v>
      </c>
      <c r="L526" s="111"/>
      <c r="M526" s="38">
        <v>109.8</v>
      </c>
      <c r="O526" s="120"/>
      <c r="P526" s="38">
        <v>109.7</v>
      </c>
      <c r="R526" s="111"/>
      <c r="S526" s="38">
        <v>113.6</v>
      </c>
      <c r="U526" s="111"/>
      <c r="V526" s="38">
        <v>104.2</v>
      </c>
      <c r="X526" s="111"/>
      <c r="Y526" s="106"/>
      <c r="Z526" s="106"/>
      <c r="AA526" s="307"/>
      <c r="AB526" s="307"/>
      <c r="AC526" s="307"/>
      <c r="AD526" s="307"/>
      <c r="AE526" s="307"/>
      <c r="AF526" s="307"/>
      <c r="AG526" s="307"/>
      <c r="AH526" s="307"/>
      <c r="AI526" s="307"/>
      <c r="AJ526" s="307"/>
      <c r="AK526" s="307"/>
      <c r="AL526" s="307"/>
      <c r="AM526" s="307"/>
      <c r="AN526" s="307"/>
      <c r="AO526" s="307"/>
    </row>
    <row r="527" spans="1:42" s="38" customFormat="1" ht="12.75" hidden="1" customHeight="1" x14ac:dyDescent="0.2">
      <c r="A527" s="19"/>
      <c r="B527" s="16"/>
      <c r="C527" s="17" t="s">
        <v>23</v>
      </c>
      <c r="D527" s="39">
        <v>108.9</v>
      </c>
      <c r="E527" s="39"/>
      <c r="F527" s="111"/>
      <c r="G527" s="39">
        <v>107.1</v>
      </c>
      <c r="H527" s="39"/>
      <c r="I527" s="111"/>
      <c r="J527" s="38">
        <v>104.1</v>
      </c>
      <c r="L527" s="111"/>
      <c r="M527" s="38">
        <v>109.8</v>
      </c>
      <c r="O527" s="120"/>
      <c r="P527" s="38">
        <v>109.8</v>
      </c>
      <c r="R527" s="111"/>
      <c r="S527" s="38">
        <v>114.1</v>
      </c>
      <c r="U527" s="111"/>
      <c r="V527" s="38">
        <v>104.2</v>
      </c>
      <c r="X527" s="111"/>
      <c r="Y527" s="106"/>
      <c r="Z527" s="106"/>
      <c r="AA527" s="307"/>
      <c r="AB527" s="307"/>
      <c r="AC527" s="307"/>
      <c r="AD527" s="307"/>
      <c r="AE527" s="307"/>
      <c r="AF527" s="307"/>
      <c r="AG527" s="307"/>
      <c r="AH527" s="307"/>
      <c r="AI527" s="307"/>
      <c r="AJ527" s="307"/>
      <c r="AK527" s="307"/>
      <c r="AL527" s="307"/>
      <c r="AM527" s="307"/>
      <c r="AN527" s="307"/>
      <c r="AO527" s="307"/>
    </row>
    <row r="528" spans="1:42" s="38" customFormat="1" ht="12.75" hidden="1" customHeight="1" x14ac:dyDescent="0.2">
      <c r="A528" s="19"/>
      <c r="B528" s="16"/>
      <c r="C528" s="17" t="s">
        <v>24</v>
      </c>
      <c r="D528" s="39">
        <v>108.9</v>
      </c>
      <c r="E528" s="39"/>
      <c r="F528" s="111"/>
      <c r="G528" s="39">
        <v>107.1</v>
      </c>
      <c r="H528" s="39"/>
      <c r="I528" s="111"/>
      <c r="J528" s="38">
        <v>104.1</v>
      </c>
      <c r="L528" s="111"/>
      <c r="M528" s="38">
        <v>109.8</v>
      </c>
      <c r="O528" s="120"/>
      <c r="P528" s="38">
        <v>109.6</v>
      </c>
      <c r="R528" s="111"/>
      <c r="S528" s="38">
        <v>114</v>
      </c>
      <c r="U528" s="111"/>
      <c r="V528" s="38">
        <v>104.3</v>
      </c>
      <c r="X528" s="111"/>
      <c r="Y528" s="106"/>
      <c r="Z528" s="106"/>
      <c r="AA528" s="307"/>
      <c r="AB528" s="307"/>
      <c r="AC528" s="307"/>
      <c r="AD528" s="307"/>
      <c r="AE528" s="307"/>
      <c r="AF528" s="307"/>
      <c r="AG528" s="307"/>
      <c r="AH528" s="307"/>
      <c r="AI528" s="307"/>
      <c r="AJ528" s="307"/>
      <c r="AK528" s="307"/>
      <c r="AL528" s="307"/>
      <c r="AM528" s="307"/>
      <c r="AN528" s="307"/>
      <c r="AO528" s="307"/>
    </row>
    <row r="529" spans="1:41" s="38" customFormat="1" ht="12.75" hidden="1" customHeight="1" x14ac:dyDescent="0.2">
      <c r="A529" s="19"/>
      <c r="B529" s="16"/>
      <c r="C529" s="24" t="s">
        <v>25</v>
      </c>
      <c r="D529" s="39">
        <v>108.8</v>
      </c>
      <c r="E529" s="39"/>
      <c r="F529" s="111"/>
      <c r="G529" s="39">
        <v>106.8</v>
      </c>
      <c r="H529" s="39"/>
      <c r="I529" s="111"/>
      <c r="J529" s="38">
        <v>104.2</v>
      </c>
      <c r="L529" s="111"/>
      <c r="M529" s="38">
        <v>110.1</v>
      </c>
      <c r="O529" s="120"/>
      <c r="P529" s="38">
        <v>109.5</v>
      </c>
      <c r="R529" s="111"/>
      <c r="S529" s="38">
        <v>113.8</v>
      </c>
      <c r="U529" s="111"/>
      <c r="V529" s="38">
        <v>104.4</v>
      </c>
      <c r="X529" s="111"/>
      <c r="Y529" s="106"/>
      <c r="Z529" s="106"/>
      <c r="AA529" s="307"/>
      <c r="AB529" s="307"/>
      <c r="AC529" s="307"/>
      <c r="AD529" s="307"/>
      <c r="AE529" s="307"/>
      <c r="AF529" s="307"/>
      <c r="AG529" s="307"/>
      <c r="AH529" s="307"/>
      <c r="AI529" s="307"/>
      <c r="AJ529" s="307"/>
      <c r="AK529" s="307"/>
      <c r="AL529" s="307"/>
      <c r="AM529" s="307"/>
      <c r="AN529" s="307"/>
      <c r="AO529" s="307"/>
    </row>
    <row r="530" spans="1:41" s="38" customFormat="1" ht="12.75" hidden="1" customHeight="1" x14ac:dyDescent="0.2">
      <c r="A530" s="19"/>
      <c r="B530" s="16"/>
      <c r="C530" s="24"/>
      <c r="D530" s="39"/>
      <c r="E530" s="39"/>
      <c r="F530" s="111"/>
      <c r="G530" s="39"/>
      <c r="H530" s="39"/>
      <c r="I530" s="111"/>
      <c r="L530" s="111"/>
      <c r="O530" s="120"/>
      <c r="R530" s="111"/>
      <c r="U530" s="111"/>
      <c r="X530" s="111"/>
      <c r="Y530" s="106"/>
      <c r="Z530" s="106"/>
      <c r="AA530" s="307"/>
      <c r="AB530" s="307"/>
      <c r="AC530" s="307"/>
      <c r="AD530" s="307"/>
      <c r="AE530" s="307"/>
      <c r="AF530" s="307"/>
      <c r="AG530" s="307"/>
      <c r="AH530" s="307"/>
      <c r="AI530" s="307"/>
      <c r="AJ530" s="307"/>
      <c r="AK530" s="307"/>
      <c r="AL530" s="307"/>
      <c r="AM530" s="307"/>
      <c r="AN530" s="307"/>
      <c r="AO530" s="307"/>
    </row>
    <row r="531" spans="1:41" s="38" customFormat="1" ht="12.75" hidden="1" customHeight="1" x14ac:dyDescent="0.2">
      <c r="A531" s="8"/>
      <c r="B531" s="34">
        <v>2002</v>
      </c>
      <c r="C531" s="8"/>
      <c r="D531" s="40">
        <f>SUM(D533:D544)/12</f>
        <v>109.60000000000001</v>
      </c>
      <c r="E531" s="40"/>
      <c r="F531" s="113">
        <f t="shared" ref="F531:Y531" si="399">SUM(F533:F544)/12</f>
        <v>2.0373130768678234</v>
      </c>
      <c r="G531" s="40">
        <f t="shared" si="399"/>
        <v>107.09166666666668</v>
      </c>
      <c r="H531" s="40"/>
      <c r="I531" s="113">
        <f t="shared" si="399"/>
        <v>1.0384231546432448</v>
      </c>
      <c r="J531" s="40">
        <f t="shared" si="399"/>
        <v>104.23333333333333</v>
      </c>
      <c r="K531" s="40"/>
      <c r="L531" s="113">
        <f t="shared" si="399"/>
        <v>0.4588707713646667</v>
      </c>
      <c r="M531" s="40">
        <f t="shared" si="399"/>
        <v>110.34166666666664</v>
      </c>
      <c r="N531" s="40"/>
      <c r="O531" s="113">
        <f t="shared" si="399"/>
        <v>1.7726952245565328</v>
      </c>
      <c r="P531" s="40">
        <f t="shared" si="399"/>
        <v>111.34166666666668</v>
      </c>
      <c r="Q531" s="40"/>
      <c r="R531" s="113">
        <f t="shared" si="399"/>
        <v>2.2779948813076416</v>
      </c>
      <c r="S531" s="40">
        <f t="shared" si="399"/>
        <v>116.46666666666668</v>
      </c>
      <c r="T531" s="40"/>
      <c r="U531" s="113">
        <f t="shared" si="399"/>
        <v>5.187856487384459</v>
      </c>
      <c r="V531" s="40">
        <f t="shared" si="399"/>
        <v>104.48333333333331</v>
      </c>
      <c r="W531" s="40"/>
      <c r="X531" s="113">
        <f t="shared" si="399"/>
        <v>0.53803463387953243</v>
      </c>
      <c r="Y531" s="92">
        <f t="shared" si="399"/>
        <v>0.91245603822587806</v>
      </c>
      <c r="Z531" s="92"/>
      <c r="AA531" s="307"/>
      <c r="AB531" s="307"/>
      <c r="AC531" s="307"/>
      <c r="AD531" s="307"/>
      <c r="AE531" s="307"/>
      <c r="AF531" s="307"/>
      <c r="AG531" s="307"/>
      <c r="AH531" s="307"/>
      <c r="AI531" s="307"/>
      <c r="AJ531" s="307"/>
      <c r="AK531" s="307"/>
      <c r="AL531" s="307"/>
      <c r="AM531" s="307"/>
      <c r="AN531" s="307"/>
      <c r="AO531" s="307"/>
    </row>
    <row r="532" spans="1:41" s="38" customFormat="1" ht="12.75" hidden="1" customHeight="1" x14ac:dyDescent="0.2">
      <c r="A532" s="8"/>
      <c r="B532" s="20"/>
      <c r="C532" s="8"/>
      <c r="D532" s="40"/>
      <c r="E532" s="40"/>
      <c r="F532" s="114"/>
      <c r="G532" s="52"/>
      <c r="H532" s="52"/>
      <c r="I532" s="114"/>
      <c r="J532" s="52"/>
      <c r="K532" s="52"/>
      <c r="L532" s="114"/>
      <c r="M532" s="52"/>
      <c r="N532" s="52"/>
      <c r="O532" s="113"/>
      <c r="P532" s="52"/>
      <c r="Q532" s="52"/>
      <c r="R532" s="114"/>
      <c r="S532" s="52"/>
      <c r="T532" s="52"/>
      <c r="U532" s="114"/>
      <c r="V532" s="52"/>
      <c r="W532" s="52"/>
      <c r="X532" s="114"/>
      <c r="Y532" s="93"/>
      <c r="Z532" s="93"/>
      <c r="AA532" s="307"/>
      <c r="AB532" s="307"/>
      <c r="AC532" s="307"/>
      <c r="AD532" s="307"/>
      <c r="AE532" s="307"/>
      <c r="AF532" s="307"/>
      <c r="AG532" s="307"/>
      <c r="AH532" s="307"/>
      <c r="AI532" s="307"/>
      <c r="AJ532" s="307"/>
      <c r="AK532" s="307"/>
      <c r="AL532" s="307"/>
      <c r="AM532" s="307"/>
      <c r="AN532" s="307"/>
      <c r="AO532" s="307"/>
    </row>
    <row r="533" spans="1:41" s="38" customFormat="1" ht="12.75" hidden="1" customHeight="1" x14ac:dyDescent="0.2">
      <c r="A533" s="8"/>
      <c r="B533" s="19"/>
      <c r="C533" s="17" t="s">
        <v>14</v>
      </c>
      <c r="D533" s="51">
        <v>108.8</v>
      </c>
      <c r="E533" s="51"/>
      <c r="F533" s="112">
        <f t="shared" ref="F533:F544" si="400">(D533/D518-1)*100</f>
        <v>3.520456707897246</v>
      </c>
      <c r="G533" s="51">
        <v>107.1</v>
      </c>
      <c r="H533" s="51"/>
      <c r="I533" s="112">
        <f t="shared" ref="I533:I544" si="401">(G533/G518-1)*100</f>
        <v>3.3783783783783772</v>
      </c>
      <c r="J533" s="59">
        <v>104.2</v>
      </c>
      <c r="K533" s="59"/>
      <c r="L533" s="112">
        <f t="shared" ref="L533:L544" si="402">(J533/J518-1)*100</f>
        <v>0.87124878993223298</v>
      </c>
      <c r="M533" s="59">
        <v>110.1</v>
      </c>
      <c r="N533" s="59"/>
      <c r="O533" s="112">
        <f t="shared" ref="O533:O544" si="403">(M533/M518-1)*100</f>
        <v>2.5139664804469275</v>
      </c>
      <c r="P533" s="59">
        <v>108.3</v>
      </c>
      <c r="Q533" s="59"/>
      <c r="R533" s="112">
        <f t="shared" ref="R533:R544" si="404">(P533/P518-1)*100</f>
        <v>2.6540284360189625</v>
      </c>
      <c r="S533" s="59">
        <v>113.5</v>
      </c>
      <c r="T533" s="59"/>
      <c r="U533" s="112">
        <f t="shared" ref="U533:U544" si="405">(S533/S518-1)*100</f>
        <v>6.1739943872778147</v>
      </c>
      <c r="V533" s="59">
        <v>104.2</v>
      </c>
      <c r="W533" s="59"/>
      <c r="X533" s="112">
        <f t="shared" ref="X533:X544" si="406">(V533/V518-1)*100</f>
        <v>0.87124878993223298</v>
      </c>
      <c r="Y533" s="93">
        <f t="shared" ref="Y533:Y544" si="407">(1/D533)*100</f>
        <v>0.91911764705882359</v>
      </c>
      <c r="Z533" s="93"/>
      <c r="AA533" s="307"/>
      <c r="AB533" s="307"/>
      <c r="AC533" s="307"/>
      <c r="AD533" s="307"/>
      <c r="AE533" s="307"/>
      <c r="AF533" s="307"/>
      <c r="AG533" s="307"/>
      <c r="AH533" s="307"/>
      <c r="AI533" s="307"/>
      <c r="AJ533" s="307"/>
      <c r="AK533" s="307"/>
      <c r="AL533" s="307"/>
      <c r="AM533" s="307"/>
      <c r="AN533" s="307"/>
      <c r="AO533" s="307"/>
    </row>
    <row r="534" spans="1:41" s="38" customFormat="1" ht="12.75" hidden="1" customHeight="1" x14ac:dyDescent="0.2">
      <c r="A534" s="8"/>
      <c r="B534" s="28"/>
      <c r="C534" s="17" t="s">
        <v>15</v>
      </c>
      <c r="D534" s="51">
        <v>108.7</v>
      </c>
      <c r="E534" s="51"/>
      <c r="F534" s="112">
        <f t="shared" si="400"/>
        <v>3.0331753554502461</v>
      </c>
      <c r="G534" s="51">
        <v>106.9</v>
      </c>
      <c r="H534" s="51"/>
      <c r="I534" s="112">
        <f t="shared" si="401"/>
        <v>2.5911708253358867</v>
      </c>
      <c r="J534" s="59">
        <v>104.2</v>
      </c>
      <c r="K534" s="59"/>
      <c r="L534" s="112">
        <f t="shared" si="402"/>
        <v>0.87124878993223298</v>
      </c>
      <c r="M534" s="59">
        <v>110.4</v>
      </c>
      <c r="N534" s="59"/>
      <c r="O534" s="112">
        <f t="shared" si="403"/>
        <v>2.7932960893854775</v>
      </c>
      <c r="P534" s="59">
        <v>108</v>
      </c>
      <c r="Q534" s="59"/>
      <c r="R534" s="112">
        <f t="shared" si="404"/>
        <v>1.7907634307257281</v>
      </c>
      <c r="S534" s="59">
        <v>113.5</v>
      </c>
      <c r="T534" s="59"/>
      <c r="U534" s="112">
        <f t="shared" si="405"/>
        <v>6.0747663551401931</v>
      </c>
      <c r="V534" s="59">
        <v>104.3</v>
      </c>
      <c r="W534" s="59"/>
      <c r="X534" s="112">
        <f t="shared" si="406"/>
        <v>1.0658914728682189</v>
      </c>
      <c r="Y534" s="93">
        <f t="shared" si="407"/>
        <v>0.91996320147194111</v>
      </c>
      <c r="Z534" s="93"/>
      <c r="AA534" s="307"/>
      <c r="AB534" s="307"/>
      <c r="AC534" s="307"/>
      <c r="AD534" s="307"/>
      <c r="AE534" s="307"/>
      <c r="AF534" s="307"/>
      <c r="AG534" s="307"/>
      <c r="AH534" s="307"/>
      <c r="AI534" s="307"/>
      <c r="AJ534" s="307"/>
      <c r="AK534" s="307"/>
      <c r="AL534" s="307"/>
      <c r="AM534" s="307"/>
      <c r="AN534" s="307"/>
      <c r="AO534" s="307"/>
    </row>
    <row r="535" spans="1:41" s="38" customFormat="1" ht="12.75" hidden="1" customHeight="1" x14ac:dyDescent="0.2">
      <c r="A535" s="8"/>
      <c r="B535" s="28"/>
      <c r="C535" s="17" t="s">
        <v>16</v>
      </c>
      <c r="D535" s="51">
        <v>108.5</v>
      </c>
      <c r="E535" s="51"/>
      <c r="F535" s="112">
        <f t="shared" si="400"/>
        <v>2.7462121212121327</v>
      </c>
      <c r="G535" s="51">
        <v>106.4</v>
      </c>
      <c r="H535" s="51"/>
      <c r="I535" s="112">
        <f t="shared" si="401"/>
        <v>2.2094140249759864</v>
      </c>
      <c r="J535" s="59">
        <v>104.2</v>
      </c>
      <c r="K535" s="59"/>
      <c r="L535" s="112">
        <f t="shared" si="402"/>
        <v>0.87124878993223298</v>
      </c>
      <c r="M535" s="59">
        <v>110.4</v>
      </c>
      <c r="N535" s="59"/>
      <c r="O535" s="112">
        <f t="shared" si="403"/>
        <v>2.7932960893854775</v>
      </c>
      <c r="P535" s="59">
        <v>108</v>
      </c>
      <c r="Q535" s="59"/>
      <c r="R535" s="112">
        <f t="shared" si="404"/>
        <v>-9.2506938020342488E-2</v>
      </c>
      <c r="S535" s="59">
        <v>113.5</v>
      </c>
      <c r="T535" s="59"/>
      <c r="U535" s="112">
        <f t="shared" si="405"/>
        <v>6.0747663551401931</v>
      </c>
      <c r="V535" s="59">
        <v>104.3</v>
      </c>
      <c r="W535" s="59"/>
      <c r="X535" s="112">
        <f t="shared" si="406"/>
        <v>0.87040618955511739</v>
      </c>
      <c r="Y535" s="93">
        <f t="shared" si="407"/>
        <v>0.92165898617511521</v>
      </c>
      <c r="Z535" s="93"/>
      <c r="AA535" s="307"/>
      <c r="AB535" s="307"/>
      <c r="AC535" s="307"/>
      <c r="AD535" s="307"/>
      <c r="AE535" s="307"/>
      <c r="AF535" s="307"/>
      <c r="AG535" s="307"/>
      <c r="AH535" s="307"/>
      <c r="AI535" s="307"/>
      <c r="AJ535" s="307"/>
      <c r="AK535" s="307"/>
      <c r="AL535" s="307"/>
      <c r="AM535" s="307"/>
      <c r="AN535" s="307"/>
      <c r="AO535" s="307"/>
    </row>
    <row r="536" spans="1:41" s="38" customFormat="1" ht="12.75" hidden="1" customHeight="1" x14ac:dyDescent="0.2">
      <c r="A536" s="8"/>
      <c r="B536" s="28"/>
      <c r="C536" s="17" t="s">
        <v>17</v>
      </c>
      <c r="D536" s="51">
        <v>109</v>
      </c>
      <c r="E536" s="51"/>
      <c r="F536" s="112">
        <f t="shared" si="400"/>
        <v>3.1220435193945129</v>
      </c>
      <c r="G536" s="51">
        <v>107.1</v>
      </c>
      <c r="H536" s="51"/>
      <c r="I536" s="112">
        <f t="shared" si="401"/>
        <v>2.6845637583892579</v>
      </c>
      <c r="J536" s="59">
        <v>104.2</v>
      </c>
      <c r="K536" s="59"/>
      <c r="L536" s="112">
        <f t="shared" si="402"/>
        <v>0.77369439071566237</v>
      </c>
      <c r="M536" s="59">
        <v>110.4</v>
      </c>
      <c r="N536" s="59"/>
      <c r="O536" s="112">
        <f t="shared" si="403"/>
        <v>2.7932960893854775</v>
      </c>
      <c r="P536" s="59">
        <v>108.3</v>
      </c>
      <c r="Q536" s="59"/>
      <c r="R536" s="112">
        <f t="shared" si="404"/>
        <v>0.18501387604070718</v>
      </c>
      <c r="S536" s="59">
        <v>114.4</v>
      </c>
      <c r="T536" s="59"/>
      <c r="U536" s="112">
        <f t="shared" si="405"/>
        <v>6.915887850467306</v>
      </c>
      <c r="V536" s="59">
        <v>104.3</v>
      </c>
      <c r="W536" s="59"/>
      <c r="X536" s="112">
        <f t="shared" si="406"/>
        <v>0.38498556304138454</v>
      </c>
      <c r="Y536" s="93">
        <f t="shared" si="407"/>
        <v>0.91743119266055051</v>
      </c>
      <c r="Z536" s="93"/>
      <c r="AA536" s="307"/>
      <c r="AB536" s="307"/>
      <c r="AC536" s="307"/>
      <c r="AD536" s="307"/>
      <c r="AE536" s="307"/>
      <c r="AF536" s="307"/>
      <c r="AG536" s="307"/>
      <c r="AH536" s="307"/>
      <c r="AI536" s="307"/>
      <c r="AJ536" s="307"/>
      <c r="AK536" s="307"/>
      <c r="AL536" s="307"/>
      <c r="AM536" s="307"/>
      <c r="AN536" s="307"/>
      <c r="AO536" s="307"/>
    </row>
    <row r="537" spans="1:41" s="38" customFormat="1" ht="12.75" hidden="1" customHeight="1" x14ac:dyDescent="0.2">
      <c r="A537" s="8"/>
      <c r="B537" s="28"/>
      <c r="C537" s="17" t="s">
        <v>18</v>
      </c>
      <c r="D537" s="51">
        <v>109</v>
      </c>
      <c r="E537" s="51"/>
      <c r="F537" s="112">
        <f t="shared" si="400"/>
        <v>2.5399811853245469</v>
      </c>
      <c r="G537" s="51">
        <v>106.9</v>
      </c>
      <c r="H537" s="51"/>
      <c r="I537" s="112">
        <f t="shared" si="401"/>
        <v>1.2310606060606188</v>
      </c>
      <c r="J537" s="59">
        <v>104.2</v>
      </c>
      <c r="K537" s="59"/>
      <c r="L537" s="112">
        <f t="shared" si="402"/>
        <v>0.5791505791505891</v>
      </c>
      <c r="M537" s="59">
        <v>110.4</v>
      </c>
      <c r="N537" s="59"/>
      <c r="O537" s="112">
        <f t="shared" si="403"/>
        <v>2.7932960893854775</v>
      </c>
      <c r="P537" s="59">
        <v>108.8</v>
      </c>
      <c r="Q537" s="59"/>
      <c r="R537" s="112">
        <f t="shared" si="404"/>
        <v>0.64754856614246403</v>
      </c>
      <c r="S537" s="59">
        <v>114.6</v>
      </c>
      <c r="T537" s="59"/>
      <c r="U537" s="112">
        <f t="shared" si="405"/>
        <v>6.8033550792171438</v>
      </c>
      <c r="V537" s="59">
        <v>104.3</v>
      </c>
      <c r="W537" s="59"/>
      <c r="X537" s="112">
        <f t="shared" si="406"/>
        <v>0.38498556304138454</v>
      </c>
      <c r="Y537" s="93">
        <f t="shared" si="407"/>
        <v>0.91743119266055051</v>
      </c>
      <c r="Z537" s="93"/>
      <c r="AA537" s="307"/>
      <c r="AB537" s="307"/>
      <c r="AC537" s="307"/>
      <c r="AD537" s="307"/>
      <c r="AE537" s="307"/>
      <c r="AF537" s="307"/>
      <c r="AG537" s="307"/>
      <c r="AH537" s="307"/>
      <c r="AI537" s="307"/>
      <c r="AJ537" s="307"/>
      <c r="AK537" s="307"/>
      <c r="AL537" s="307"/>
      <c r="AM537" s="307"/>
      <c r="AN537" s="307"/>
      <c r="AO537" s="307"/>
    </row>
    <row r="538" spans="1:41" s="38" customFormat="1" ht="12.75" hidden="1" customHeight="1" x14ac:dyDescent="0.2">
      <c r="A538" s="8"/>
      <c r="B538" s="28"/>
      <c r="C538" s="24" t="s">
        <v>19</v>
      </c>
      <c r="D538" s="51">
        <v>110</v>
      </c>
      <c r="E538" s="51"/>
      <c r="F538" s="112">
        <f t="shared" si="400"/>
        <v>2.2304832713754719</v>
      </c>
      <c r="G538" s="51">
        <v>107.6</v>
      </c>
      <c r="H538" s="51"/>
      <c r="I538" s="112">
        <f t="shared" si="401"/>
        <v>1.032863849765242</v>
      </c>
      <c r="J538" s="59">
        <v>104.2</v>
      </c>
      <c r="K538" s="59"/>
      <c r="L538" s="112">
        <f t="shared" si="402"/>
        <v>0.5791505791505891</v>
      </c>
      <c r="M538" s="59">
        <v>110.4</v>
      </c>
      <c r="N538" s="59"/>
      <c r="O538" s="112">
        <f t="shared" si="403"/>
        <v>2.7932960893854775</v>
      </c>
      <c r="P538" s="59">
        <v>108.8</v>
      </c>
      <c r="Q538" s="59"/>
      <c r="R538" s="112">
        <f t="shared" si="404"/>
        <v>-2.508960573476704</v>
      </c>
      <c r="S538" s="51">
        <v>118.1</v>
      </c>
      <c r="T538" s="51"/>
      <c r="U538" s="112">
        <f t="shared" si="405"/>
        <v>6.4923354373309206</v>
      </c>
      <c r="V538" s="59">
        <v>104.4</v>
      </c>
      <c r="W538" s="59"/>
      <c r="X538" s="112">
        <f t="shared" si="406"/>
        <v>0.38461538461538325</v>
      </c>
      <c r="Y538" s="93">
        <f t="shared" si="407"/>
        <v>0.90909090909090906</v>
      </c>
      <c r="Z538" s="93"/>
      <c r="AA538" s="307"/>
      <c r="AB538" s="307"/>
      <c r="AC538" s="307"/>
      <c r="AD538" s="307"/>
      <c r="AE538" s="307"/>
      <c r="AF538" s="307"/>
      <c r="AG538" s="307"/>
      <c r="AH538" s="307"/>
      <c r="AI538" s="307"/>
      <c r="AJ538" s="307"/>
      <c r="AK538" s="307"/>
      <c r="AL538" s="307"/>
      <c r="AM538" s="307"/>
      <c r="AN538" s="307"/>
      <c r="AO538" s="307"/>
    </row>
    <row r="539" spans="1:41" s="38" customFormat="1" ht="12.75" hidden="1" customHeight="1" x14ac:dyDescent="0.2">
      <c r="A539" s="8"/>
      <c r="B539" s="28"/>
      <c r="C539" s="17" t="s">
        <v>20</v>
      </c>
      <c r="D539" s="51">
        <v>110.1</v>
      </c>
      <c r="E539" s="51"/>
      <c r="F539" s="112">
        <f t="shared" si="400"/>
        <v>1.3812154696132506</v>
      </c>
      <c r="G539" s="51">
        <v>108</v>
      </c>
      <c r="H539" s="51"/>
      <c r="I539" s="112">
        <f t="shared" si="401"/>
        <v>0.37174721189592308</v>
      </c>
      <c r="J539" s="59">
        <v>104.2</v>
      </c>
      <c r="K539" s="59"/>
      <c r="L539" s="112">
        <f t="shared" si="402"/>
        <v>0.19230769230769162</v>
      </c>
      <c r="M539" s="59">
        <v>110.4</v>
      </c>
      <c r="N539" s="59"/>
      <c r="O539" s="112">
        <f t="shared" si="403"/>
        <v>2.6976744186046675</v>
      </c>
      <c r="P539" s="59">
        <v>108.8</v>
      </c>
      <c r="Q539" s="59"/>
      <c r="R539" s="112">
        <f t="shared" si="404"/>
        <v>-1.6274864376130127</v>
      </c>
      <c r="S539" s="59">
        <v>117.9</v>
      </c>
      <c r="T539" s="59"/>
      <c r="U539" s="112">
        <f t="shared" si="405"/>
        <v>3.6028119507908629</v>
      </c>
      <c r="V539" s="59">
        <v>104.4</v>
      </c>
      <c r="W539" s="59"/>
      <c r="X539" s="112">
        <f t="shared" si="406"/>
        <v>0.28818443804035088</v>
      </c>
      <c r="Y539" s="93">
        <f t="shared" si="407"/>
        <v>0.90826521344232525</v>
      </c>
      <c r="Z539" s="93"/>
      <c r="AA539" s="307"/>
      <c r="AB539" s="307"/>
      <c r="AC539" s="307"/>
      <c r="AD539" s="307"/>
      <c r="AE539" s="307"/>
      <c r="AF539" s="307"/>
      <c r="AG539" s="307"/>
      <c r="AH539" s="307"/>
      <c r="AI539" s="307"/>
      <c r="AJ539" s="307"/>
      <c r="AK539" s="307"/>
      <c r="AL539" s="307"/>
      <c r="AM539" s="307"/>
      <c r="AN539" s="307"/>
      <c r="AO539" s="307"/>
    </row>
    <row r="540" spans="1:41" s="38" customFormat="1" ht="12.75" hidden="1" customHeight="1" x14ac:dyDescent="0.2">
      <c r="A540" s="8"/>
      <c r="B540" s="28"/>
      <c r="C540" s="17" t="s">
        <v>21</v>
      </c>
      <c r="D540" s="51">
        <v>110.8</v>
      </c>
      <c r="E540" s="51"/>
      <c r="F540" s="112">
        <f t="shared" si="400"/>
        <v>1.3723696248856276</v>
      </c>
      <c r="G540" s="51">
        <v>109.5</v>
      </c>
      <c r="H540" s="51"/>
      <c r="I540" s="112">
        <f t="shared" si="401"/>
        <v>1.2950971322849281</v>
      </c>
      <c r="J540" s="59">
        <v>104.2</v>
      </c>
      <c r="K540" s="59"/>
      <c r="L540" s="112">
        <f t="shared" si="402"/>
        <v>9.6061479346798428E-2</v>
      </c>
      <c r="M540" s="59">
        <v>110.4</v>
      </c>
      <c r="N540" s="59"/>
      <c r="O540" s="112">
        <f t="shared" si="403"/>
        <v>0.5464480874316946</v>
      </c>
      <c r="P540" s="59">
        <v>109</v>
      </c>
      <c r="Q540" s="59"/>
      <c r="R540" s="112">
        <f t="shared" si="404"/>
        <v>-0.63810391978121883</v>
      </c>
      <c r="S540" s="59">
        <v>118</v>
      </c>
      <c r="T540" s="59"/>
      <c r="U540" s="112">
        <f t="shared" si="405"/>
        <v>3.7818821459982388</v>
      </c>
      <c r="V540" s="59">
        <v>104.4</v>
      </c>
      <c r="W540" s="59"/>
      <c r="X540" s="112">
        <f t="shared" si="406"/>
        <v>0.19193857965451588</v>
      </c>
      <c r="Y540" s="93">
        <f t="shared" si="407"/>
        <v>0.90252707581227432</v>
      </c>
      <c r="Z540" s="93"/>
      <c r="AA540" s="307"/>
      <c r="AB540" s="307"/>
      <c r="AC540" s="307"/>
      <c r="AD540" s="307"/>
      <c r="AE540" s="307"/>
      <c r="AF540" s="307"/>
      <c r="AG540" s="307"/>
      <c r="AH540" s="307"/>
      <c r="AI540" s="307"/>
      <c r="AJ540" s="307"/>
      <c r="AK540" s="307"/>
      <c r="AL540" s="307"/>
      <c r="AM540" s="307"/>
      <c r="AN540" s="307"/>
      <c r="AO540" s="307"/>
    </row>
    <row r="541" spans="1:41" s="38" customFormat="1" ht="12.75" hidden="1" customHeight="1" x14ac:dyDescent="0.2">
      <c r="A541" s="8"/>
      <c r="B541" s="19"/>
      <c r="C541" s="17" t="s">
        <v>22</v>
      </c>
      <c r="D541" s="51">
        <v>109.6</v>
      </c>
      <c r="E541" s="51"/>
      <c r="F541" s="112">
        <f t="shared" si="400"/>
        <v>0.73529411764705621</v>
      </c>
      <c r="G541" s="51">
        <v>106.5</v>
      </c>
      <c r="H541" s="51"/>
      <c r="I541" s="112">
        <f t="shared" si="401"/>
        <v>-0.56022408963585235</v>
      </c>
      <c r="J541" s="59">
        <v>104.3</v>
      </c>
      <c r="K541" s="59"/>
      <c r="L541" s="112">
        <f t="shared" si="402"/>
        <v>0.19212295869357465</v>
      </c>
      <c r="M541" s="59">
        <v>110.3</v>
      </c>
      <c r="N541" s="59"/>
      <c r="O541" s="112">
        <f t="shared" si="403"/>
        <v>0.45537340619308253</v>
      </c>
      <c r="P541" s="59">
        <v>110</v>
      </c>
      <c r="Q541" s="59"/>
      <c r="R541" s="112">
        <f t="shared" si="404"/>
        <v>0.27347310847767314</v>
      </c>
      <c r="S541" s="59">
        <v>118.4</v>
      </c>
      <c r="T541" s="59"/>
      <c r="U541" s="112">
        <f t="shared" si="405"/>
        <v>4.2253521126760729</v>
      </c>
      <c r="V541" s="59">
        <v>104.8</v>
      </c>
      <c r="W541" s="59"/>
      <c r="X541" s="112">
        <f t="shared" si="406"/>
        <v>0.57581573896352545</v>
      </c>
      <c r="Y541" s="93">
        <f t="shared" si="407"/>
        <v>0.9124087591240877</v>
      </c>
      <c r="Z541" s="93"/>
      <c r="AA541" s="307"/>
      <c r="AB541" s="307"/>
      <c r="AC541" s="307"/>
      <c r="AD541" s="307"/>
      <c r="AE541" s="307"/>
      <c r="AF541" s="307"/>
      <c r="AG541" s="307"/>
      <c r="AH541" s="307"/>
      <c r="AI541" s="307"/>
      <c r="AJ541" s="307"/>
      <c r="AK541" s="307"/>
      <c r="AL541" s="307"/>
      <c r="AM541" s="307"/>
      <c r="AN541" s="307"/>
      <c r="AO541" s="307"/>
    </row>
    <row r="542" spans="1:41" s="38" customFormat="1" ht="12.75" hidden="1" customHeight="1" x14ac:dyDescent="0.2">
      <c r="A542" s="8"/>
      <c r="B542" s="28"/>
      <c r="C542" s="17" t="s">
        <v>23</v>
      </c>
      <c r="D542" s="51">
        <v>109.4</v>
      </c>
      <c r="E542" s="51"/>
      <c r="F542" s="112">
        <f t="shared" si="400"/>
        <v>0.45913682277318735</v>
      </c>
      <c r="G542" s="51">
        <v>105.9</v>
      </c>
      <c r="H542" s="51"/>
      <c r="I542" s="112">
        <f t="shared" si="401"/>
        <v>-1.1204481792716936</v>
      </c>
      <c r="J542" s="59">
        <v>104.3</v>
      </c>
      <c r="K542" s="59"/>
      <c r="L542" s="112">
        <f t="shared" si="402"/>
        <v>0.19212295869357465</v>
      </c>
      <c r="M542" s="59">
        <v>110.3</v>
      </c>
      <c r="N542" s="59"/>
      <c r="O542" s="112">
        <f t="shared" si="403"/>
        <v>0.45537340619308253</v>
      </c>
      <c r="P542" s="59">
        <v>110</v>
      </c>
      <c r="Q542" s="59"/>
      <c r="R542" s="112">
        <f t="shared" si="404"/>
        <v>0.18214936247722413</v>
      </c>
      <c r="S542" s="59">
        <v>118.5</v>
      </c>
      <c r="T542" s="59"/>
      <c r="U542" s="112">
        <f t="shared" si="405"/>
        <v>3.856266432953559</v>
      </c>
      <c r="V542" s="59">
        <v>104.8</v>
      </c>
      <c r="W542" s="59"/>
      <c r="X542" s="112">
        <f t="shared" si="406"/>
        <v>0.57581573896352545</v>
      </c>
      <c r="Y542" s="93">
        <f t="shared" si="407"/>
        <v>0.91407678244972579</v>
      </c>
      <c r="Z542" s="93"/>
      <c r="AA542" s="307"/>
      <c r="AB542" s="307"/>
      <c r="AC542" s="307"/>
      <c r="AD542" s="307"/>
      <c r="AE542" s="307"/>
      <c r="AF542" s="307"/>
      <c r="AG542" s="307"/>
      <c r="AH542" s="307"/>
      <c r="AI542" s="307"/>
      <c r="AJ542" s="307"/>
      <c r="AK542" s="307"/>
      <c r="AL542" s="307"/>
      <c r="AM542" s="307"/>
      <c r="AN542" s="307"/>
      <c r="AO542" s="307"/>
    </row>
    <row r="543" spans="1:41" s="38" customFormat="1" ht="12.75" hidden="1" customHeight="1" x14ac:dyDescent="0.2">
      <c r="A543" s="12"/>
      <c r="B543" s="18"/>
      <c r="C543" s="17" t="s">
        <v>24</v>
      </c>
      <c r="D543" s="51">
        <v>110.6</v>
      </c>
      <c r="E543" s="51"/>
      <c r="F543" s="112">
        <f t="shared" si="400"/>
        <v>1.5610651974288237</v>
      </c>
      <c r="G543" s="51">
        <v>106</v>
      </c>
      <c r="H543" s="51"/>
      <c r="I543" s="112">
        <f t="shared" si="401"/>
        <v>-1.0270774976657293</v>
      </c>
      <c r="J543" s="59">
        <v>104.3</v>
      </c>
      <c r="K543" s="59"/>
      <c r="L543" s="112">
        <f t="shared" si="402"/>
        <v>0.19212295869357465</v>
      </c>
      <c r="M543" s="59">
        <v>110.3</v>
      </c>
      <c r="N543" s="59"/>
      <c r="O543" s="112">
        <f t="shared" si="403"/>
        <v>0.45537340619308253</v>
      </c>
      <c r="P543" s="59">
        <v>126.4</v>
      </c>
      <c r="Q543" s="59"/>
      <c r="R543" s="112">
        <f t="shared" si="404"/>
        <v>15.328467153284686</v>
      </c>
      <c r="S543" s="59">
        <v>118.7</v>
      </c>
      <c r="T543" s="59"/>
      <c r="U543" s="112">
        <f t="shared" si="405"/>
        <v>4.1228070175438614</v>
      </c>
      <c r="V543" s="59">
        <v>104.8</v>
      </c>
      <c r="W543" s="59"/>
      <c r="X543" s="112">
        <f t="shared" si="406"/>
        <v>0.47938638542666112</v>
      </c>
      <c r="Y543" s="93">
        <f t="shared" si="407"/>
        <v>0.9041591320072333</v>
      </c>
      <c r="Z543" s="93"/>
      <c r="AA543" s="307"/>
      <c r="AB543" s="307"/>
      <c r="AC543" s="307"/>
      <c r="AD543" s="307"/>
      <c r="AE543" s="307"/>
      <c r="AF543" s="307"/>
      <c r="AG543" s="307"/>
      <c r="AH543" s="307"/>
      <c r="AI543" s="307"/>
      <c r="AJ543" s="307"/>
      <c r="AK543" s="307"/>
      <c r="AL543" s="307"/>
      <c r="AM543" s="307"/>
      <c r="AN543" s="307"/>
      <c r="AO543" s="307"/>
    </row>
    <row r="544" spans="1:41" s="38" customFormat="1" ht="12.75" hidden="1" customHeight="1" x14ac:dyDescent="0.2">
      <c r="A544" s="8"/>
      <c r="B544" s="19"/>
      <c r="C544" s="24" t="s">
        <v>25</v>
      </c>
      <c r="D544" s="51">
        <v>110.7</v>
      </c>
      <c r="E544" s="51"/>
      <c r="F544" s="112">
        <f t="shared" si="400"/>
        <v>1.7463235294117752</v>
      </c>
      <c r="G544" s="51">
        <v>107.2</v>
      </c>
      <c r="H544" s="51"/>
      <c r="I544" s="112">
        <f t="shared" si="401"/>
        <v>0.37453183520599342</v>
      </c>
      <c r="J544" s="59">
        <v>104.3</v>
      </c>
      <c r="K544" s="59"/>
      <c r="L544" s="112">
        <f t="shared" si="402"/>
        <v>9.596928982724684E-2</v>
      </c>
      <c r="M544" s="59">
        <v>110.3</v>
      </c>
      <c r="N544" s="59"/>
      <c r="O544" s="112">
        <f t="shared" si="403"/>
        <v>0.18165304268846771</v>
      </c>
      <c r="P544" s="59">
        <v>121.7</v>
      </c>
      <c r="Q544" s="59"/>
      <c r="R544" s="112">
        <f t="shared" si="404"/>
        <v>11.141552511415531</v>
      </c>
      <c r="S544" s="59">
        <v>118.5</v>
      </c>
      <c r="T544" s="59"/>
      <c r="U544" s="112">
        <f t="shared" si="405"/>
        <v>4.1300527240773377</v>
      </c>
      <c r="V544" s="59">
        <v>104.8</v>
      </c>
      <c r="W544" s="59"/>
      <c r="X544" s="112">
        <f t="shared" si="406"/>
        <v>0.38314176245208831</v>
      </c>
      <c r="Y544" s="93">
        <f t="shared" si="407"/>
        <v>0.90334236675700086</v>
      </c>
      <c r="Z544" s="93"/>
      <c r="AA544" s="307"/>
      <c r="AB544" s="307"/>
      <c r="AC544" s="307"/>
      <c r="AD544" s="307"/>
      <c r="AE544" s="307"/>
      <c r="AF544" s="307"/>
      <c r="AG544" s="307"/>
      <c r="AH544" s="307"/>
      <c r="AI544" s="307"/>
      <c r="AJ544" s="307"/>
      <c r="AK544" s="307"/>
      <c r="AL544" s="307"/>
      <c r="AM544" s="307"/>
      <c r="AN544" s="307"/>
      <c r="AO544" s="307"/>
    </row>
    <row r="545" spans="1:41" s="38" customFormat="1" ht="12.75" hidden="1" customHeight="1" x14ac:dyDescent="0.2">
      <c r="A545" s="16"/>
      <c r="B545" s="16"/>
      <c r="C545" s="16"/>
      <c r="D545" s="54"/>
      <c r="E545" s="54"/>
      <c r="F545" s="110"/>
      <c r="G545" s="54"/>
      <c r="H545" s="54"/>
      <c r="I545" s="110"/>
      <c r="J545" s="46"/>
      <c r="K545" s="46"/>
      <c r="L545" s="110"/>
      <c r="M545" s="46"/>
      <c r="N545" s="46"/>
      <c r="O545" s="131"/>
      <c r="P545" s="46"/>
      <c r="Q545" s="46"/>
      <c r="R545" s="110"/>
      <c r="S545" s="46"/>
      <c r="T545" s="46"/>
      <c r="U545" s="110"/>
      <c r="V545" s="46"/>
      <c r="W545" s="46"/>
      <c r="X545" s="110"/>
      <c r="Y545" s="93"/>
      <c r="Z545" s="93"/>
      <c r="AA545" s="307"/>
      <c r="AB545" s="307"/>
      <c r="AC545" s="307"/>
      <c r="AD545" s="307"/>
      <c r="AE545" s="307"/>
      <c r="AF545" s="307"/>
      <c r="AG545" s="307"/>
      <c r="AH545" s="307"/>
      <c r="AI545" s="307"/>
      <c r="AJ545" s="307"/>
      <c r="AK545" s="307"/>
      <c r="AL545" s="307"/>
      <c r="AM545" s="307"/>
      <c r="AN545" s="307"/>
      <c r="AO545" s="307"/>
    </row>
    <row r="546" spans="1:41" s="38" customFormat="1" ht="12.75" hidden="1" customHeight="1" x14ac:dyDescent="0.2">
      <c r="A546" s="8"/>
      <c r="B546" s="34">
        <v>2003</v>
      </c>
      <c r="C546" s="17"/>
      <c r="D546" s="40">
        <f>SUM(D548:D559)/12</f>
        <v>116.97500000000001</v>
      </c>
      <c r="E546" s="40"/>
      <c r="F546" s="113">
        <f t="shared" ref="F546:Y546" si="408">SUM(F548:F559)/12</f>
        <v>6.7190366749883141</v>
      </c>
      <c r="G546" s="40">
        <f t="shared" si="408"/>
        <v>108.50833333333334</v>
      </c>
      <c r="H546" s="40"/>
      <c r="I546" s="113">
        <f t="shared" si="408"/>
        <v>1.331995636421059</v>
      </c>
      <c r="J546" s="40">
        <f t="shared" si="408"/>
        <v>105.25000000000001</v>
      </c>
      <c r="K546" s="40"/>
      <c r="L546" s="113">
        <f t="shared" si="408"/>
        <v>0.9752583871147783</v>
      </c>
      <c r="M546" s="40">
        <f t="shared" si="408"/>
        <v>129.47499999999999</v>
      </c>
      <c r="N546" s="40"/>
      <c r="O546" s="113">
        <f t="shared" si="408"/>
        <v>17.338267798537903</v>
      </c>
      <c r="P546" s="40">
        <f t="shared" si="408"/>
        <v>132.19166666666669</v>
      </c>
      <c r="Q546" s="40"/>
      <c r="R546" s="113">
        <f t="shared" si="408"/>
        <v>19.003408222541996</v>
      </c>
      <c r="S546" s="40">
        <f t="shared" si="408"/>
        <v>119.54166666666667</v>
      </c>
      <c r="T546" s="40"/>
      <c r="U546" s="113">
        <f t="shared" si="408"/>
        <v>2.6715478043260084</v>
      </c>
      <c r="V546" s="40">
        <f t="shared" si="408"/>
        <v>114.50833333333334</v>
      </c>
      <c r="W546" s="40"/>
      <c r="X546" s="113">
        <f t="shared" si="408"/>
        <v>9.5880673053566934</v>
      </c>
      <c r="Y546" s="92">
        <f t="shared" si="408"/>
        <v>0.85544433846855139</v>
      </c>
      <c r="Z546" s="92"/>
      <c r="AA546" s="307"/>
      <c r="AB546" s="307"/>
      <c r="AC546" s="307"/>
      <c r="AD546" s="307"/>
      <c r="AE546" s="307"/>
      <c r="AF546" s="307"/>
      <c r="AG546" s="307"/>
      <c r="AH546" s="307"/>
      <c r="AI546" s="307"/>
      <c r="AJ546" s="307"/>
      <c r="AK546" s="307"/>
      <c r="AL546" s="307"/>
      <c r="AM546" s="307"/>
      <c r="AN546" s="307"/>
      <c r="AO546" s="307"/>
    </row>
    <row r="547" spans="1:41" s="38" customFormat="1" ht="12.75" hidden="1" customHeight="1" x14ac:dyDescent="0.2">
      <c r="A547" s="8"/>
      <c r="B547" s="36"/>
      <c r="C547" s="17"/>
      <c r="D547" s="40"/>
      <c r="E547" s="40"/>
      <c r="F547" s="126"/>
      <c r="G547" s="40"/>
      <c r="H547" s="40"/>
      <c r="I547" s="113"/>
      <c r="J547" s="52"/>
      <c r="K547" s="52"/>
      <c r="L547" s="113"/>
      <c r="M547" s="52"/>
      <c r="N547" s="52"/>
      <c r="O547" s="113"/>
      <c r="P547" s="52"/>
      <c r="Q547" s="52"/>
      <c r="R547" s="113"/>
      <c r="S547" s="52"/>
      <c r="T547" s="52"/>
      <c r="U547" s="113"/>
      <c r="V547" s="52"/>
      <c r="W547" s="52"/>
      <c r="X547" s="114"/>
      <c r="Y547" s="93"/>
      <c r="Z547" s="93"/>
      <c r="AA547" s="307"/>
      <c r="AB547" s="307"/>
      <c r="AC547" s="307"/>
      <c r="AD547" s="307"/>
      <c r="AE547" s="307"/>
      <c r="AF547" s="307"/>
      <c r="AG547" s="307"/>
      <c r="AH547" s="307"/>
      <c r="AI547" s="307"/>
      <c r="AJ547" s="307"/>
      <c r="AK547" s="307"/>
      <c r="AL547" s="307"/>
      <c r="AM547" s="307"/>
      <c r="AN547" s="307"/>
      <c r="AO547" s="307"/>
    </row>
    <row r="548" spans="1:41" s="38" customFormat="1" ht="12.75" hidden="1" customHeight="1" x14ac:dyDescent="0.2">
      <c r="A548" s="8"/>
      <c r="B548" s="36"/>
      <c r="C548" s="17" t="s">
        <v>14</v>
      </c>
      <c r="D548" s="40">
        <v>111.9</v>
      </c>
      <c r="E548" s="51"/>
      <c r="F548" s="112">
        <f t="shared" ref="F548:F559" si="409">(D548/D533-1)*100</f>
        <v>2.8492647058823595</v>
      </c>
      <c r="G548" s="39">
        <v>107.7</v>
      </c>
      <c r="H548" s="39"/>
      <c r="I548" s="112">
        <f t="shared" ref="I548:I559" si="410">(G548/G533-1)*100</f>
        <v>0.56022408963585235</v>
      </c>
      <c r="J548" s="51">
        <v>104.3</v>
      </c>
      <c r="K548" s="51"/>
      <c r="L548" s="112">
        <f t="shared" ref="L548:L559" si="411">(J548/J533-1)*100</f>
        <v>9.596928982724684E-2</v>
      </c>
      <c r="M548" s="51">
        <v>110.3</v>
      </c>
      <c r="N548" s="51"/>
      <c r="O548" s="112">
        <f t="shared" ref="O548:O559" si="412">(M548/M533-1)*100</f>
        <v>0.18165304268846771</v>
      </c>
      <c r="P548" s="51">
        <v>135.9</v>
      </c>
      <c r="Q548" s="51"/>
      <c r="R548" s="112">
        <f t="shared" ref="R548:R559" si="413">(P548/P533-1)*100</f>
        <v>25.48476454293629</v>
      </c>
      <c r="S548" s="51">
        <v>118.7</v>
      </c>
      <c r="T548" s="51"/>
      <c r="U548" s="112">
        <f t="shared" ref="U548:U559" si="414">(S548/S533-1)*100</f>
        <v>4.5814977973568372</v>
      </c>
      <c r="V548" s="51">
        <v>104.8</v>
      </c>
      <c r="W548" s="51"/>
      <c r="X548" s="112">
        <f t="shared" ref="X548:X559" si="415">(V548/V533-1)*100</f>
        <v>0.57581573896352545</v>
      </c>
      <c r="Y548" s="93">
        <f t="shared" ref="Y548:Y559" si="416">(1/D548)*100</f>
        <v>0.89365504915102767</v>
      </c>
      <c r="Z548" s="93"/>
      <c r="AA548" s="307"/>
      <c r="AB548" s="307"/>
      <c r="AC548" s="307"/>
      <c r="AD548" s="307"/>
      <c r="AE548" s="307"/>
      <c r="AF548" s="307"/>
      <c r="AG548" s="307"/>
      <c r="AH548" s="307"/>
      <c r="AI548" s="307"/>
      <c r="AJ548" s="307"/>
      <c r="AK548" s="307"/>
      <c r="AL548" s="307"/>
      <c r="AM548" s="307"/>
      <c r="AN548" s="307"/>
      <c r="AO548" s="307"/>
    </row>
    <row r="549" spans="1:41" s="38" customFormat="1" ht="12.75" hidden="1" customHeight="1" x14ac:dyDescent="0.2">
      <c r="A549" s="30"/>
      <c r="B549" s="19"/>
      <c r="C549" s="24" t="s">
        <v>15</v>
      </c>
      <c r="D549" s="51">
        <v>112.2</v>
      </c>
      <c r="E549" s="51"/>
      <c r="F549" s="112">
        <f t="shared" si="409"/>
        <v>3.2198712051517919</v>
      </c>
      <c r="G549" s="39">
        <v>107</v>
      </c>
      <c r="H549" s="39"/>
      <c r="I549" s="112">
        <f t="shared" si="410"/>
        <v>9.3545369504210996E-2</v>
      </c>
      <c r="J549" s="51">
        <v>104.3</v>
      </c>
      <c r="K549" s="51"/>
      <c r="L549" s="112">
        <f t="shared" si="411"/>
        <v>9.596928982724684E-2</v>
      </c>
      <c r="M549" s="51">
        <v>110.3</v>
      </c>
      <c r="N549" s="51"/>
      <c r="O549" s="112">
        <f t="shared" si="412"/>
        <v>-9.057971014493349E-2</v>
      </c>
      <c r="P549" s="51">
        <v>142.80000000000001</v>
      </c>
      <c r="Q549" s="51"/>
      <c r="R549" s="112">
        <f t="shared" si="413"/>
        <v>32.222222222222243</v>
      </c>
      <c r="S549" s="51">
        <v>119</v>
      </c>
      <c r="T549" s="51"/>
      <c r="U549" s="112">
        <f t="shared" si="414"/>
        <v>4.8458149779735615</v>
      </c>
      <c r="V549" s="51">
        <v>104.9</v>
      </c>
      <c r="W549" s="51"/>
      <c r="X549" s="112">
        <f t="shared" si="415"/>
        <v>0.57526366251199335</v>
      </c>
      <c r="Y549" s="93">
        <f t="shared" si="416"/>
        <v>0.89126559714795017</v>
      </c>
      <c r="Z549" s="93"/>
      <c r="AA549" s="307"/>
      <c r="AB549" s="307"/>
      <c r="AC549" s="307"/>
      <c r="AD549" s="307"/>
      <c r="AE549" s="307"/>
      <c r="AF549" s="307"/>
      <c r="AG549" s="307"/>
      <c r="AH549" s="307"/>
      <c r="AI549" s="307"/>
      <c r="AJ549" s="307"/>
      <c r="AK549" s="307"/>
      <c r="AL549" s="307"/>
      <c r="AM549" s="307"/>
      <c r="AN549" s="307"/>
      <c r="AO549" s="307"/>
    </row>
    <row r="550" spans="1:41" s="38" customFormat="1" ht="12.75" hidden="1" customHeight="1" x14ac:dyDescent="0.2">
      <c r="A550" s="30"/>
      <c r="B550" s="19"/>
      <c r="C550" s="24" t="s">
        <v>16</v>
      </c>
      <c r="D550" s="51">
        <v>112.5</v>
      </c>
      <c r="E550" s="51"/>
      <c r="F550" s="112">
        <f t="shared" si="409"/>
        <v>3.6866359447004671</v>
      </c>
      <c r="G550" s="39">
        <v>107.3</v>
      </c>
      <c r="H550" s="39"/>
      <c r="I550" s="112">
        <f t="shared" si="410"/>
        <v>0.84586466165412766</v>
      </c>
      <c r="J550" s="51">
        <v>104.3</v>
      </c>
      <c r="K550" s="51"/>
      <c r="L550" s="112">
        <f t="shared" si="411"/>
        <v>9.596928982724684E-2</v>
      </c>
      <c r="M550" s="51">
        <v>110.3</v>
      </c>
      <c r="N550" s="51"/>
      <c r="O550" s="112">
        <f t="shared" si="412"/>
        <v>-9.057971014493349E-2</v>
      </c>
      <c r="P550" s="51">
        <v>145.30000000000001</v>
      </c>
      <c r="Q550" s="51"/>
      <c r="R550" s="112">
        <f t="shared" si="413"/>
        <v>34.537037037037052</v>
      </c>
      <c r="S550" s="51">
        <v>119.2</v>
      </c>
      <c r="T550" s="51"/>
      <c r="U550" s="112">
        <f t="shared" si="414"/>
        <v>5.0220264317180741</v>
      </c>
      <c r="V550" s="51">
        <v>105</v>
      </c>
      <c r="W550" s="51"/>
      <c r="X550" s="112">
        <f t="shared" si="415"/>
        <v>0.67114093959732557</v>
      </c>
      <c r="Y550" s="93">
        <f t="shared" si="416"/>
        <v>0.88888888888888884</v>
      </c>
      <c r="Z550" s="93"/>
      <c r="AA550" s="307"/>
      <c r="AB550" s="307"/>
      <c r="AC550" s="307"/>
      <c r="AD550" s="307"/>
      <c r="AE550" s="307"/>
      <c r="AF550" s="307"/>
      <c r="AG550" s="307"/>
      <c r="AH550" s="307"/>
      <c r="AI550" s="307"/>
      <c r="AJ550" s="307"/>
      <c r="AK550" s="307"/>
      <c r="AL550" s="307"/>
      <c r="AM550" s="307"/>
      <c r="AN550" s="307"/>
      <c r="AO550" s="307"/>
    </row>
    <row r="551" spans="1:41" s="38" customFormat="1" ht="12.75" hidden="1" customHeight="1" x14ac:dyDescent="0.2">
      <c r="A551" s="30"/>
      <c r="B551" s="19"/>
      <c r="C551" s="24" t="s">
        <v>17</v>
      </c>
      <c r="D551" s="51">
        <v>117.8</v>
      </c>
      <c r="E551" s="51"/>
      <c r="F551" s="112">
        <f t="shared" si="409"/>
        <v>8.0733944954128454</v>
      </c>
      <c r="G551" s="39">
        <v>107.6</v>
      </c>
      <c r="H551" s="39"/>
      <c r="I551" s="112">
        <f t="shared" si="410"/>
        <v>0.46685340802987696</v>
      </c>
      <c r="J551" s="51">
        <v>105.3</v>
      </c>
      <c r="K551" s="51"/>
      <c r="L551" s="112">
        <f t="shared" si="411"/>
        <v>1.0556621880998041</v>
      </c>
      <c r="M551" s="51">
        <v>134</v>
      </c>
      <c r="N551" s="51"/>
      <c r="O551" s="112">
        <f t="shared" si="412"/>
        <v>21.376811594202884</v>
      </c>
      <c r="P551" s="51">
        <v>132.9</v>
      </c>
      <c r="Q551" s="51"/>
      <c r="R551" s="112">
        <f t="shared" si="413"/>
        <v>22.714681440443218</v>
      </c>
      <c r="S551" s="51">
        <v>119.7</v>
      </c>
      <c r="T551" s="51"/>
      <c r="U551" s="112">
        <f t="shared" si="414"/>
        <v>4.6328671328671245</v>
      </c>
      <c r="V551" s="51">
        <v>116.9</v>
      </c>
      <c r="W551" s="51"/>
      <c r="X551" s="112">
        <f t="shared" si="415"/>
        <v>12.080536912751683</v>
      </c>
      <c r="Y551" s="93">
        <f t="shared" si="416"/>
        <v>0.84889643463497455</v>
      </c>
      <c r="Z551" s="93"/>
      <c r="AA551" s="307"/>
      <c r="AB551" s="307"/>
      <c r="AC551" s="307"/>
      <c r="AD551" s="307"/>
      <c r="AE551" s="307"/>
      <c r="AF551" s="307"/>
      <c r="AG551" s="307"/>
      <c r="AH551" s="307"/>
      <c r="AI551" s="307"/>
      <c r="AJ551" s="307"/>
      <c r="AK551" s="307"/>
      <c r="AL551" s="307"/>
      <c r="AM551" s="307"/>
      <c r="AN551" s="307"/>
      <c r="AO551" s="307"/>
    </row>
    <row r="552" spans="1:41" s="38" customFormat="1" ht="12.75" hidden="1" customHeight="1" x14ac:dyDescent="0.2">
      <c r="A552" s="30"/>
      <c r="B552" s="19"/>
      <c r="C552" s="17" t="s">
        <v>18</v>
      </c>
      <c r="D552" s="51">
        <v>117.4</v>
      </c>
      <c r="E552" s="51"/>
      <c r="F552" s="112">
        <f t="shared" si="409"/>
        <v>7.7064220183486354</v>
      </c>
      <c r="G552" s="39">
        <v>107.8</v>
      </c>
      <c r="H552" s="39"/>
      <c r="I552" s="112">
        <f t="shared" si="410"/>
        <v>0.84190832553787676</v>
      </c>
      <c r="J552" s="51">
        <v>105.3</v>
      </c>
      <c r="K552" s="51"/>
      <c r="L552" s="112">
        <f t="shared" si="411"/>
        <v>1.0556621880998041</v>
      </c>
      <c r="M552" s="51">
        <v>134</v>
      </c>
      <c r="N552" s="51"/>
      <c r="O552" s="112">
        <f t="shared" si="412"/>
        <v>21.376811594202884</v>
      </c>
      <c r="P552" s="51">
        <v>127.8</v>
      </c>
      <c r="Q552" s="51"/>
      <c r="R552" s="112">
        <f t="shared" si="413"/>
        <v>17.463235294117641</v>
      </c>
      <c r="S552" s="51">
        <v>119.3</v>
      </c>
      <c r="T552" s="51"/>
      <c r="U552" s="112">
        <f t="shared" si="414"/>
        <v>4.1012216404886503</v>
      </c>
      <c r="V552" s="51">
        <v>116.9</v>
      </c>
      <c r="W552" s="51"/>
      <c r="X552" s="112">
        <f t="shared" si="415"/>
        <v>12.080536912751683</v>
      </c>
      <c r="Y552" s="93">
        <f t="shared" si="416"/>
        <v>0.85178875638841567</v>
      </c>
      <c r="Z552" s="93"/>
      <c r="AA552" s="307"/>
      <c r="AB552" s="307"/>
      <c r="AC552" s="307"/>
      <c r="AD552" s="307"/>
      <c r="AE552" s="307"/>
      <c r="AF552" s="307"/>
      <c r="AG552" s="307"/>
      <c r="AH552" s="307"/>
      <c r="AI552" s="307"/>
      <c r="AJ552" s="307"/>
      <c r="AK552" s="307"/>
      <c r="AL552" s="307"/>
      <c r="AM552" s="307"/>
      <c r="AN552" s="307"/>
      <c r="AO552" s="307"/>
    </row>
    <row r="553" spans="1:41" s="38" customFormat="1" ht="12.75" hidden="1" customHeight="1" x14ac:dyDescent="0.2">
      <c r="A553" s="30"/>
      <c r="B553" s="19"/>
      <c r="C553" s="17" t="s">
        <v>19</v>
      </c>
      <c r="D553" s="51">
        <v>117.8</v>
      </c>
      <c r="E553" s="51"/>
      <c r="F553" s="112">
        <f t="shared" si="409"/>
        <v>7.0909090909090811</v>
      </c>
      <c r="G553" s="39">
        <v>108.6</v>
      </c>
      <c r="H553" s="39"/>
      <c r="I553" s="112">
        <f t="shared" si="410"/>
        <v>0.92936802973977439</v>
      </c>
      <c r="J553" s="51">
        <v>105.3</v>
      </c>
      <c r="K553" s="51"/>
      <c r="L553" s="112">
        <f t="shared" si="411"/>
        <v>1.0556621880998041</v>
      </c>
      <c r="M553" s="51">
        <v>134</v>
      </c>
      <c r="N553" s="51"/>
      <c r="O553" s="112">
        <f t="shared" si="412"/>
        <v>21.376811594202884</v>
      </c>
      <c r="P553" s="51">
        <v>127.1</v>
      </c>
      <c r="Q553" s="51"/>
      <c r="R553" s="112">
        <f t="shared" si="413"/>
        <v>16.819852941176471</v>
      </c>
      <c r="S553" s="51">
        <v>119.4</v>
      </c>
      <c r="T553" s="51"/>
      <c r="U553" s="112">
        <f t="shared" si="414"/>
        <v>1.100762066045724</v>
      </c>
      <c r="V553" s="51">
        <v>116.9</v>
      </c>
      <c r="W553" s="51"/>
      <c r="X553" s="112">
        <f t="shared" si="415"/>
        <v>11.973180076628353</v>
      </c>
      <c r="Y553" s="93">
        <f t="shared" si="416"/>
        <v>0.84889643463497455</v>
      </c>
      <c r="Z553" s="93"/>
      <c r="AA553" s="307"/>
      <c r="AB553" s="307"/>
      <c r="AC553" s="307"/>
      <c r="AD553" s="307"/>
      <c r="AE553" s="307"/>
      <c r="AF553" s="307"/>
      <c r="AG553" s="307"/>
      <c r="AH553" s="307"/>
      <c r="AI553" s="307"/>
      <c r="AJ553" s="307"/>
      <c r="AK553" s="307"/>
      <c r="AL553" s="307"/>
      <c r="AM553" s="307"/>
      <c r="AN553" s="307"/>
      <c r="AO553" s="307"/>
    </row>
    <row r="554" spans="1:41" s="38" customFormat="1" ht="12.75" hidden="1" customHeight="1" x14ac:dyDescent="0.2">
      <c r="A554" s="30"/>
      <c r="B554" s="19"/>
      <c r="C554" s="17" t="s">
        <v>20</v>
      </c>
      <c r="D554" s="51">
        <v>118.6</v>
      </c>
      <c r="E554" s="51"/>
      <c r="F554" s="112">
        <f t="shared" si="409"/>
        <v>7.7202543142597557</v>
      </c>
      <c r="G554" s="39">
        <v>109.3</v>
      </c>
      <c r="H554" s="39"/>
      <c r="I554" s="112">
        <f t="shared" si="410"/>
        <v>1.2037037037037068</v>
      </c>
      <c r="J554" s="51">
        <v>105.7</v>
      </c>
      <c r="K554" s="51"/>
      <c r="L554" s="112">
        <f t="shared" si="411"/>
        <v>1.4395393474088358</v>
      </c>
      <c r="M554" s="51">
        <v>136.4</v>
      </c>
      <c r="N554" s="51"/>
      <c r="O554" s="112">
        <f t="shared" si="412"/>
        <v>23.550724637681153</v>
      </c>
      <c r="P554" s="51">
        <v>125.6</v>
      </c>
      <c r="Q554" s="51"/>
      <c r="R554" s="112">
        <f t="shared" si="413"/>
        <v>15.441176470588225</v>
      </c>
      <c r="S554" s="51">
        <v>119.4</v>
      </c>
      <c r="T554" s="51"/>
      <c r="U554" s="112">
        <f t="shared" si="414"/>
        <v>1.2722646310432628</v>
      </c>
      <c r="V554" s="51">
        <v>117.5</v>
      </c>
      <c r="W554" s="51"/>
      <c r="X554" s="112">
        <f t="shared" si="415"/>
        <v>12.547892720306496</v>
      </c>
      <c r="Y554" s="93">
        <f t="shared" si="416"/>
        <v>0.84317032040472173</v>
      </c>
      <c r="Z554" s="93"/>
      <c r="AA554" s="307"/>
      <c r="AB554" s="307"/>
      <c r="AC554" s="307"/>
      <c r="AD554" s="307"/>
      <c r="AE554" s="307"/>
      <c r="AF554" s="307"/>
      <c r="AG554" s="307"/>
      <c r="AH554" s="307"/>
      <c r="AI554" s="307"/>
      <c r="AJ554" s="307"/>
      <c r="AK554" s="307"/>
      <c r="AL554" s="307"/>
      <c r="AM554" s="307"/>
      <c r="AN554" s="307"/>
      <c r="AO554" s="307"/>
    </row>
    <row r="555" spans="1:41" s="38" customFormat="1" ht="12.75" hidden="1" customHeight="1" x14ac:dyDescent="0.2">
      <c r="A555" s="30"/>
      <c r="B555" s="19"/>
      <c r="C555" s="17" t="s">
        <v>21</v>
      </c>
      <c r="D555" s="51">
        <v>118.7</v>
      </c>
      <c r="E555" s="51"/>
      <c r="F555" s="112">
        <f t="shared" si="409"/>
        <v>7.12996389891698</v>
      </c>
      <c r="G555" s="39">
        <v>108</v>
      </c>
      <c r="H555" s="39"/>
      <c r="I555" s="112">
        <f t="shared" si="410"/>
        <v>-1.3698630136986356</v>
      </c>
      <c r="J555" s="51">
        <v>105.7</v>
      </c>
      <c r="K555" s="51"/>
      <c r="L555" s="112">
        <f t="shared" si="411"/>
        <v>1.4395393474088358</v>
      </c>
      <c r="M555" s="51">
        <v>136.4</v>
      </c>
      <c r="N555" s="51"/>
      <c r="O555" s="112">
        <f t="shared" si="412"/>
        <v>23.550724637681153</v>
      </c>
      <c r="P555" s="51">
        <v>136.80000000000001</v>
      </c>
      <c r="Q555" s="51"/>
      <c r="R555" s="112">
        <f t="shared" si="413"/>
        <v>25.504587155963311</v>
      </c>
      <c r="S555" s="51">
        <v>119.5</v>
      </c>
      <c r="T555" s="51"/>
      <c r="U555" s="112">
        <f t="shared" si="414"/>
        <v>1.2711864406779627</v>
      </c>
      <c r="V555" s="51">
        <v>117.7</v>
      </c>
      <c r="W555" s="51"/>
      <c r="X555" s="112">
        <f t="shared" si="415"/>
        <v>12.739463601532574</v>
      </c>
      <c r="Y555" s="93">
        <f t="shared" si="416"/>
        <v>0.84245998315080028</v>
      </c>
      <c r="Z555" s="93"/>
      <c r="AA555" s="307"/>
      <c r="AB555" s="307"/>
      <c r="AC555" s="307"/>
      <c r="AD555" s="307"/>
      <c r="AE555" s="307"/>
      <c r="AF555" s="307"/>
      <c r="AG555" s="307"/>
      <c r="AH555" s="307"/>
      <c r="AI555" s="307"/>
      <c r="AJ555" s="307"/>
      <c r="AK555" s="307"/>
      <c r="AL555" s="307"/>
      <c r="AM555" s="307"/>
      <c r="AN555" s="307"/>
      <c r="AO555" s="307"/>
    </row>
    <row r="556" spans="1:41" s="38" customFormat="1" ht="12.75" hidden="1" customHeight="1" x14ac:dyDescent="0.2">
      <c r="A556" s="30"/>
      <c r="B556" s="19"/>
      <c r="C556" s="17" t="s">
        <v>22</v>
      </c>
      <c r="D556" s="51">
        <v>116.8</v>
      </c>
      <c r="E556" s="51"/>
      <c r="F556" s="112">
        <f t="shared" si="409"/>
        <v>6.5693430656934337</v>
      </c>
      <c r="G556" s="39">
        <v>108</v>
      </c>
      <c r="H556" s="39"/>
      <c r="I556" s="112">
        <f t="shared" si="410"/>
        <v>1.4084507042253502</v>
      </c>
      <c r="J556" s="51">
        <v>105.7</v>
      </c>
      <c r="K556" s="51"/>
      <c r="L556" s="112">
        <f t="shared" si="411"/>
        <v>1.3422818791946289</v>
      </c>
      <c r="M556" s="51">
        <v>137</v>
      </c>
      <c r="N556" s="51"/>
      <c r="O556" s="112">
        <f t="shared" si="412"/>
        <v>24.206708975521309</v>
      </c>
      <c r="P556" s="51">
        <v>104</v>
      </c>
      <c r="Q556" s="51"/>
      <c r="R556" s="112">
        <f t="shared" si="413"/>
        <v>-5.4545454545454568</v>
      </c>
      <c r="S556" s="51">
        <v>119.8</v>
      </c>
      <c r="T556" s="51"/>
      <c r="U556" s="112">
        <f t="shared" si="414"/>
        <v>1.1824324324324342</v>
      </c>
      <c r="V556" s="51">
        <v>118.3</v>
      </c>
      <c r="W556" s="51"/>
      <c r="X556" s="112">
        <f t="shared" si="415"/>
        <v>12.881679389312971</v>
      </c>
      <c r="Y556" s="93">
        <f t="shared" si="416"/>
        <v>0.85616438356164382</v>
      </c>
      <c r="Z556" s="93"/>
      <c r="AA556" s="307"/>
      <c r="AB556" s="307"/>
      <c r="AC556" s="307"/>
      <c r="AD556" s="307"/>
      <c r="AE556" s="307"/>
      <c r="AF556" s="307"/>
      <c r="AG556" s="307"/>
      <c r="AH556" s="307"/>
      <c r="AI556" s="307"/>
      <c r="AJ556" s="307"/>
      <c r="AK556" s="307"/>
      <c r="AL556" s="307"/>
      <c r="AM556" s="307"/>
      <c r="AN556" s="307"/>
      <c r="AO556" s="307"/>
    </row>
    <row r="557" spans="1:41" s="38" customFormat="1" ht="12.75" hidden="1" customHeight="1" x14ac:dyDescent="0.2">
      <c r="A557" s="32"/>
      <c r="B557" s="33"/>
      <c r="C557" s="17" t="s">
        <v>23</v>
      </c>
      <c r="D557" s="51">
        <v>119.4</v>
      </c>
      <c r="E557" s="51"/>
      <c r="F557" s="112">
        <f t="shared" si="409"/>
        <v>9.1407678244972637</v>
      </c>
      <c r="G557" s="39">
        <v>109.4</v>
      </c>
      <c r="H557" s="39"/>
      <c r="I557" s="112">
        <f t="shared" si="410"/>
        <v>3.3050047214353118</v>
      </c>
      <c r="J557" s="51">
        <v>105.7</v>
      </c>
      <c r="K557" s="51"/>
      <c r="L557" s="112">
        <f t="shared" si="411"/>
        <v>1.3422818791946289</v>
      </c>
      <c r="M557" s="51">
        <v>137</v>
      </c>
      <c r="N557" s="51"/>
      <c r="O557" s="112">
        <f t="shared" si="412"/>
        <v>24.206708975521309</v>
      </c>
      <c r="P557" s="51">
        <v>133.9</v>
      </c>
      <c r="Q557" s="51"/>
      <c r="R557" s="112">
        <f t="shared" si="413"/>
        <v>21.727272727272727</v>
      </c>
      <c r="S557" s="51">
        <v>119.8</v>
      </c>
      <c r="T557" s="51"/>
      <c r="U557" s="112">
        <f t="shared" si="414"/>
        <v>1.0970464135021007</v>
      </c>
      <c r="V557" s="51">
        <v>118.4</v>
      </c>
      <c r="W557" s="51"/>
      <c r="X557" s="112">
        <f t="shared" si="415"/>
        <v>12.977099236641232</v>
      </c>
      <c r="Y557" s="93">
        <f t="shared" si="416"/>
        <v>0.83752093802345051</v>
      </c>
      <c r="Z557" s="93"/>
      <c r="AA557" s="307"/>
      <c r="AB557" s="307"/>
      <c r="AC557" s="307"/>
      <c r="AD557" s="307"/>
      <c r="AE557" s="307"/>
      <c r="AF557" s="307"/>
      <c r="AG557" s="307"/>
      <c r="AH557" s="307"/>
      <c r="AI557" s="307"/>
      <c r="AJ557" s="307"/>
      <c r="AK557" s="307"/>
      <c r="AL557" s="307"/>
      <c r="AM557" s="307"/>
      <c r="AN557" s="307"/>
      <c r="AO557" s="307"/>
    </row>
    <row r="558" spans="1:41" s="38" customFormat="1" ht="12.75" hidden="1" customHeight="1" x14ac:dyDescent="0.2">
      <c r="A558" s="32"/>
      <c r="B558" s="33"/>
      <c r="C558" s="17" t="s">
        <v>24</v>
      </c>
      <c r="D558" s="51">
        <v>119.3</v>
      </c>
      <c r="E558" s="51"/>
      <c r="F558" s="112">
        <f t="shared" si="409"/>
        <v>7.8661844484629428</v>
      </c>
      <c r="G558" s="39">
        <v>110.7</v>
      </c>
      <c r="H558" s="39"/>
      <c r="I558" s="112">
        <f t="shared" si="410"/>
        <v>4.4339622641509369</v>
      </c>
      <c r="J558" s="51">
        <v>105.7</v>
      </c>
      <c r="K558" s="51"/>
      <c r="L558" s="112">
        <f t="shared" si="411"/>
        <v>1.3422818791946289</v>
      </c>
      <c r="M558" s="51">
        <v>137</v>
      </c>
      <c r="N558" s="51"/>
      <c r="O558" s="112">
        <f t="shared" si="412"/>
        <v>24.206708975521309</v>
      </c>
      <c r="P558" s="51">
        <v>122</v>
      </c>
      <c r="Q558" s="51"/>
      <c r="R558" s="112">
        <f t="shared" si="413"/>
        <v>-3.4810126582278555</v>
      </c>
      <c r="S558" s="51">
        <v>120.2</v>
      </c>
      <c r="T558" s="51"/>
      <c r="U558" s="112">
        <f t="shared" si="414"/>
        <v>1.2636899747261898</v>
      </c>
      <c r="V558" s="51">
        <v>118.4</v>
      </c>
      <c r="W558" s="51"/>
      <c r="X558" s="112">
        <f t="shared" si="415"/>
        <v>12.977099236641232</v>
      </c>
      <c r="Y558" s="93">
        <f t="shared" si="416"/>
        <v>0.83822296730930423</v>
      </c>
      <c r="Z558" s="93"/>
      <c r="AA558" s="307"/>
      <c r="AB558" s="307"/>
      <c r="AC558" s="307"/>
      <c r="AD558" s="307"/>
      <c r="AE558" s="307"/>
      <c r="AF558" s="307"/>
      <c r="AG558" s="307"/>
      <c r="AH558" s="307"/>
      <c r="AI558" s="307"/>
      <c r="AJ558" s="307"/>
      <c r="AK558" s="307"/>
      <c r="AL558" s="307"/>
      <c r="AM558" s="307"/>
      <c r="AN558" s="307"/>
      <c r="AO558" s="307"/>
    </row>
    <row r="559" spans="1:41" s="38" customFormat="1" ht="12.75" hidden="1" customHeight="1" x14ac:dyDescent="0.2">
      <c r="A559" s="32"/>
      <c r="B559" s="33"/>
      <c r="C559" s="17" t="s">
        <v>25</v>
      </c>
      <c r="D559" s="51">
        <v>121.3</v>
      </c>
      <c r="E559" s="51"/>
      <c r="F559" s="112">
        <f t="shared" si="409"/>
        <v>9.5754290876242099</v>
      </c>
      <c r="G559" s="39">
        <v>110.7</v>
      </c>
      <c r="H559" s="39"/>
      <c r="I559" s="112">
        <f t="shared" si="410"/>
        <v>3.2649253731343197</v>
      </c>
      <c r="J559" s="51">
        <v>105.7</v>
      </c>
      <c r="K559" s="51"/>
      <c r="L559" s="112">
        <f t="shared" si="411"/>
        <v>1.3422818791946289</v>
      </c>
      <c r="M559" s="51">
        <v>137</v>
      </c>
      <c r="N559" s="51"/>
      <c r="O559" s="112">
        <f t="shared" si="412"/>
        <v>24.206708975521309</v>
      </c>
      <c r="P559" s="51">
        <v>152.19999999999999</v>
      </c>
      <c r="Q559" s="51"/>
      <c r="R559" s="112">
        <f t="shared" si="413"/>
        <v>25.061626951520122</v>
      </c>
      <c r="S559" s="51">
        <v>120.5</v>
      </c>
      <c r="T559" s="51"/>
      <c r="U559" s="112">
        <f t="shared" si="414"/>
        <v>1.6877637130801704</v>
      </c>
      <c r="V559" s="51">
        <v>118.4</v>
      </c>
      <c r="W559" s="51"/>
      <c r="X559" s="112">
        <f t="shared" si="415"/>
        <v>12.977099236641232</v>
      </c>
      <c r="Y559" s="93">
        <f t="shared" si="416"/>
        <v>0.82440230832646322</v>
      </c>
      <c r="Z559" s="93"/>
      <c r="AA559" s="307"/>
      <c r="AB559" s="307"/>
      <c r="AC559" s="307"/>
      <c r="AD559" s="307"/>
      <c r="AE559" s="307"/>
      <c r="AF559" s="307"/>
      <c r="AG559" s="307"/>
      <c r="AH559" s="307"/>
      <c r="AI559" s="307"/>
      <c r="AJ559" s="307"/>
      <c r="AK559" s="307"/>
      <c r="AL559" s="307"/>
      <c r="AM559" s="307"/>
      <c r="AN559" s="307"/>
      <c r="AO559" s="307"/>
    </row>
    <row r="560" spans="1:41" s="38" customFormat="1" ht="12.75" hidden="1" customHeight="1" x14ac:dyDescent="0.2">
      <c r="A560" s="16"/>
      <c r="B560" s="16"/>
      <c r="C560" s="16"/>
      <c r="D560" s="54"/>
      <c r="E560" s="54"/>
      <c r="F560" s="110"/>
      <c r="G560" s="54"/>
      <c r="H560" s="54"/>
      <c r="I560" s="110"/>
      <c r="J560" s="46"/>
      <c r="K560" s="46"/>
      <c r="L560" s="110"/>
      <c r="M560" s="46"/>
      <c r="N560" s="46"/>
      <c r="O560" s="131"/>
      <c r="P560" s="46"/>
      <c r="Q560" s="46"/>
      <c r="R560" s="110"/>
      <c r="S560" s="46"/>
      <c r="T560" s="46"/>
      <c r="U560" s="110"/>
      <c r="V560" s="46"/>
      <c r="W560" s="46"/>
      <c r="X560" s="110"/>
      <c r="Y560" s="93"/>
      <c r="Z560" s="93"/>
      <c r="AA560" s="307"/>
      <c r="AB560" s="307"/>
      <c r="AC560" s="307"/>
      <c r="AD560" s="307"/>
      <c r="AE560" s="307"/>
      <c r="AF560" s="307"/>
      <c r="AG560" s="307"/>
      <c r="AH560" s="307"/>
      <c r="AI560" s="307"/>
      <c r="AJ560" s="307"/>
      <c r="AK560" s="307"/>
      <c r="AL560" s="307"/>
      <c r="AM560" s="307"/>
      <c r="AN560" s="307"/>
      <c r="AO560" s="307"/>
    </row>
    <row r="561" spans="1:41" s="38" customFormat="1" ht="12.75" hidden="1" customHeight="1" x14ac:dyDescent="0.2">
      <c r="A561" s="31"/>
      <c r="B561" s="20">
        <v>2004</v>
      </c>
      <c r="C561" s="12"/>
      <c r="D561" s="51">
        <f>SUM(D563:D574)/12</f>
        <v>126.07499999999999</v>
      </c>
      <c r="E561" s="51"/>
      <c r="F561" s="112">
        <f t="shared" ref="F561:X561" si="417">SUM(F563:F574)/12</f>
        <v>7.7968733752920345</v>
      </c>
      <c r="G561" s="51">
        <f t="shared" si="417"/>
        <v>115.95</v>
      </c>
      <c r="H561" s="51"/>
      <c r="I561" s="112">
        <f t="shared" si="417"/>
        <v>6.8408801202307563</v>
      </c>
      <c r="J561" s="51">
        <f t="shared" si="417"/>
        <v>107.20833333333336</v>
      </c>
      <c r="K561" s="51"/>
      <c r="L561" s="112">
        <f t="shared" si="417"/>
        <v>1.8598679555215878</v>
      </c>
      <c r="M561" s="51">
        <f t="shared" si="417"/>
        <v>140.06666666666669</v>
      </c>
      <c r="N561" s="51"/>
      <c r="O561" s="112">
        <f t="shared" si="417"/>
        <v>8.9865172050828672</v>
      </c>
      <c r="P561" s="51">
        <f t="shared" si="417"/>
        <v>155.22499999999999</v>
      </c>
      <c r="Q561" s="51"/>
      <c r="R561" s="112">
        <f t="shared" si="417"/>
        <v>18.543080678626207</v>
      </c>
      <c r="S561" s="51">
        <f t="shared" si="417"/>
        <v>127.95833333333333</v>
      </c>
      <c r="T561" s="51"/>
      <c r="U561" s="112">
        <f t="shared" si="417"/>
        <v>7.0326625672656853</v>
      </c>
      <c r="V561" s="51">
        <f t="shared" si="417"/>
        <v>120.01666666666665</v>
      </c>
      <c r="W561" s="51"/>
      <c r="X561" s="112">
        <f t="shared" si="417"/>
        <v>5.0398044368454071</v>
      </c>
      <c r="Y561" s="98">
        <f>(1/D561)*100</f>
        <v>0.79317866349395205</v>
      </c>
      <c r="Z561" s="98"/>
      <c r="AA561" s="307"/>
      <c r="AB561" s="307"/>
      <c r="AC561" s="307"/>
      <c r="AD561" s="307"/>
      <c r="AE561" s="307"/>
      <c r="AF561" s="307"/>
      <c r="AG561" s="307"/>
      <c r="AH561" s="307"/>
      <c r="AI561" s="307"/>
      <c r="AJ561" s="307"/>
      <c r="AK561" s="307"/>
      <c r="AL561" s="307"/>
      <c r="AM561" s="307"/>
      <c r="AN561" s="307"/>
      <c r="AO561" s="307"/>
    </row>
    <row r="562" spans="1:41" s="38" customFormat="1" ht="12.75" hidden="1" customHeight="1" x14ac:dyDescent="0.2">
      <c r="A562" s="16"/>
      <c r="B562" s="18"/>
      <c r="C562" s="8"/>
      <c r="D562" s="40"/>
      <c r="E562" s="40"/>
      <c r="F562" s="114"/>
      <c r="G562" s="40"/>
      <c r="H562" s="40"/>
      <c r="I562" s="114"/>
      <c r="J562" s="52"/>
      <c r="K562" s="52"/>
      <c r="L562" s="114"/>
      <c r="M562" s="52"/>
      <c r="N562" s="52"/>
      <c r="O562" s="113"/>
      <c r="P562" s="52"/>
      <c r="Q562" s="52"/>
      <c r="R562" s="114"/>
      <c r="S562" s="52"/>
      <c r="T562" s="52"/>
      <c r="U562" s="114"/>
      <c r="V562" s="52"/>
      <c r="W562" s="52"/>
      <c r="X562" s="114"/>
      <c r="Y562" s="93"/>
      <c r="Z562" s="93"/>
      <c r="AA562" s="307"/>
      <c r="AB562" s="307"/>
      <c r="AC562" s="307"/>
      <c r="AD562" s="307"/>
      <c r="AE562" s="307"/>
      <c r="AF562" s="307"/>
      <c r="AG562" s="307"/>
      <c r="AH562" s="307"/>
      <c r="AI562" s="307"/>
      <c r="AJ562" s="307"/>
      <c r="AK562" s="307"/>
      <c r="AL562" s="307"/>
      <c r="AM562" s="307"/>
      <c r="AN562" s="307"/>
      <c r="AO562" s="307"/>
    </row>
    <row r="563" spans="1:41" s="38" customFormat="1" ht="12.75" hidden="1" customHeight="1" x14ac:dyDescent="0.2">
      <c r="A563" s="16"/>
      <c r="B563" s="28"/>
      <c r="C563" s="17" t="s">
        <v>14</v>
      </c>
      <c r="D563" s="51">
        <v>122.3</v>
      </c>
      <c r="E563" s="51"/>
      <c r="F563" s="112">
        <f t="shared" ref="F563:F574" si="418">(D563/D548-1)*100</f>
        <v>9.2940125111706795</v>
      </c>
      <c r="G563" s="51">
        <v>111.5</v>
      </c>
      <c r="H563" s="51"/>
      <c r="I563" s="112">
        <f t="shared" ref="I563:I574" si="419">(G563/G548-1)*100</f>
        <v>3.5283194057567302</v>
      </c>
      <c r="J563" s="59">
        <v>106.2</v>
      </c>
      <c r="K563" s="59"/>
      <c r="L563" s="112">
        <f t="shared" ref="L563:L574" si="420">(J563/J548-1)*100</f>
        <v>1.8216682646212901</v>
      </c>
      <c r="M563" s="59">
        <v>138.19999999999999</v>
      </c>
      <c r="N563" s="59"/>
      <c r="O563" s="112">
        <f t="shared" ref="O563:O574" si="421">(M563/M548-1)*100</f>
        <v>25.294650951949226</v>
      </c>
      <c r="P563" s="59">
        <v>150.5</v>
      </c>
      <c r="Q563" s="59"/>
      <c r="R563" s="114">
        <f t="shared" ref="R563:R574" si="422">(P563-P548)/P548*100</f>
        <v>10.743193524650474</v>
      </c>
      <c r="S563" s="59">
        <v>122.7</v>
      </c>
      <c r="T563" s="59"/>
      <c r="U563" s="114">
        <f t="shared" ref="U563:U574" si="423">(S563-S548)/S548*100</f>
        <v>3.3698399326032011</v>
      </c>
      <c r="V563" s="59">
        <v>118.7</v>
      </c>
      <c r="W563" s="59"/>
      <c r="X563" s="114">
        <f t="shared" ref="X563:X574" si="424">(V563-V548)/V548*100</f>
        <v>13.26335877862596</v>
      </c>
      <c r="Y563" s="93">
        <f t="shared" ref="Y563:Y574" si="425">(1/D563)*100</f>
        <v>0.81766148814390838</v>
      </c>
      <c r="Z563" s="93"/>
      <c r="AA563" s="307"/>
      <c r="AB563" s="307"/>
      <c r="AC563" s="307"/>
      <c r="AD563" s="307"/>
      <c r="AE563" s="307"/>
      <c r="AF563" s="307"/>
      <c r="AG563" s="307"/>
      <c r="AH563" s="307"/>
      <c r="AI563" s="307"/>
      <c r="AJ563" s="307"/>
      <c r="AK563" s="307"/>
      <c r="AL563" s="307"/>
      <c r="AM563" s="307"/>
      <c r="AN563" s="307"/>
      <c r="AO563" s="307"/>
    </row>
    <row r="564" spans="1:41" s="38" customFormat="1" ht="12.75" hidden="1" customHeight="1" x14ac:dyDescent="0.2">
      <c r="A564" s="16"/>
      <c r="B564" s="28"/>
      <c r="C564" s="24" t="s">
        <v>15</v>
      </c>
      <c r="D564" s="51">
        <v>122.5</v>
      </c>
      <c r="E564" s="51"/>
      <c r="F564" s="112">
        <f t="shared" si="418"/>
        <v>9.1800356506238856</v>
      </c>
      <c r="G564" s="51">
        <v>111.6</v>
      </c>
      <c r="H564" s="51"/>
      <c r="I564" s="112">
        <f t="shared" si="419"/>
        <v>4.2990654205607326</v>
      </c>
      <c r="J564" s="59">
        <v>106.2</v>
      </c>
      <c r="K564" s="59"/>
      <c r="L564" s="112">
        <f t="shared" si="420"/>
        <v>1.8216682646212901</v>
      </c>
      <c r="M564" s="59">
        <v>138.19999999999999</v>
      </c>
      <c r="N564" s="59"/>
      <c r="O564" s="112">
        <f t="shared" si="421"/>
        <v>25.294650951949226</v>
      </c>
      <c r="P564" s="59">
        <v>152.5</v>
      </c>
      <c r="Q564" s="59"/>
      <c r="R564" s="114">
        <f t="shared" si="422"/>
        <v>6.7927170868347249</v>
      </c>
      <c r="S564" s="59">
        <v>123.1</v>
      </c>
      <c r="T564" s="59"/>
      <c r="U564" s="114">
        <f t="shared" si="423"/>
        <v>3.4453781512604995</v>
      </c>
      <c r="V564" s="59">
        <v>118.8</v>
      </c>
      <c r="W564" s="59"/>
      <c r="X564" s="114">
        <f t="shared" si="424"/>
        <v>13.250714966634883</v>
      </c>
      <c r="Y564" s="93">
        <f t="shared" si="425"/>
        <v>0.81632653061224492</v>
      </c>
      <c r="Z564" s="93"/>
      <c r="AA564" s="307"/>
      <c r="AB564" s="307"/>
      <c r="AC564" s="307"/>
      <c r="AD564" s="307"/>
      <c r="AE564" s="307"/>
      <c r="AF564" s="307"/>
      <c r="AG564" s="307"/>
      <c r="AH564" s="307"/>
      <c r="AI564" s="307"/>
      <c r="AJ564" s="307"/>
      <c r="AK564" s="307"/>
      <c r="AL564" s="307"/>
      <c r="AM564" s="307"/>
      <c r="AN564" s="307"/>
      <c r="AO564" s="307"/>
    </row>
    <row r="565" spans="1:41" s="38" customFormat="1" ht="12.75" hidden="1" customHeight="1" x14ac:dyDescent="0.2">
      <c r="A565" s="16"/>
      <c r="B565" s="28"/>
      <c r="C565" s="24" t="s">
        <v>16</v>
      </c>
      <c r="D565" s="51">
        <v>122.8</v>
      </c>
      <c r="E565" s="51"/>
      <c r="F565" s="112">
        <f t="shared" si="418"/>
        <v>9.1555555555555621</v>
      </c>
      <c r="G565" s="51">
        <v>112.3</v>
      </c>
      <c r="H565" s="51"/>
      <c r="I565" s="112">
        <f t="shared" si="419"/>
        <v>4.6598322460391417</v>
      </c>
      <c r="J565" s="59">
        <v>106.2</v>
      </c>
      <c r="K565" s="59"/>
      <c r="L565" s="112">
        <f t="shared" si="420"/>
        <v>1.8216682646212901</v>
      </c>
      <c r="M565" s="59">
        <v>138.19999999999999</v>
      </c>
      <c r="N565" s="59"/>
      <c r="O565" s="112">
        <f t="shared" si="421"/>
        <v>25.294650951949226</v>
      </c>
      <c r="P565" s="59">
        <v>151.4</v>
      </c>
      <c r="Q565" s="59"/>
      <c r="R565" s="114">
        <f t="shared" si="422"/>
        <v>4.1982105987611797</v>
      </c>
      <c r="S565" s="59">
        <v>123.2</v>
      </c>
      <c r="T565" s="59"/>
      <c r="U565" s="114">
        <f t="shared" si="423"/>
        <v>3.3557046979865772</v>
      </c>
      <c r="V565" s="59">
        <v>119</v>
      </c>
      <c r="W565" s="59"/>
      <c r="X565" s="114">
        <f t="shared" si="424"/>
        <v>13.333333333333334</v>
      </c>
      <c r="Y565" s="93">
        <f t="shared" si="425"/>
        <v>0.81433224755700329</v>
      </c>
      <c r="Z565" s="93"/>
      <c r="AA565" s="307"/>
      <c r="AB565" s="307"/>
      <c r="AC565" s="307"/>
      <c r="AD565" s="307"/>
      <c r="AE565" s="307"/>
      <c r="AF565" s="307"/>
      <c r="AG565" s="307"/>
      <c r="AH565" s="307"/>
      <c r="AI565" s="307"/>
      <c r="AJ565" s="307"/>
      <c r="AK565" s="307"/>
      <c r="AL565" s="307"/>
      <c r="AM565" s="307"/>
      <c r="AN565" s="307"/>
      <c r="AO565" s="307"/>
    </row>
    <row r="566" spans="1:41" s="38" customFormat="1" ht="12.75" hidden="1" customHeight="1" x14ac:dyDescent="0.2">
      <c r="A566" s="16"/>
      <c r="B566" s="28"/>
      <c r="C566" s="24" t="s">
        <v>17</v>
      </c>
      <c r="D566" s="51">
        <v>122.9</v>
      </c>
      <c r="E566" s="51"/>
      <c r="F566" s="112">
        <f t="shared" si="418"/>
        <v>4.3293718166383721</v>
      </c>
      <c r="G566" s="51">
        <v>112.3</v>
      </c>
      <c r="H566" s="51"/>
      <c r="I566" s="112">
        <f t="shared" si="419"/>
        <v>4.3680297397769463</v>
      </c>
      <c r="J566" s="59">
        <v>106.2</v>
      </c>
      <c r="K566" s="59"/>
      <c r="L566" s="112">
        <f t="shared" si="420"/>
        <v>0.85470085470085166</v>
      </c>
      <c r="M566" s="59">
        <v>138.19999999999999</v>
      </c>
      <c r="N566" s="59"/>
      <c r="O566" s="112">
        <f t="shared" si="421"/>
        <v>3.1343283582089487</v>
      </c>
      <c r="P566" s="59">
        <v>150.80000000000001</v>
      </c>
      <c r="Q566" s="59"/>
      <c r="R566" s="114">
        <f t="shared" si="422"/>
        <v>13.468773513920246</v>
      </c>
      <c r="S566" s="51">
        <v>123.9</v>
      </c>
      <c r="T566" s="51"/>
      <c r="U566" s="114">
        <f t="shared" si="423"/>
        <v>3.5087719298245639</v>
      </c>
      <c r="V566" s="59">
        <v>119</v>
      </c>
      <c r="W566" s="59"/>
      <c r="X566" s="114">
        <f t="shared" si="424"/>
        <v>1.7964071856287376</v>
      </c>
      <c r="Y566" s="93">
        <f t="shared" si="425"/>
        <v>0.8136696501220505</v>
      </c>
      <c r="Z566" s="93"/>
      <c r="AA566" s="307"/>
      <c r="AB566" s="307"/>
      <c r="AC566" s="307"/>
      <c r="AD566" s="307"/>
      <c r="AE566" s="307"/>
      <c r="AF566" s="307"/>
      <c r="AG566" s="307"/>
      <c r="AH566" s="307"/>
      <c r="AI566" s="307"/>
      <c r="AJ566" s="307"/>
      <c r="AK566" s="307"/>
      <c r="AL566" s="307"/>
      <c r="AM566" s="307"/>
      <c r="AN566" s="307"/>
      <c r="AO566" s="307"/>
    </row>
    <row r="567" spans="1:41" s="38" customFormat="1" ht="12.75" hidden="1" customHeight="1" x14ac:dyDescent="0.2">
      <c r="A567" s="16"/>
      <c r="B567" s="28"/>
      <c r="C567" s="17" t="s">
        <v>18</v>
      </c>
      <c r="D567" s="51">
        <v>123.6</v>
      </c>
      <c r="E567" s="51"/>
      <c r="F567" s="112">
        <f t="shared" si="418"/>
        <v>5.2810902896081702</v>
      </c>
      <c r="G567" s="51">
        <v>112.9</v>
      </c>
      <c r="H567" s="51"/>
      <c r="I567" s="112">
        <f t="shared" si="419"/>
        <v>4.7309833024118841</v>
      </c>
      <c r="J567" s="59">
        <v>106.3</v>
      </c>
      <c r="K567" s="59"/>
      <c r="L567" s="112">
        <f t="shared" si="420"/>
        <v>0.94966761633428209</v>
      </c>
      <c r="M567" s="59">
        <v>139.1</v>
      </c>
      <c r="N567" s="59"/>
      <c r="O567" s="112">
        <f t="shared" si="421"/>
        <v>3.8059701492537235</v>
      </c>
      <c r="P567" s="59">
        <v>153.5</v>
      </c>
      <c r="Q567" s="59"/>
      <c r="R567" s="114">
        <f t="shared" si="422"/>
        <v>20.109546165884197</v>
      </c>
      <c r="S567" s="51">
        <v>124.1</v>
      </c>
      <c r="T567" s="51"/>
      <c r="U567" s="114">
        <f t="shared" si="423"/>
        <v>4.0234702430846587</v>
      </c>
      <c r="V567" s="59">
        <v>119</v>
      </c>
      <c r="W567" s="59"/>
      <c r="X567" s="114">
        <f t="shared" si="424"/>
        <v>1.7964071856287376</v>
      </c>
      <c r="Y567" s="93">
        <f t="shared" si="425"/>
        <v>0.80906148867313932</v>
      </c>
      <c r="Z567" s="93"/>
      <c r="AA567" s="307"/>
      <c r="AB567" s="307"/>
      <c r="AC567" s="307"/>
      <c r="AD567" s="307"/>
      <c r="AE567" s="307"/>
      <c r="AF567" s="307"/>
      <c r="AG567" s="307"/>
      <c r="AH567" s="307"/>
      <c r="AI567" s="307"/>
      <c r="AJ567" s="307"/>
      <c r="AK567" s="307"/>
      <c r="AL567" s="307"/>
      <c r="AM567" s="307"/>
      <c r="AN567" s="307"/>
      <c r="AO567" s="307"/>
    </row>
    <row r="568" spans="1:41" s="38" customFormat="1" ht="12.75" hidden="1" customHeight="1" x14ac:dyDescent="0.2">
      <c r="A568" s="16"/>
      <c r="B568" s="19"/>
      <c r="C568" s="17" t="s">
        <v>19</v>
      </c>
      <c r="D568" s="51">
        <v>125.9</v>
      </c>
      <c r="E568" s="51"/>
      <c r="F568" s="112">
        <f t="shared" si="418"/>
        <v>6.8760611205433086</v>
      </c>
      <c r="G568" s="51">
        <v>114.6</v>
      </c>
      <c r="H568" s="51"/>
      <c r="I568" s="112">
        <f t="shared" si="419"/>
        <v>5.5248618784530468</v>
      </c>
      <c r="J568" s="59">
        <v>107.1</v>
      </c>
      <c r="K568" s="59"/>
      <c r="L568" s="112">
        <f t="shared" si="420"/>
        <v>1.7094017094017033</v>
      </c>
      <c r="M568" s="59">
        <v>140.1</v>
      </c>
      <c r="N568" s="59"/>
      <c r="O568" s="112">
        <f t="shared" si="421"/>
        <v>4.5522388059701546</v>
      </c>
      <c r="P568" s="59">
        <v>156.19999999999999</v>
      </c>
      <c r="Q568" s="59"/>
      <c r="R568" s="114">
        <f t="shared" si="422"/>
        <v>22.895357985837919</v>
      </c>
      <c r="S568" s="51">
        <v>129.80000000000001</v>
      </c>
      <c r="T568" s="51"/>
      <c r="U568" s="114">
        <f t="shared" si="423"/>
        <v>8.7102177554438907</v>
      </c>
      <c r="V568" s="59">
        <v>119.8</v>
      </c>
      <c r="W568" s="59"/>
      <c r="X568" s="114">
        <f t="shared" si="424"/>
        <v>2.4807527801539702</v>
      </c>
      <c r="Y568" s="93">
        <f t="shared" si="425"/>
        <v>0.79428117553613975</v>
      </c>
      <c r="Z568" s="93"/>
      <c r="AA568" s="307"/>
      <c r="AB568" s="307"/>
      <c r="AC568" s="307"/>
      <c r="AD568" s="307"/>
      <c r="AE568" s="307"/>
      <c r="AF568" s="307"/>
      <c r="AG568" s="307"/>
      <c r="AH568" s="307"/>
      <c r="AI568" s="307"/>
      <c r="AJ568" s="307"/>
      <c r="AK568" s="307"/>
      <c r="AL568" s="307"/>
      <c r="AM568" s="307"/>
      <c r="AN568" s="307"/>
      <c r="AO568" s="307"/>
    </row>
    <row r="569" spans="1:41" s="38" customFormat="1" ht="12.75" hidden="1" customHeight="1" x14ac:dyDescent="0.2">
      <c r="A569" s="16"/>
      <c r="B569" s="19"/>
      <c r="C569" s="17" t="s">
        <v>20</v>
      </c>
      <c r="D569" s="51">
        <v>127.4</v>
      </c>
      <c r="E569" s="51"/>
      <c r="F569" s="112">
        <f t="shared" si="418"/>
        <v>7.4198988195615545</v>
      </c>
      <c r="G569" s="51">
        <v>117.6</v>
      </c>
      <c r="H569" s="51"/>
      <c r="I569" s="112">
        <f t="shared" si="419"/>
        <v>7.5937785910338507</v>
      </c>
      <c r="J569" s="59">
        <v>107.1</v>
      </c>
      <c r="K569" s="59"/>
      <c r="L569" s="112">
        <f t="shared" si="420"/>
        <v>1.3245033112582627</v>
      </c>
      <c r="M569" s="59">
        <v>140.1</v>
      </c>
      <c r="N569" s="59"/>
      <c r="O569" s="112">
        <f t="shared" si="421"/>
        <v>2.7126099706744844</v>
      </c>
      <c r="P569" s="59">
        <v>156.6</v>
      </c>
      <c r="Q569" s="59"/>
      <c r="R569" s="114">
        <f t="shared" si="422"/>
        <v>24.681528662420384</v>
      </c>
      <c r="S569" s="51">
        <v>130.6</v>
      </c>
      <c r="T569" s="51"/>
      <c r="U569" s="114">
        <f t="shared" si="423"/>
        <v>9.3802345058626369</v>
      </c>
      <c r="V569" s="59">
        <v>119.9</v>
      </c>
      <c r="W569" s="59"/>
      <c r="X569" s="114">
        <f t="shared" si="424"/>
        <v>2.0425531914893664</v>
      </c>
      <c r="Y569" s="93">
        <f t="shared" si="425"/>
        <v>0.78492935635792771</v>
      </c>
      <c r="Z569" s="93"/>
      <c r="AA569" s="307"/>
      <c r="AB569" s="307"/>
      <c r="AC569" s="307"/>
      <c r="AD569" s="307"/>
      <c r="AE569" s="307"/>
      <c r="AF569" s="307"/>
      <c r="AG569" s="307"/>
      <c r="AH569" s="307"/>
      <c r="AI569" s="307"/>
      <c r="AJ569" s="307"/>
      <c r="AK569" s="307"/>
      <c r="AL569" s="307"/>
      <c r="AM569" s="307"/>
      <c r="AN569" s="307"/>
      <c r="AO569" s="307"/>
    </row>
    <row r="570" spans="1:41" s="38" customFormat="1" ht="12.75" hidden="1" customHeight="1" x14ac:dyDescent="0.2">
      <c r="A570" s="16"/>
      <c r="B570" s="19"/>
      <c r="C570" s="17" t="s">
        <v>21</v>
      </c>
      <c r="D570" s="51">
        <v>127.5</v>
      </c>
      <c r="E570" s="51"/>
      <c r="F570" s="112">
        <f t="shared" si="418"/>
        <v>7.4136478517270454</v>
      </c>
      <c r="G570" s="51">
        <v>117.7</v>
      </c>
      <c r="H570" s="51"/>
      <c r="I570" s="112">
        <f t="shared" si="419"/>
        <v>8.9814814814814792</v>
      </c>
      <c r="J570" s="59">
        <v>107.1</v>
      </c>
      <c r="K570" s="59"/>
      <c r="L570" s="112">
        <f t="shared" si="420"/>
        <v>1.3245033112582627</v>
      </c>
      <c r="M570" s="59">
        <v>140.1</v>
      </c>
      <c r="N570" s="59"/>
      <c r="O570" s="112">
        <f t="shared" si="421"/>
        <v>2.7126099706744844</v>
      </c>
      <c r="P570" s="59">
        <v>156.80000000000001</v>
      </c>
      <c r="Q570" s="59"/>
      <c r="R570" s="114">
        <f t="shared" si="422"/>
        <v>14.619883040935672</v>
      </c>
      <c r="S570" s="59">
        <v>130.9</v>
      </c>
      <c r="T570" s="59"/>
      <c r="U570" s="114">
        <f t="shared" si="423"/>
        <v>9.5397489539749003</v>
      </c>
      <c r="V570" s="59">
        <v>120.1</v>
      </c>
      <c r="W570" s="59"/>
      <c r="X570" s="114">
        <f t="shared" si="424"/>
        <v>2.0390824129141816</v>
      </c>
      <c r="Y570" s="93">
        <f t="shared" si="425"/>
        <v>0.78431372549019607</v>
      </c>
      <c r="Z570" s="93"/>
      <c r="AA570" s="307"/>
      <c r="AB570" s="307"/>
      <c r="AC570" s="307"/>
      <c r="AD570" s="307"/>
      <c r="AE570" s="307"/>
      <c r="AF570" s="307"/>
      <c r="AG570" s="307"/>
      <c r="AH570" s="307"/>
      <c r="AI570" s="307"/>
      <c r="AJ570" s="307"/>
      <c r="AK570" s="307"/>
      <c r="AL570" s="307"/>
      <c r="AM570" s="307"/>
      <c r="AN570" s="307"/>
      <c r="AO570" s="307"/>
    </row>
    <row r="571" spans="1:41" s="38" customFormat="1" ht="12.75" hidden="1" customHeight="1" x14ac:dyDescent="0.2">
      <c r="A571" s="16"/>
      <c r="B571" s="19"/>
      <c r="C571" s="17" t="s">
        <v>22</v>
      </c>
      <c r="D571" s="51">
        <v>128.69999999999999</v>
      </c>
      <c r="E571" s="51"/>
      <c r="F571" s="112">
        <f t="shared" si="418"/>
        <v>10.18835616438356</v>
      </c>
      <c r="G571" s="51">
        <v>119.5</v>
      </c>
      <c r="H571" s="51"/>
      <c r="I571" s="112">
        <f t="shared" si="419"/>
        <v>10.64814814814814</v>
      </c>
      <c r="J571" s="59">
        <v>107.7</v>
      </c>
      <c r="K571" s="59"/>
      <c r="L571" s="112">
        <f t="shared" si="420"/>
        <v>1.8921475875118166</v>
      </c>
      <c r="M571" s="59">
        <v>140.5</v>
      </c>
      <c r="N571" s="59"/>
      <c r="O571" s="112">
        <f t="shared" si="421"/>
        <v>2.5547445255474477</v>
      </c>
      <c r="P571" s="59">
        <v>158.19999999999999</v>
      </c>
      <c r="Q571" s="59"/>
      <c r="R571" s="114">
        <f t="shared" si="422"/>
        <v>52.115384615384606</v>
      </c>
      <c r="S571" s="59">
        <v>131.4</v>
      </c>
      <c r="T571" s="59"/>
      <c r="U571" s="114">
        <f t="shared" si="423"/>
        <v>9.6828046744574365</v>
      </c>
      <c r="V571" s="59">
        <v>121.2</v>
      </c>
      <c r="W571" s="59"/>
      <c r="X571" s="114">
        <f t="shared" si="424"/>
        <v>2.4513947590870719</v>
      </c>
      <c r="Y571" s="93">
        <f t="shared" si="425"/>
        <v>0.77700077700077708</v>
      </c>
      <c r="Z571" s="93"/>
      <c r="AA571" s="307"/>
      <c r="AB571" s="307"/>
      <c r="AC571" s="307"/>
      <c r="AD571" s="307"/>
      <c r="AE571" s="307"/>
      <c r="AF571" s="307"/>
      <c r="AG571" s="307"/>
      <c r="AH571" s="307"/>
      <c r="AI571" s="307"/>
      <c r="AJ571" s="307"/>
      <c r="AK571" s="307"/>
      <c r="AL571" s="307"/>
      <c r="AM571" s="307"/>
      <c r="AN571" s="307"/>
      <c r="AO571" s="307"/>
    </row>
    <row r="572" spans="1:41" s="38" customFormat="1" ht="12.75" hidden="1" customHeight="1" x14ac:dyDescent="0.2">
      <c r="A572" s="16"/>
      <c r="B572" s="16"/>
      <c r="C572" s="17" t="s">
        <v>23</v>
      </c>
      <c r="D572" s="51">
        <v>129.30000000000001</v>
      </c>
      <c r="E572" s="46"/>
      <c r="F572" s="112">
        <f t="shared" si="418"/>
        <v>8.2914572864321698</v>
      </c>
      <c r="G572" s="51">
        <v>120</v>
      </c>
      <c r="H572" s="51"/>
      <c r="I572" s="112">
        <f t="shared" si="419"/>
        <v>9.6892138939670858</v>
      </c>
      <c r="J572" s="59">
        <v>108.7</v>
      </c>
      <c r="K572" s="59"/>
      <c r="L572" s="112">
        <f t="shared" si="420"/>
        <v>2.838221381267747</v>
      </c>
      <c r="M572" s="59">
        <v>142.69999999999999</v>
      </c>
      <c r="N572" s="59"/>
      <c r="O572" s="112">
        <f t="shared" si="421"/>
        <v>4.1605839416058332</v>
      </c>
      <c r="P572" s="59">
        <v>156</v>
      </c>
      <c r="Q572" s="59"/>
      <c r="R572" s="114">
        <f t="shared" si="422"/>
        <v>16.504854368932033</v>
      </c>
      <c r="S572" s="51">
        <v>131.5</v>
      </c>
      <c r="T572" s="51"/>
      <c r="U572" s="114">
        <f t="shared" si="423"/>
        <v>9.766277128547582</v>
      </c>
      <c r="V572" s="59">
        <v>121.5</v>
      </c>
      <c r="W572" s="59"/>
      <c r="X572" s="114">
        <f t="shared" si="424"/>
        <v>2.6182432432432385</v>
      </c>
      <c r="Y572" s="93">
        <f t="shared" si="425"/>
        <v>0.77339520494972924</v>
      </c>
      <c r="Z572" s="93"/>
      <c r="AA572" s="307"/>
      <c r="AB572" s="307"/>
      <c r="AC572" s="307"/>
      <c r="AD572" s="307"/>
      <c r="AE572" s="307"/>
      <c r="AF572" s="307"/>
      <c r="AG572" s="307"/>
      <c r="AH572" s="307"/>
      <c r="AI572" s="307"/>
      <c r="AJ572" s="307"/>
      <c r="AK572" s="307"/>
      <c r="AL572" s="307"/>
      <c r="AM572" s="307"/>
      <c r="AN572" s="307"/>
      <c r="AO572" s="307"/>
    </row>
    <row r="573" spans="1:41" s="38" customFormat="1" ht="12.75" hidden="1" customHeight="1" x14ac:dyDescent="0.2">
      <c r="A573" s="16"/>
      <c r="B573" s="16"/>
      <c r="C573" s="17" t="s">
        <v>24</v>
      </c>
      <c r="D573" s="51">
        <v>129.4</v>
      </c>
      <c r="E573" s="46"/>
      <c r="F573" s="112">
        <f t="shared" si="418"/>
        <v>8.4660519698239725</v>
      </c>
      <c r="G573" s="51">
        <v>119.4</v>
      </c>
      <c r="H573" s="51"/>
      <c r="I573" s="112">
        <f t="shared" si="419"/>
        <v>7.8590785907859173</v>
      </c>
      <c r="J573" s="59">
        <v>108.8</v>
      </c>
      <c r="K573" s="59"/>
      <c r="L573" s="112">
        <f t="shared" si="420"/>
        <v>2.9328287606433356</v>
      </c>
      <c r="M573" s="59">
        <v>142.69999999999999</v>
      </c>
      <c r="N573" s="59"/>
      <c r="O573" s="112">
        <f t="shared" si="421"/>
        <v>4.1605839416058332</v>
      </c>
      <c r="P573" s="59">
        <v>159.9</v>
      </c>
      <c r="Q573" s="59"/>
      <c r="R573" s="114">
        <f t="shared" si="422"/>
        <v>31.065573770491806</v>
      </c>
      <c r="S573" s="51">
        <v>132</v>
      </c>
      <c r="T573" s="51"/>
      <c r="U573" s="114">
        <f t="shared" si="423"/>
        <v>9.8169717138103127</v>
      </c>
      <c r="V573" s="59">
        <v>121.6</v>
      </c>
      <c r="W573" s="59"/>
      <c r="X573" s="114">
        <f t="shared" si="424"/>
        <v>2.7027027027026933</v>
      </c>
      <c r="Y573" s="93">
        <f t="shared" si="425"/>
        <v>0.77279752704791349</v>
      </c>
      <c r="Z573" s="93"/>
      <c r="AA573" s="307"/>
      <c r="AB573" s="307"/>
      <c r="AC573" s="307"/>
      <c r="AD573" s="307"/>
      <c r="AE573" s="307"/>
      <c r="AF573" s="307"/>
      <c r="AG573" s="307"/>
      <c r="AH573" s="307"/>
      <c r="AI573" s="307"/>
      <c r="AJ573" s="307"/>
      <c r="AK573" s="307"/>
      <c r="AL573" s="307"/>
      <c r="AM573" s="307"/>
      <c r="AN573" s="307"/>
      <c r="AO573" s="307"/>
    </row>
    <row r="574" spans="1:41" s="38" customFormat="1" ht="12.75" hidden="1" customHeight="1" x14ac:dyDescent="0.2">
      <c r="A574" s="16"/>
      <c r="B574" s="16"/>
      <c r="C574" s="17" t="s">
        <v>25</v>
      </c>
      <c r="D574" s="51">
        <v>130.6</v>
      </c>
      <c r="E574" s="46"/>
      <c r="F574" s="112">
        <f t="shared" si="418"/>
        <v>7.6669414674361169</v>
      </c>
      <c r="G574" s="51">
        <v>122</v>
      </c>
      <c r="H574" s="51"/>
      <c r="I574" s="112">
        <f t="shared" si="419"/>
        <v>10.207768744354118</v>
      </c>
      <c r="J574" s="59">
        <v>108.9</v>
      </c>
      <c r="K574" s="59"/>
      <c r="L574" s="112">
        <f t="shared" si="420"/>
        <v>3.0274361400189242</v>
      </c>
      <c r="M574" s="59">
        <v>142.69999999999999</v>
      </c>
      <c r="N574" s="59"/>
      <c r="O574" s="112">
        <f t="shared" si="421"/>
        <v>4.1605839416058332</v>
      </c>
      <c r="P574" s="59">
        <v>160.30000000000001</v>
      </c>
      <c r="Q574" s="59"/>
      <c r="R574" s="114">
        <f t="shared" si="422"/>
        <v>5.3219448094612511</v>
      </c>
      <c r="S574" s="51">
        <v>132.30000000000001</v>
      </c>
      <c r="T574" s="51"/>
      <c r="U574" s="114">
        <f t="shared" si="423"/>
        <v>9.7925311203319598</v>
      </c>
      <c r="V574" s="59">
        <v>121.6</v>
      </c>
      <c r="W574" s="59"/>
      <c r="X574" s="114">
        <f t="shared" si="424"/>
        <v>2.7027027027026933</v>
      </c>
      <c r="Y574" s="93">
        <f t="shared" si="425"/>
        <v>0.76569678407350694</v>
      </c>
      <c r="Z574" s="93"/>
      <c r="AA574" s="307"/>
      <c r="AB574" s="307"/>
      <c r="AC574" s="307"/>
      <c r="AD574" s="307"/>
      <c r="AE574" s="307"/>
      <c r="AF574" s="307"/>
      <c r="AG574" s="307"/>
      <c r="AH574" s="307"/>
      <c r="AI574" s="307"/>
      <c r="AJ574" s="307"/>
      <c r="AK574" s="307"/>
      <c r="AL574" s="307"/>
      <c r="AM574" s="307"/>
      <c r="AN574" s="307"/>
      <c r="AO574" s="307"/>
    </row>
    <row r="575" spans="1:41" s="38" customFormat="1" ht="12.75" hidden="1" customHeight="1" x14ac:dyDescent="0.2">
      <c r="A575" s="16"/>
      <c r="B575" s="16"/>
      <c r="C575" s="17"/>
      <c r="D575" s="51"/>
      <c r="E575" s="46"/>
      <c r="F575" s="114"/>
      <c r="G575" s="51"/>
      <c r="H575" s="51"/>
      <c r="I575" s="111"/>
      <c r="J575" s="59"/>
      <c r="K575" s="59"/>
      <c r="L575" s="111"/>
      <c r="M575" s="59"/>
      <c r="N575" s="59"/>
      <c r="O575" s="120"/>
      <c r="P575" s="59"/>
      <c r="Q575" s="59"/>
      <c r="R575" s="111"/>
      <c r="S575" s="51"/>
      <c r="T575" s="51"/>
      <c r="U575" s="111"/>
      <c r="V575" s="59"/>
      <c r="W575" s="59"/>
      <c r="X575" s="111"/>
      <c r="Y575" s="93"/>
      <c r="Z575" s="93"/>
      <c r="AA575" s="307"/>
      <c r="AB575" s="307"/>
      <c r="AC575" s="307"/>
      <c r="AD575" s="307"/>
      <c r="AE575" s="307"/>
      <c r="AF575" s="307"/>
      <c r="AG575" s="307"/>
      <c r="AH575" s="307"/>
      <c r="AI575" s="307"/>
      <c r="AJ575" s="307"/>
      <c r="AK575" s="307"/>
      <c r="AL575" s="307"/>
      <c r="AM575" s="307"/>
      <c r="AN575" s="307"/>
      <c r="AO575" s="307"/>
    </row>
    <row r="576" spans="1:41" s="38" customFormat="1" ht="12.75" hidden="1" customHeight="1" x14ac:dyDescent="0.2">
      <c r="A576" s="16"/>
      <c r="B576" s="18">
        <v>2005</v>
      </c>
      <c r="C576" s="24"/>
      <c r="D576" s="51">
        <f>SUM(D577:D588)/12</f>
        <v>135.43333333333331</v>
      </c>
      <c r="E576" s="46"/>
      <c r="F576" s="112">
        <f t="shared" ref="F576:R576" si="426">SUM(F577:F588)/12</f>
        <v>7.4270584449947492</v>
      </c>
      <c r="G576" s="51">
        <f t="shared" si="426"/>
        <v>125.54166666666669</v>
      </c>
      <c r="H576" s="51"/>
      <c r="I576" s="112">
        <f t="shared" si="426"/>
        <v>8.3124591012958984</v>
      </c>
      <c r="J576" s="51">
        <f t="shared" si="426"/>
        <v>110.09166666666665</v>
      </c>
      <c r="K576" s="51"/>
      <c r="L576" s="112">
        <f t="shared" si="426"/>
        <v>2.6960904526665495</v>
      </c>
      <c r="M576" s="51">
        <f t="shared" si="426"/>
        <v>145.38333333333335</v>
      </c>
      <c r="N576" s="51"/>
      <c r="O576" s="112">
        <f t="shared" si="426"/>
        <v>3.7994163829221201</v>
      </c>
      <c r="P576" s="51">
        <f t="shared" si="426"/>
        <v>178.84166666666667</v>
      </c>
      <c r="Q576" s="51"/>
      <c r="R576" s="112">
        <f t="shared" si="426"/>
        <v>15.151987206721513</v>
      </c>
      <c r="S576" s="51">
        <v>138.80000000000001</v>
      </c>
      <c r="T576" s="51"/>
      <c r="U576" s="112">
        <f>SUM(U577:U588)/12</f>
        <v>8.4258018452978334</v>
      </c>
      <c r="V576" s="51">
        <f>SUM(V577:V588)/12</f>
        <v>124.28333333333335</v>
      </c>
      <c r="W576" s="51"/>
      <c r="X576" s="112">
        <f>SUM(X577:X588)/12</f>
        <v>3.5583097056093322</v>
      </c>
      <c r="Y576" s="98">
        <f t="shared" ref="Y576:Y588" si="427">(1/D576)*100</f>
        <v>0.73837066207236046</v>
      </c>
      <c r="Z576" s="98"/>
      <c r="AA576" s="307"/>
      <c r="AB576" s="307"/>
      <c r="AC576" s="307"/>
      <c r="AD576" s="307"/>
      <c r="AE576" s="307"/>
      <c r="AF576" s="307"/>
      <c r="AG576" s="307"/>
      <c r="AH576" s="307"/>
      <c r="AI576" s="307"/>
      <c r="AJ576" s="307"/>
      <c r="AK576" s="307"/>
      <c r="AL576" s="307"/>
      <c r="AM576" s="307"/>
      <c r="AN576" s="307"/>
      <c r="AO576" s="307"/>
    </row>
    <row r="577" spans="1:41" s="38" customFormat="1" ht="12.75" hidden="1" customHeight="1" x14ac:dyDescent="0.2">
      <c r="A577" s="16"/>
      <c r="B577" s="16"/>
      <c r="C577" s="17" t="s">
        <v>32</v>
      </c>
      <c r="D577" s="51">
        <v>131.30000000000001</v>
      </c>
      <c r="E577" s="46"/>
      <c r="F577" s="112">
        <f t="shared" ref="F577:F588" si="428">(D577/D563-1)*100</f>
        <v>7.3589533932951978</v>
      </c>
      <c r="G577" s="51">
        <v>123</v>
      </c>
      <c r="H577" s="51"/>
      <c r="I577" s="111">
        <f t="shared" ref="I577:I588" si="429">(G577/G563-1)*100</f>
        <v>10.313901345291487</v>
      </c>
      <c r="J577" s="38">
        <v>109</v>
      </c>
      <c r="L577" s="111">
        <f t="shared" ref="L577:L588" si="430">(J577/J563-1)*100</f>
        <v>2.6365348399246757</v>
      </c>
      <c r="M577" s="59">
        <v>143.4</v>
      </c>
      <c r="N577" s="59"/>
      <c r="O577" s="120">
        <f t="shared" ref="O577:O588" si="431">(M577/M563-1)*100</f>
        <v>3.7626628075253299</v>
      </c>
      <c r="P577" s="59">
        <v>160.30000000000001</v>
      </c>
      <c r="Q577" s="59"/>
      <c r="R577" s="111">
        <f t="shared" ref="R577:R588" si="432">(P577/P563-1)*100</f>
        <v>6.5116279069767469</v>
      </c>
      <c r="S577" s="51">
        <v>132.30000000000001</v>
      </c>
      <c r="T577" s="51"/>
      <c r="U577" s="111">
        <f t="shared" ref="U577:U586" si="433">(S577/S563-1)*100</f>
        <v>7.8239608801956129</v>
      </c>
      <c r="V577" s="59">
        <v>121.9</v>
      </c>
      <c r="W577" s="59"/>
      <c r="X577" s="111">
        <f t="shared" ref="X577:X588" si="434">(V577/V563-1)*100</f>
        <v>2.695871946082562</v>
      </c>
      <c r="Y577" s="98">
        <f t="shared" si="427"/>
        <v>0.76161462300076155</v>
      </c>
      <c r="Z577" s="98"/>
      <c r="AA577" s="307"/>
      <c r="AB577" s="307"/>
      <c r="AC577" s="307"/>
      <c r="AD577" s="307"/>
      <c r="AE577" s="307"/>
      <c r="AF577" s="307"/>
      <c r="AG577" s="307"/>
      <c r="AH577" s="307"/>
      <c r="AI577" s="307"/>
      <c r="AJ577" s="307"/>
      <c r="AK577" s="307"/>
      <c r="AL577" s="307"/>
      <c r="AM577" s="307"/>
      <c r="AN577" s="307"/>
      <c r="AO577" s="307"/>
    </row>
    <row r="578" spans="1:41" s="38" customFormat="1" ht="12.75" hidden="1" customHeight="1" x14ac:dyDescent="0.2">
      <c r="A578" s="16"/>
      <c r="B578" s="16"/>
      <c r="C578" s="17" t="s">
        <v>15</v>
      </c>
      <c r="D578" s="51">
        <v>131.1</v>
      </c>
      <c r="E578" s="46"/>
      <c r="F578" s="112">
        <f t="shared" si="428"/>
        <v>7.0204081632653015</v>
      </c>
      <c r="G578" s="51">
        <v>122.1</v>
      </c>
      <c r="H578" s="51"/>
      <c r="I578" s="111">
        <f t="shared" si="429"/>
        <v>9.4086021505376252</v>
      </c>
      <c r="J578" s="38">
        <v>109.7</v>
      </c>
      <c r="L578" s="111">
        <f t="shared" si="430"/>
        <v>3.2956685499058391</v>
      </c>
      <c r="M578" s="59">
        <v>143.4</v>
      </c>
      <c r="N578" s="59"/>
      <c r="O578" s="120">
        <f t="shared" si="431"/>
        <v>3.7626628075253299</v>
      </c>
      <c r="P578" s="59">
        <v>161.6</v>
      </c>
      <c r="Q578" s="59"/>
      <c r="R578" s="111">
        <f t="shared" si="432"/>
        <v>5.9672131147540997</v>
      </c>
      <c r="S578" s="51">
        <v>132.30000000000001</v>
      </c>
      <c r="T578" s="51"/>
      <c r="U578" s="111">
        <f t="shared" si="433"/>
        <v>7.473598700243711</v>
      </c>
      <c r="V578" s="59">
        <v>123.6</v>
      </c>
      <c r="W578" s="59"/>
      <c r="X578" s="111">
        <f t="shared" si="434"/>
        <v>4.0404040404040442</v>
      </c>
      <c r="Y578" s="98">
        <f t="shared" si="427"/>
        <v>0.7627765064836004</v>
      </c>
      <c r="Z578" s="98"/>
      <c r="AA578" s="307"/>
      <c r="AB578" s="307"/>
      <c r="AC578" s="307"/>
      <c r="AD578" s="307"/>
      <c r="AE578" s="307"/>
      <c r="AF578" s="307"/>
      <c r="AG578" s="307"/>
      <c r="AH578" s="307"/>
      <c r="AI578" s="307"/>
      <c r="AJ578" s="307"/>
      <c r="AK578" s="307"/>
      <c r="AL578" s="307"/>
      <c r="AM578" s="307"/>
      <c r="AN578" s="307"/>
      <c r="AO578" s="307"/>
    </row>
    <row r="579" spans="1:41" s="38" customFormat="1" ht="12.75" hidden="1" customHeight="1" x14ac:dyDescent="0.2">
      <c r="A579" s="16"/>
      <c r="B579" s="16"/>
      <c r="C579" s="17" t="s">
        <v>16</v>
      </c>
      <c r="D579" s="51">
        <v>132.4</v>
      </c>
      <c r="E579" s="46"/>
      <c r="F579" s="112">
        <f t="shared" si="428"/>
        <v>7.8175895765472347</v>
      </c>
      <c r="G579" s="51">
        <v>122.4</v>
      </c>
      <c r="H579" s="51"/>
      <c r="I579" s="111">
        <f t="shared" si="429"/>
        <v>8.9937666963490805</v>
      </c>
      <c r="J579" s="38">
        <v>109.7</v>
      </c>
      <c r="L579" s="111">
        <f t="shared" si="430"/>
        <v>3.2956685499058391</v>
      </c>
      <c r="M579" s="59">
        <v>144.9</v>
      </c>
      <c r="N579" s="59"/>
      <c r="O579" s="120">
        <f t="shared" si="431"/>
        <v>4.8480463096961079</v>
      </c>
      <c r="P579" s="59">
        <v>173.3</v>
      </c>
      <c r="Q579" s="59"/>
      <c r="R579" s="111">
        <f t="shared" si="432"/>
        <v>14.464993394980198</v>
      </c>
      <c r="S579" s="51">
        <v>132.80000000000001</v>
      </c>
      <c r="T579" s="51"/>
      <c r="U579" s="111">
        <f t="shared" si="433"/>
        <v>7.7922077922077948</v>
      </c>
      <c r="V579" s="59">
        <v>123.7</v>
      </c>
      <c r="W579" s="59"/>
      <c r="X579" s="111">
        <f t="shared" si="434"/>
        <v>3.9495798319327813</v>
      </c>
      <c r="Y579" s="98">
        <f t="shared" si="427"/>
        <v>0.75528700906344404</v>
      </c>
      <c r="Z579" s="98"/>
      <c r="AA579" s="307"/>
      <c r="AB579" s="307"/>
      <c r="AC579" s="307"/>
      <c r="AD579" s="307"/>
      <c r="AE579" s="307"/>
      <c r="AF579" s="307"/>
      <c r="AG579" s="307"/>
      <c r="AH579" s="307"/>
      <c r="AI579" s="307"/>
      <c r="AJ579" s="307"/>
      <c r="AK579" s="307"/>
      <c r="AL579" s="307"/>
      <c r="AM579" s="307"/>
      <c r="AN579" s="307"/>
      <c r="AO579" s="307"/>
    </row>
    <row r="580" spans="1:41" s="38" customFormat="1" ht="12.75" hidden="1" customHeight="1" x14ac:dyDescent="0.2">
      <c r="A580" s="16"/>
      <c r="B580" s="16"/>
      <c r="C580" s="17" t="s">
        <v>17</v>
      </c>
      <c r="D580" s="51">
        <v>132.6</v>
      </c>
      <c r="E580" s="46"/>
      <c r="F580" s="112">
        <f t="shared" si="428"/>
        <v>7.892595606183872</v>
      </c>
      <c r="G580" s="51">
        <v>122.2</v>
      </c>
      <c r="H580" s="51"/>
      <c r="I580" s="111">
        <f t="shared" si="429"/>
        <v>8.8156723063223641</v>
      </c>
      <c r="J580" s="38">
        <v>110.1</v>
      </c>
      <c r="L580" s="111">
        <f t="shared" si="430"/>
        <v>3.6723163841807738</v>
      </c>
      <c r="M580" s="59">
        <v>144.9</v>
      </c>
      <c r="N580" s="59"/>
      <c r="O580" s="120">
        <f t="shared" si="431"/>
        <v>4.8480463096961079</v>
      </c>
      <c r="P580" s="59">
        <v>174.3</v>
      </c>
      <c r="Q580" s="59"/>
      <c r="R580" s="111">
        <f t="shared" si="432"/>
        <v>15.583554376657816</v>
      </c>
      <c r="S580" s="51">
        <v>133.80000000000001</v>
      </c>
      <c r="T580" s="51"/>
      <c r="U580" s="111">
        <f t="shared" si="433"/>
        <v>7.9903147699757815</v>
      </c>
      <c r="V580" s="59">
        <v>123.7</v>
      </c>
      <c r="W580" s="59"/>
      <c r="X580" s="111">
        <f t="shared" si="434"/>
        <v>3.9495798319327813</v>
      </c>
      <c r="Y580" s="98">
        <f t="shared" si="427"/>
        <v>0.75414781297134237</v>
      </c>
      <c r="Z580" s="98"/>
      <c r="AA580" s="307"/>
      <c r="AB580" s="307"/>
      <c r="AC580" s="307"/>
      <c r="AD580" s="307"/>
      <c r="AE580" s="307"/>
      <c r="AF580" s="307"/>
      <c r="AG580" s="307"/>
      <c r="AH580" s="307"/>
      <c r="AI580" s="307"/>
      <c r="AJ580" s="307"/>
      <c r="AK580" s="307"/>
      <c r="AL580" s="307"/>
      <c r="AM580" s="307"/>
      <c r="AN580" s="307"/>
      <c r="AO580" s="307"/>
    </row>
    <row r="581" spans="1:41" s="38" customFormat="1" ht="12.75" hidden="1" customHeight="1" x14ac:dyDescent="0.2">
      <c r="A581" s="16"/>
      <c r="B581" s="16"/>
      <c r="C581" s="17" t="s">
        <v>18</v>
      </c>
      <c r="D581" s="51">
        <v>134.30000000000001</v>
      </c>
      <c r="E581" s="46"/>
      <c r="F581" s="112">
        <f t="shared" si="428"/>
        <v>8.6569579288026119</v>
      </c>
      <c r="G581" s="51">
        <v>125.4</v>
      </c>
      <c r="H581" s="51"/>
      <c r="I581" s="111">
        <f t="shared" si="429"/>
        <v>11.071744906997338</v>
      </c>
      <c r="J581" s="38">
        <v>110.1</v>
      </c>
      <c r="L581" s="111">
        <f t="shared" si="430"/>
        <v>3.5747883349012133</v>
      </c>
      <c r="M581" s="59">
        <v>144.9</v>
      </c>
      <c r="N581" s="59"/>
      <c r="O581" s="120">
        <f t="shared" si="431"/>
        <v>4.1696621135873579</v>
      </c>
      <c r="P581" s="59">
        <v>178.9</v>
      </c>
      <c r="Q581" s="59"/>
      <c r="R581" s="111">
        <f t="shared" si="432"/>
        <v>16.54723127035831</v>
      </c>
      <c r="S581" s="51">
        <v>133.9</v>
      </c>
      <c r="T581" s="51"/>
      <c r="U581" s="111">
        <f t="shared" si="433"/>
        <v>7.8968573730862301</v>
      </c>
      <c r="V581" s="59">
        <v>124.2</v>
      </c>
      <c r="W581" s="59"/>
      <c r="X581" s="111">
        <f t="shared" si="434"/>
        <v>4.3697478991596705</v>
      </c>
      <c r="Y581" s="98">
        <f t="shared" si="427"/>
        <v>0.7446016381236038</v>
      </c>
      <c r="Z581" s="98"/>
      <c r="AA581" s="307"/>
      <c r="AB581" s="307"/>
      <c r="AC581" s="307"/>
      <c r="AD581" s="307"/>
      <c r="AE581" s="307"/>
      <c r="AF581" s="307"/>
      <c r="AG581" s="307"/>
      <c r="AH581" s="307"/>
      <c r="AI581" s="307"/>
      <c r="AJ581" s="307"/>
      <c r="AK581" s="307"/>
      <c r="AL581" s="307"/>
      <c r="AM581" s="307"/>
      <c r="AN581" s="307"/>
      <c r="AO581" s="307"/>
    </row>
    <row r="582" spans="1:41" s="38" customFormat="1" ht="12.75" hidden="1" customHeight="1" x14ac:dyDescent="0.2">
      <c r="A582" s="16"/>
      <c r="B582" s="16"/>
      <c r="C582" s="17" t="s">
        <v>19</v>
      </c>
      <c r="D582" s="51">
        <v>134.5</v>
      </c>
      <c r="E582" s="46"/>
      <c r="F582" s="112">
        <f t="shared" si="428"/>
        <v>6.8308181096107923</v>
      </c>
      <c r="G582" s="51">
        <v>124.3</v>
      </c>
      <c r="H582" s="51"/>
      <c r="I582" s="111">
        <f t="shared" si="429"/>
        <v>8.4642233856893512</v>
      </c>
      <c r="J582" s="38">
        <v>110.1</v>
      </c>
      <c r="L582" s="111">
        <f t="shared" si="430"/>
        <v>2.8011204481792618</v>
      </c>
      <c r="M582" s="59">
        <v>144.9</v>
      </c>
      <c r="N582" s="59"/>
      <c r="O582" s="120">
        <f t="shared" si="431"/>
        <v>3.426124197002145</v>
      </c>
      <c r="P582" s="59">
        <v>177.3</v>
      </c>
      <c r="Q582" s="59"/>
      <c r="R582" s="111">
        <f t="shared" si="432"/>
        <v>13.508322663252258</v>
      </c>
      <c r="S582" s="51">
        <v>137.80000000000001</v>
      </c>
      <c r="T582" s="51"/>
      <c r="U582" s="111">
        <f t="shared" si="433"/>
        <v>6.1633281972264919</v>
      </c>
      <c r="V582" s="59">
        <v>124.6</v>
      </c>
      <c r="W582" s="59"/>
      <c r="X582" s="111">
        <f t="shared" si="434"/>
        <v>4.0066777963272182</v>
      </c>
      <c r="Y582" s="98">
        <f t="shared" si="427"/>
        <v>0.74349442379182151</v>
      </c>
      <c r="Z582" s="98"/>
      <c r="AA582" s="307"/>
      <c r="AB582" s="307"/>
      <c r="AC582" s="307"/>
      <c r="AD582" s="307"/>
      <c r="AE582" s="307"/>
      <c r="AF582" s="307"/>
      <c r="AG582" s="307"/>
      <c r="AH582" s="307"/>
      <c r="AI582" s="307"/>
      <c r="AJ582" s="307"/>
      <c r="AK582" s="307"/>
      <c r="AL582" s="307"/>
      <c r="AM582" s="307"/>
      <c r="AN582" s="307"/>
      <c r="AO582" s="307"/>
    </row>
    <row r="583" spans="1:41" s="38" customFormat="1" ht="12.75" hidden="1" customHeight="1" x14ac:dyDescent="0.2">
      <c r="A583" s="16"/>
      <c r="B583" s="16"/>
      <c r="C583" s="17" t="s">
        <v>20</v>
      </c>
      <c r="D583" s="51">
        <v>136</v>
      </c>
      <c r="E583" s="46"/>
      <c r="F583" s="112">
        <f t="shared" si="428"/>
        <v>6.7503924646781677</v>
      </c>
      <c r="G583" s="51">
        <v>125.5</v>
      </c>
      <c r="H583" s="51"/>
      <c r="I583" s="111">
        <f t="shared" si="429"/>
        <v>6.7176870748299367</v>
      </c>
      <c r="J583" s="38">
        <v>110.1</v>
      </c>
      <c r="L583" s="111">
        <f t="shared" si="430"/>
        <v>2.8011204481792618</v>
      </c>
      <c r="M583" s="59">
        <v>144.9</v>
      </c>
      <c r="N583" s="59"/>
      <c r="O583" s="120">
        <f t="shared" si="431"/>
        <v>3.426124197002145</v>
      </c>
      <c r="P583" s="59">
        <v>184.6</v>
      </c>
      <c r="Q583" s="59"/>
      <c r="R583" s="111">
        <f t="shared" si="432"/>
        <v>17.879948914431676</v>
      </c>
      <c r="S583" s="51">
        <v>140.4</v>
      </c>
      <c r="T583" s="51"/>
      <c r="U583" s="111">
        <f t="shared" si="433"/>
        <v>7.5038284839203717</v>
      </c>
      <c r="V583" s="59">
        <v>124.6</v>
      </c>
      <c r="W583" s="59"/>
      <c r="X583" s="111">
        <f t="shared" si="434"/>
        <v>3.9199332777314355</v>
      </c>
      <c r="Y583" s="98">
        <f t="shared" si="427"/>
        <v>0.73529411764705876</v>
      </c>
      <c r="Z583" s="98"/>
      <c r="AA583" s="307"/>
      <c r="AB583" s="307"/>
      <c r="AC583" s="307"/>
      <c r="AD583" s="307"/>
      <c r="AE583" s="307"/>
      <c r="AF583" s="307"/>
      <c r="AG583" s="307"/>
      <c r="AH583" s="307"/>
      <c r="AI583" s="307"/>
      <c r="AJ583" s="307"/>
      <c r="AK583" s="307"/>
      <c r="AL583" s="307"/>
      <c r="AM583" s="307"/>
      <c r="AN583" s="307"/>
      <c r="AO583" s="307"/>
    </row>
    <row r="584" spans="1:41" s="38" customFormat="1" ht="12.75" hidden="1" customHeight="1" x14ac:dyDescent="0.2">
      <c r="A584" s="16"/>
      <c r="B584" s="16"/>
      <c r="C584" s="24" t="s">
        <v>21</v>
      </c>
      <c r="D584" s="51">
        <v>136.80000000000001</v>
      </c>
      <c r="E584" s="46"/>
      <c r="F584" s="112">
        <f t="shared" si="428"/>
        <v>7.2941176470588287</v>
      </c>
      <c r="G584" s="51">
        <v>126.4</v>
      </c>
      <c r="H584" s="51"/>
      <c r="I584" s="111">
        <f t="shared" si="429"/>
        <v>7.3916737468139315</v>
      </c>
      <c r="J584" s="38">
        <v>110.4</v>
      </c>
      <c r="L584" s="111">
        <f t="shared" si="430"/>
        <v>3.0812324929972101</v>
      </c>
      <c r="M584" s="59">
        <v>144.9</v>
      </c>
      <c r="N584" s="59"/>
      <c r="O584" s="120">
        <f t="shared" si="431"/>
        <v>3.426124197002145</v>
      </c>
      <c r="P584" s="59">
        <v>184.7</v>
      </c>
      <c r="Q584" s="59"/>
      <c r="R584" s="111">
        <f t="shared" si="432"/>
        <v>17.793367346938748</v>
      </c>
      <c r="S584" s="51">
        <v>142.19999999999999</v>
      </c>
      <c r="T584" s="51"/>
      <c r="U584" s="111">
        <f t="shared" si="433"/>
        <v>8.6325439266615511</v>
      </c>
      <c r="V584" s="59">
        <v>124.8</v>
      </c>
      <c r="W584" s="59"/>
      <c r="X584" s="111">
        <f t="shared" si="434"/>
        <v>3.9134054954204744</v>
      </c>
      <c r="Y584" s="98">
        <f t="shared" si="427"/>
        <v>0.73099415204678353</v>
      </c>
      <c r="Z584" s="98"/>
      <c r="AA584" s="307"/>
      <c r="AB584" s="307"/>
      <c r="AC584" s="307"/>
      <c r="AD584" s="307"/>
      <c r="AE584" s="307"/>
      <c r="AF584" s="307"/>
      <c r="AG584" s="307"/>
      <c r="AH584" s="307"/>
      <c r="AI584" s="307"/>
      <c r="AJ584" s="307"/>
      <c r="AK584" s="307"/>
      <c r="AL584" s="307"/>
      <c r="AM584" s="307"/>
      <c r="AN584" s="307"/>
      <c r="AO584" s="307"/>
    </row>
    <row r="585" spans="1:41" s="38" customFormat="1" ht="12.75" hidden="1" customHeight="1" x14ac:dyDescent="0.2">
      <c r="A585" s="16"/>
      <c r="B585" s="16"/>
      <c r="C585" s="24" t="s">
        <v>22</v>
      </c>
      <c r="D585" s="51">
        <v>138.30000000000001</v>
      </c>
      <c r="E585" s="46"/>
      <c r="F585" s="112">
        <f t="shared" si="428"/>
        <v>7.4592074592074731</v>
      </c>
      <c r="G585" s="51">
        <v>129.19999999999999</v>
      </c>
      <c r="H585" s="51"/>
      <c r="I585" s="111">
        <f t="shared" si="429"/>
        <v>8.1171548117154657</v>
      </c>
      <c r="J585" s="38">
        <v>110.4</v>
      </c>
      <c r="L585" s="111">
        <f t="shared" si="430"/>
        <v>2.5069637883008422</v>
      </c>
      <c r="M585" s="59">
        <v>144.9</v>
      </c>
      <c r="N585" s="59"/>
      <c r="O585" s="120">
        <f t="shared" si="431"/>
        <v>3.1316725978647764</v>
      </c>
      <c r="P585" s="59">
        <v>183.9</v>
      </c>
      <c r="Q585" s="59"/>
      <c r="R585" s="111">
        <f t="shared" si="432"/>
        <v>16.24525916561317</v>
      </c>
      <c r="S585" s="51">
        <v>144.1</v>
      </c>
      <c r="T585" s="51"/>
      <c r="U585" s="111">
        <f t="shared" si="433"/>
        <v>9.6651445966514427</v>
      </c>
      <c r="V585" s="59">
        <v>124.9</v>
      </c>
      <c r="W585" s="59"/>
      <c r="X585" s="111">
        <f t="shared" si="434"/>
        <v>3.0528052805280481</v>
      </c>
      <c r="Y585" s="98">
        <f t="shared" si="427"/>
        <v>0.72306579898770784</v>
      </c>
      <c r="Z585" s="98"/>
      <c r="AA585" s="307"/>
      <c r="AB585" s="307"/>
      <c r="AC585" s="307"/>
      <c r="AD585" s="307"/>
      <c r="AE585" s="307"/>
      <c r="AF585" s="307"/>
      <c r="AG585" s="307"/>
      <c r="AH585" s="307"/>
      <c r="AI585" s="307"/>
      <c r="AJ585" s="307"/>
      <c r="AK585" s="307"/>
      <c r="AL585" s="307"/>
      <c r="AM585" s="307"/>
      <c r="AN585" s="307"/>
      <c r="AO585" s="307"/>
    </row>
    <row r="586" spans="1:41" s="38" customFormat="1" ht="12.75" hidden="1" customHeight="1" x14ac:dyDescent="0.2">
      <c r="A586" s="16"/>
      <c r="B586" s="16"/>
      <c r="C586" s="24" t="s">
        <v>23</v>
      </c>
      <c r="D586" s="51">
        <v>138.6</v>
      </c>
      <c r="E586" s="46"/>
      <c r="F586" s="112">
        <f t="shared" si="428"/>
        <v>7.1925754060324643</v>
      </c>
      <c r="G586" s="51">
        <v>128.9</v>
      </c>
      <c r="H586" s="51"/>
      <c r="I586" s="111">
        <f t="shared" si="429"/>
        <v>7.4166666666666714</v>
      </c>
      <c r="J586" s="38">
        <v>110.5</v>
      </c>
      <c r="L586" s="111">
        <f t="shared" si="430"/>
        <v>1.6559337626494974</v>
      </c>
      <c r="M586" s="59">
        <v>145.5</v>
      </c>
      <c r="N586" s="59"/>
      <c r="O586" s="120">
        <f t="shared" si="431"/>
        <v>1.9621583742116311</v>
      </c>
      <c r="P586" s="59">
        <v>185.6</v>
      </c>
      <c r="Q586" s="59"/>
      <c r="R586" s="111">
        <f t="shared" si="432"/>
        <v>18.974358974358974</v>
      </c>
      <c r="S586" s="51">
        <v>144.80000000000001</v>
      </c>
      <c r="T586" s="51"/>
      <c r="U586" s="111">
        <f t="shared" si="433"/>
        <v>10.114068441064639</v>
      </c>
      <c r="V586" s="59">
        <v>125</v>
      </c>
      <c r="W586" s="59"/>
      <c r="X586" s="111">
        <f t="shared" si="434"/>
        <v>2.8806584362139898</v>
      </c>
      <c r="Y586" s="98">
        <f t="shared" si="427"/>
        <v>0.72150072150072153</v>
      </c>
      <c r="Z586" s="98"/>
      <c r="AA586" s="307"/>
      <c r="AB586" s="307"/>
      <c r="AC586" s="307"/>
      <c r="AD586" s="307"/>
      <c r="AE586" s="307"/>
      <c r="AF586" s="307"/>
      <c r="AG586" s="307"/>
      <c r="AH586" s="307"/>
      <c r="AI586" s="307"/>
      <c r="AJ586" s="307"/>
      <c r="AK586" s="307"/>
      <c r="AL586" s="307"/>
      <c r="AM586" s="307"/>
      <c r="AN586" s="307"/>
      <c r="AO586" s="307"/>
    </row>
    <row r="587" spans="1:41" s="38" customFormat="1" ht="12.75" hidden="1" customHeight="1" x14ac:dyDescent="0.2">
      <c r="A587" s="16"/>
      <c r="B587" s="16"/>
      <c r="C587" s="24" t="s">
        <v>24</v>
      </c>
      <c r="D587" s="51">
        <v>139.69999999999999</v>
      </c>
      <c r="E587" s="46"/>
      <c r="F587" s="112">
        <f t="shared" si="428"/>
        <v>7.9598145285934896</v>
      </c>
      <c r="G587" s="51">
        <v>128.9</v>
      </c>
      <c r="H587" s="51"/>
      <c r="I587" s="111">
        <f t="shared" si="429"/>
        <v>7.9564489112227799</v>
      </c>
      <c r="J587" s="38">
        <v>110.5</v>
      </c>
      <c r="L587" s="111">
        <f t="shared" si="430"/>
        <v>1.5625</v>
      </c>
      <c r="M587" s="59">
        <v>149</v>
      </c>
      <c r="N587" s="59"/>
      <c r="O587" s="120">
        <f t="shared" si="431"/>
        <v>4.414856341976181</v>
      </c>
      <c r="P587" s="59">
        <v>188.6</v>
      </c>
      <c r="Q587" s="59"/>
      <c r="R587" s="111">
        <f t="shared" si="432"/>
        <v>17.948717948717952</v>
      </c>
      <c r="S587" s="51">
        <v>145.69999999999999</v>
      </c>
      <c r="T587" s="51" t="s">
        <v>40</v>
      </c>
      <c r="U587" s="111">
        <f>(145.7/S573-1)*100</f>
        <v>10.378787878787875</v>
      </c>
      <c r="V587" s="59">
        <v>125.2</v>
      </c>
      <c r="W587" s="59"/>
      <c r="X587" s="111">
        <f t="shared" si="434"/>
        <v>2.9605263157894912</v>
      </c>
      <c r="Y587" s="98">
        <f t="shared" si="427"/>
        <v>0.71581961345740885</v>
      </c>
      <c r="Z587" s="98"/>
      <c r="AA587" s="307"/>
      <c r="AB587" s="307"/>
      <c r="AC587" s="307"/>
      <c r="AD587" s="307"/>
      <c r="AE587" s="307"/>
      <c r="AF587" s="307"/>
      <c r="AG587" s="307"/>
      <c r="AH587" s="307"/>
      <c r="AI587" s="307"/>
      <c r="AJ587" s="307"/>
      <c r="AK587" s="307"/>
      <c r="AL587" s="307"/>
      <c r="AM587" s="307"/>
      <c r="AN587" s="307"/>
      <c r="AO587" s="307"/>
    </row>
    <row r="588" spans="1:41" s="38" customFormat="1" ht="12.75" hidden="1" customHeight="1" x14ac:dyDescent="0.2">
      <c r="A588" s="16"/>
      <c r="B588" s="16"/>
      <c r="C588" s="24" t="s">
        <v>25</v>
      </c>
      <c r="D588" s="51">
        <v>139.6</v>
      </c>
      <c r="E588" s="46"/>
      <c r="F588" s="112">
        <f t="shared" si="428"/>
        <v>6.8912710566615631</v>
      </c>
      <c r="G588" s="51">
        <v>128.19999999999999</v>
      </c>
      <c r="H588" s="51"/>
      <c r="I588" s="111">
        <f t="shared" si="429"/>
        <v>5.0819672131147353</v>
      </c>
      <c r="J588" s="38">
        <v>110.5</v>
      </c>
      <c r="L588" s="111">
        <f t="shared" si="430"/>
        <v>1.4692378328741817</v>
      </c>
      <c r="M588" s="59">
        <v>149</v>
      </c>
      <c r="N588" s="59"/>
      <c r="O588" s="120">
        <f t="shared" si="431"/>
        <v>4.414856341976181</v>
      </c>
      <c r="P588" s="59">
        <v>193</v>
      </c>
      <c r="Q588" s="59"/>
      <c r="R588" s="111">
        <f t="shared" si="432"/>
        <v>20.399251403618202</v>
      </c>
      <c r="S588" s="51">
        <v>145.1</v>
      </c>
      <c r="T588" s="51"/>
      <c r="U588" s="111">
        <f>(S588/S574-1)*100</f>
        <v>9.6749811035525148</v>
      </c>
      <c r="V588" s="59">
        <v>125.2</v>
      </c>
      <c r="W588" s="59"/>
      <c r="X588" s="111">
        <f t="shared" si="434"/>
        <v>2.9605263157894912</v>
      </c>
      <c r="Y588" s="98">
        <f t="shared" si="427"/>
        <v>0.71633237822349571</v>
      </c>
      <c r="Z588" s="98"/>
      <c r="AA588" s="307"/>
      <c r="AB588" s="307"/>
      <c r="AC588" s="307"/>
      <c r="AD588" s="307"/>
      <c r="AE588" s="307"/>
      <c r="AF588" s="307"/>
      <c r="AG588" s="307"/>
      <c r="AH588" s="307"/>
      <c r="AI588" s="307"/>
      <c r="AJ588" s="307"/>
      <c r="AK588" s="307"/>
      <c r="AL588" s="307"/>
      <c r="AM588" s="307"/>
      <c r="AN588" s="307"/>
      <c r="AO588" s="307"/>
    </row>
    <row r="589" spans="1:41" s="38" customFormat="1" ht="12.75" hidden="1" customHeight="1" x14ac:dyDescent="0.2">
      <c r="A589" s="16"/>
      <c r="B589" s="16"/>
      <c r="C589" s="24"/>
      <c r="D589" s="51"/>
      <c r="E589" s="46"/>
      <c r="F589" s="112"/>
      <c r="G589" s="51"/>
      <c r="H589" s="51"/>
      <c r="I589" s="111"/>
      <c r="L589" s="111"/>
      <c r="M589" s="59"/>
      <c r="N589" s="59"/>
      <c r="O589" s="120"/>
      <c r="P589" s="59"/>
      <c r="Q589" s="59"/>
      <c r="R589" s="111"/>
      <c r="S589" s="51"/>
      <c r="T589" s="51"/>
      <c r="U589" s="111"/>
      <c r="V589" s="59"/>
      <c r="W589" s="59"/>
      <c r="X589" s="111"/>
      <c r="Y589" s="98"/>
      <c r="Z589" s="98"/>
      <c r="AA589" s="307"/>
      <c r="AB589" s="307"/>
      <c r="AC589" s="307"/>
      <c r="AD589" s="307"/>
      <c r="AE589" s="307"/>
      <c r="AF589" s="307"/>
      <c r="AG589" s="307"/>
      <c r="AH589" s="307"/>
      <c r="AI589" s="307"/>
      <c r="AJ589" s="307"/>
      <c r="AK589" s="307"/>
      <c r="AL589" s="307"/>
      <c r="AM589" s="307"/>
      <c r="AN589" s="307"/>
      <c r="AO589" s="307"/>
    </row>
    <row r="590" spans="1:41" s="38" customFormat="1" ht="12.75" hidden="1" customHeight="1" x14ac:dyDescent="0.2">
      <c r="A590" s="16"/>
      <c r="B590" s="18">
        <v>2006</v>
      </c>
      <c r="C590" s="24"/>
      <c r="D590" s="51">
        <f>AVERAGE(D591:D602)</f>
        <v>142.9</v>
      </c>
      <c r="E590" s="46"/>
      <c r="F590" s="112">
        <f t="shared" ref="F590:F602" si="435">(D590/D576-1)*100</f>
        <v>5.5131676101403126</v>
      </c>
      <c r="G590" s="51">
        <f>AVERAGE(G591:G602)</f>
        <v>130.95833333333334</v>
      </c>
      <c r="H590" s="51"/>
      <c r="I590" s="112">
        <f t="shared" ref="I590:I602" si="436">(G590/G576-1)*100</f>
        <v>4.3146365748423454</v>
      </c>
      <c r="J590" s="51">
        <f>AVERAGE(J591:J602)</f>
        <v>110.5</v>
      </c>
      <c r="K590" s="51"/>
      <c r="L590" s="112">
        <f t="shared" ref="L590:L602" si="437">(J590/J576-1)*100</f>
        <v>0.37090303534934588</v>
      </c>
      <c r="M590" s="51">
        <f>AVERAGE(M591:M602)</f>
        <v>152.09166666666661</v>
      </c>
      <c r="N590" s="51"/>
      <c r="O590" s="112">
        <f t="shared" ref="O590:O602" si="438">(M590/M576-1)*100</f>
        <v>4.6142382207955412</v>
      </c>
      <c r="P590" s="51">
        <f>AVERAGE(P591:P602)</f>
        <v>203.21666666666667</v>
      </c>
      <c r="Q590" s="51"/>
      <c r="R590" s="112">
        <f t="shared" ref="R590:R602" si="439">(P590/P576-1)*100</f>
        <v>13.62937421368995</v>
      </c>
      <c r="S590" s="51">
        <f>AVERAGE(S591:S602)</f>
        <v>148.82499999999999</v>
      </c>
      <c r="T590" s="51"/>
      <c r="U590" s="112">
        <f t="shared" ref="U590:U602" si="440">(S590/S576-1)*100</f>
        <v>7.2226224783861426</v>
      </c>
      <c r="V590" s="51">
        <f>AVERAGE(V591:V602)</f>
        <v>125.61666666666666</v>
      </c>
      <c r="W590" s="51"/>
      <c r="X590" s="112">
        <f t="shared" ref="X590:X602" si="441">(V590/V576-1)*100</f>
        <v>1.0728174869250262</v>
      </c>
      <c r="Y590" s="98">
        <f t="shared" ref="Y590:Y602" si="442">(1/D590)*100</f>
        <v>0.69979006298110558</v>
      </c>
      <c r="Z590" s="98"/>
      <c r="AA590" s="307"/>
      <c r="AB590" s="307"/>
      <c r="AC590" s="307"/>
      <c r="AD590" s="307"/>
      <c r="AE590" s="307"/>
      <c r="AF590" s="307"/>
      <c r="AG590" s="307"/>
      <c r="AH590" s="307"/>
      <c r="AI590" s="307"/>
      <c r="AJ590" s="307"/>
      <c r="AK590" s="307"/>
      <c r="AL590" s="307"/>
      <c r="AM590" s="307"/>
      <c r="AN590" s="307"/>
      <c r="AO590" s="307"/>
    </row>
    <row r="591" spans="1:41" s="38" customFormat="1" ht="12.75" hidden="1" customHeight="1" x14ac:dyDescent="0.2">
      <c r="A591" s="16"/>
      <c r="B591" s="16"/>
      <c r="C591" s="17" t="s">
        <v>32</v>
      </c>
      <c r="D591" s="51">
        <v>139.6</v>
      </c>
      <c r="E591" s="46"/>
      <c r="F591" s="112">
        <f t="shared" si="435"/>
        <v>6.3214013709063099</v>
      </c>
      <c r="G591" s="51">
        <v>128.69999999999999</v>
      </c>
      <c r="H591" s="51"/>
      <c r="I591" s="112">
        <f t="shared" si="436"/>
        <v>4.6341463414633965</v>
      </c>
      <c r="J591" s="38">
        <v>110.5</v>
      </c>
      <c r="L591" s="112">
        <f t="shared" si="437"/>
        <v>1.3761467889908285</v>
      </c>
      <c r="M591" s="59">
        <v>149</v>
      </c>
      <c r="N591" s="59"/>
      <c r="O591" s="112">
        <f t="shared" si="438"/>
        <v>3.905160390516027</v>
      </c>
      <c r="P591" s="59">
        <v>189</v>
      </c>
      <c r="Q591" s="59"/>
      <c r="R591" s="112">
        <f t="shared" si="439"/>
        <v>17.903930131004351</v>
      </c>
      <c r="S591" s="51">
        <v>145.4</v>
      </c>
      <c r="T591" s="156" t="s">
        <v>40</v>
      </c>
      <c r="U591" s="112">
        <f t="shared" si="440"/>
        <v>9.9017384731670433</v>
      </c>
      <c r="V591" s="59">
        <v>125.2</v>
      </c>
      <c r="W591" s="59"/>
      <c r="X591" s="112">
        <f t="shared" si="441"/>
        <v>2.7071369975389725</v>
      </c>
      <c r="Y591" s="98">
        <f t="shared" si="442"/>
        <v>0.71633237822349571</v>
      </c>
      <c r="Z591" s="98"/>
      <c r="AA591" s="307"/>
      <c r="AB591" s="307"/>
      <c r="AC591" s="307"/>
      <c r="AD591" s="307"/>
      <c r="AE591" s="307"/>
      <c r="AF591" s="307"/>
      <c r="AG591" s="307"/>
      <c r="AH591" s="307"/>
      <c r="AI591" s="307"/>
      <c r="AJ591" s="307"/>
      <c r="AK591" s="307"/>
      <c r="AL591" s="307"/>
      <c r="AM591" s="307"/>
      <c r="AN591" s="307"/>
      <c r="AO591" s="307"/>
    </row>
    <row r="592" spans="1:41" s="38" customFormat="1" ht="12.75" hidden="1" customHeight="1" x14ac:dyDescent="0.2">
      <c r="A592" s="16"/>
      <c r="B592" s="16"/>
      <c r="C592" s="17" t="s">
        <v>15</v>
      </c>
      <c r="D592" s="51">
        <v>141.9</v>
      </c>
      <c r="E592" s="46"/>
      <c r="F592" s="112">
        <f t="shared" si="435"/>
        <v>8.2379862700229012</v>
      </c>
      <c r="G592" s="51">
        <v>129.69999999999999</v>
      </c>
      <c r="H592" s="51"/>
      <c r="I592" s="112">
        <f t="shared" si="436"/>
        <v>6.2244062244062093</v>
      </c>
      <c r="J592" s="38">
        <v>110.5</v>
      </c>
      <c r="L592" s="112">
        <f t="shared" si="437"/>
        <v>0.72926162260711358</v>
      </c>
      <c r="M592" s="59">
        <v>152</v>
      </c>
      <c r="N592" s="59"/>
      <c r="O592" s="112">
        <f t="shared" si="438"/>
        <v>5.9972105997210479</v>
      </c>
      <c r="P592" s="59">
        <v>203.6</v>
      </c>
      <c r="Q592" s="59"/>
      <c r="R592" s="112">
        <f t="shared" si="439"/>
        <v>25.990099009900991</v>
      </c>
      <c r="S592" s="51">
        <v>146.30000000000001</v>
      </c>
      <c r="T592" s="51"/>
      <c r="U592" s="112">
        <f t="shared" si="440"/>
        <v>10.582010582010582</v>
      </c>
      <c r="V592" s="59">
        <v>125.6</v>
      </c>
      <c r="W592" s="59"/>
      <c r="X592" s="112">
        <f t="shared" si="441"/>
        <v>1.6181229773462702</v>
      </c>
      <c r="Y592" s="98">
        <f t="shared" si="442"/>
        <v>0.70472163495419304</v>
      </c>
      <c r="Z592" s="98"/>
      <c r="AA592" s="307"/>
      <c r="AB592" s="307"/>
      <c r="AC592" s="307"/>
      <c r="AD592" s="307"/>
      <c r="AE592" s="307"/>
      <c r="AF592" s="307"/>
      <c r="AG592" s="307"/>
      <c r="AH592" s="307"/>
      <c r="AI592" s="307"/>
      <c r="AJ592" s="307"/>
      <c r="AK592" s="307"/>
      <c r="AL592" s="307"/>
      <c r="AM592" s="307"/>
      <c r="AN592" s="307"/>
      <c r="AO592" s="307"/>
    </row>
    <row r="593" spans="1:41" s="38" customFormat="1" ht="12.75" hidden="1" customHeight="1" x14ac:dyDescent="0.2">
      <c r="A593" s="16"/>
      <c r="B593" s="16"/>
      <c r="C593" s="17" t="s">
        <v>16</v>
      </c>
      <c r="D593" s="51">
        <v>141.6</v>
      </c>
      <c r="E593" s="46"/>
      <c r="F593" s="112">
        <f t="shared" si="435"/>
        <v>6.9486404833836835</v>
      </c>
      <c r="G593" s="51">
        <v>128.9</v>
      </c>
      <c r="H593" s="51"/>
      <c r="I593" s="112">
        <f t="shared" si="436"/>
        <v>5.3104575163398726</v>
      </c>
      <c r="J593" s="38">
        <v>110.5</v>
      </c>
      <c r="L593" s="112">
        <f t="shared" si="437"/>
        <v>0.72926162260711358</v>
      </c>
      <c r="M593" s="59">
        <v>152</v>
      </c>
      <c r="N593" s="59"/>
      <c r="O593" s="112">
        <f t="shared" si="438"/>
        <v>4.8999309868875018</v>
      </c>
      <c r="P593" s="59">
        <v>204.4</v>
      </c>
      <c r="Q593" s="59"/>
      <c r="R593" s="112">
        <f t="shared" si="439"/>
        <v>17.945758799769184</v>
      </c>
      <c r="S593" s="51">
        <v>146.30000000000001</v>
      </c>
      <c r="T593" s="51"/>
      <c r="U593" s="112">
        <f t="shared" si="440"/>
        <v>10.165662650602414</v>
      </c>
      <c r="V593" s="59">
        <v>125.6</v>
      </c>
      <c r="W593" s="59"/>
      <c r="X593" s="112">
        <f t="shared" si="441"/>
        <v>1.5359741309620034</v>
      </c>
      <c r="Y593" s="98">
        <f t="shared" si="442"/>
        <v>0.70621468926553677</v>
      </c>
      <c r="Z593" s="98"/>
      <c r="AA593" s="307"/>
      <c r="AB593" s="307"/>
      <c r="AC593" s="307"/>
      <c r="AD593" s="307"/>
      <c r="AE593" s="307"/>
      <c r="AF593" s="307"/>
      <c r="AG593" s="307"/>
      <c r="AH593" s="307"/>
      <c r="AI593" s="307"/>
      <c r="AJ593" s="307"/>
      <c r="AK593" s="307"/>
      <c r="AL593" s="307"/>
      <c r="AM593" s="307"/>
      <c r="AN593" s="307"/>
      <c r="AO593" s="307"/>
    </row>
    <row r="594" spans="1:41" s="38" customFormat="1" ht="12.75" hidden="1" customHeight="1" x14ac:dyDescent="0.2">
      <c r="A594" s="16"/>
      <c r="B594" s="16"/>
      <c r="C594" s="17" t="s">
        <v>17</v>
      </c>
      <c r="D594" s="51">
        <v>141.5</v>
      </c>
      <c r="E594" s="46"/>
      <c r="F594" s="112">
        <f t="shared" si="435"/>
        <v>6.7119155354449456</v>
      </c>
      <c r="G594" s="51">
        <v>128.9</v>
      </c>
      <c r="H594" s="51"/>
      <c r="I594" s="112">
        <f t="shared" si="436"/>
        <v>5.4828150572831413</v>
      </c>
      <c r="J594" s="38">
        <v>110.5</v>
      </c>
      <c r="L594" s="112">
        <f t="shared" si="437"/>
        <v>0.36330608537693543</v>
      </c>
      <c r="M594" s="59">
        <v>152</v>
      </c>
      <c r="N594" s="59"/>
      <c r="O594" s="112">
        <f t="shared" si="438"/>
        <v>4.8999309868875018</v>
      </c>
      <c r="P594" s="59">
        <v>203.7</v>
      </c>
      <c r="Q594" s="59"/>
      <c r="R594" s="112">
        <f t="shared" si="439"/>
        <v>16.867469879518062</v>
      </c>
      <c r="S594" s="51">
        <v>146.5</v>
      </c>
      <c r="T594" s="51"/>
      <c r="U594" s="112">
        <f t="shared" si="440"/>
        <v>9.4917787742899726</v>
      </c>
      <c r="V594" s="59">
        <v>125.6</v>
      </c>
      <c r="W594" s="59"/>
      <c r="X594" s="112">
        <f t="shared" si="441"/>
        <v>1.5359741309620034</v>
      </c>
      <c r="Y594" s="98">
        <f t="shared" si="442"/>
        <v>0.70671378091872794</v>
      </c>
      <c r="Z594" s="98"/>
      <c r="AA594" s="307"/>
      <c r="AB594" s="307"/>
      <c r="AC594" s="307"/>
      <c r="AD594" s="307"/>
      <c r="AE594" s="307"/>
      <c r="AF594" s="307"/>
      <c r="AG594" s="307"/>
      <c r="AH594" s="307"/>
      <c r="AI594" s="307"/>
      <c r="AJ594" s="307"/>
      <c r="AK594" s="307"/>
      <c r="AL594" s="307"/>
      <c r="AM594" s="307"/>
      <c r="AN594" s="307"/>
      <c r="AO594" s="307"/>
    </row>
    <row r="595" spans="1:41" s="38" customFormat="1" ht="12.75" hidden="1" customHeight="1" x14ac:dyDescent="0.2">
      <c r="A595" s="16"/>
      <c r="B595" s="16"/>
      <c r="C595" s="17" t="s">
        <v>18</v>
      </c>
      <c r="D595" s="51">
        <v>142.4</v>
      </c>
      <c r="E595" s="46"/>
      <c r="F595" s="112">
        <f t="shared" si="435"/>
        <v>6.0312732688011961</v>
      </c>
      <c r="G595" s="51">
        <v>130.69999999999999</v>
      </c>
      <c r="H595" s="51"/>
      <c r="I595" s="112">
        <f t="shared" si="436"/>
        <v>4.226475279106845</v>
      </c>
      <c r="J595" s="38">
        <v>110.5</v>
      </c>
      <c r="L595" s="112">
        <f t="shared" si="437"/>
        <v>0.36330608537693543</v>
      </c>
      <c r="M595" s="59">
        <v>152</v>
      </c>
      <c r="N595" s="59"/>
      <c r="O595" s="112">
        <f t="shared" si="438"/>
        <v>4.8999309868875018</v>
      </c>
      <c r="P595" s="59">
        <v>201.7</v>
      </c>
      <c r="Q595" s="59"/>
      <c r="R595" s="112">
        <f t="shared" si="439"/>
        <v>12.744550027948565</v>
      </c>
      <c r="S595" s="51">
        <v>147.19999999999999</v>
      </c>
      <c r="T595" s="51"/>
      <c r="U595" s="112">
        <f t="shared" si="440"/>
        <v>9.9327856609409793</v>
      </c>
      <c r="V595" s="59">
        <v>125.6</v>
      </c>
      <c r="W595" s="59"/>
      <c r="X595" s="112">
        <f t="shared" si="441"/>
        <v>1.1272141706924144</v>
      </c>
      <c r="Y595" s="98">
        <f t="shared" si="442"/>
        <v>0.70224719101123589</v>
      </c>
      <c r="Z595" s="98"/>
      <c r="AA595" s="307"/>
      <c r="AB595" s="307"/>
      <c r="AC595" s="307"/>
      <c r="AD595" s="307"/>
      <c r="AE595" s="307"/>
      <c r="AF595" s="307"/>
      <c r="AG595" s="307"/>
      <c r="AH595" s="307"/>
      <c r="AI595" s="307"/>
      <c r="AJ595" s="307"/>
      <c r="AK595" s="307"/>
      <c r="AL595" s="307"/>
      <c r="AM595" s="307"/>
      <c r="AN595" s="307"/>
      <c r="AO595" s="307"/>
    </row>
    <row r="596" spans="1:41" s="38" customFormat="1" ht="12.75" hidden="1" customHeight="1" x14ac:dyDescent="0.2">
      <c r="A596" s="16"/>
      <c r="B596" s="16"/>
      <c r="C596" s="17" t="s">
        <v>19</v>
      </c>
      <c r="D596" s="51">
        <v>143.80000000000001</v>
      </c>
      <c r="E596" s="46"/>
      <c r="F596" s="112">
        <f t="shared" si="435"/>
        <v>6.9144981412639472</v>
      </c>
      <c r="G596" s="51">
        <v>131.69999999999999</v>
      </c>
      <c r="H596" s="51"/>
      <c r="I596" s="112">
        <f t="shared" si="436"/>
        <v>5.9533386967015156</v>
      </c>
      <c r="J596" s="38">
        <v>110.5</v>
      </c>
      <c r="L596" s="112">
        <f t="shared" si="437"/>
        <v>0.36330608537693543</v>
      </c>
      <c r="M596" s="59">
        <v>152.5</v>
      </c>
      <c r="N596" s="59"/>
      <c r="O596" s="112">
        <f t="shared" si="438"/>
        <v>5.2449965493443607</v>
      </c>
      <c r="P596" s="59">
        <v>205.7</v>
      </c>
      <c r="Q596" s="59"/>
      <c r="R596" s="112">
        <f t="shared" si="439"/>
        <v>16.018048505358131</v>
      </c>
      <c r="S596" s="51">
        <v>150.80000000000001</v>
      </c>
      <c r="T596" s="51"/>
      <c r="U596" s="112">
        <f t="shared" si="440"/>
        <v>9.4339622641509422</v>
      </c>
      <c r="V596" s="59">
        <v>125.6</v>
      </c>
      <c r="W596" s="59"/>
      <c r="X596" s="112">
        <f t="shared" si="441"/>
        <v>0.80256821829856051</v>
      </c>
      <c r="Y596" s="98">
        <f t="shared" si="442"/>
        <v>0.69541029207232263</v>
      </c>
      <c r="Z596" s="98"/>
      <c r="AA596" s="307"/>
      <c r="AB596" s="307"/>
      <c r="AC596" s="307"/>
      <c r="AD596" s="307"/>
      <c r="AE596" s="307"/>
      <c r="AF596" s="307"/>
      <c r="AG596" s="307"/>
      <c r="AH596" s="307"/>
      <c r="AI596" s="307"/>
      <c r="AJ596" s="307"/>
      <c r="AK596" s="307"/>
      <c r="AL596" s="307"/>
      <c r="AM596" s="307"/>
      <c r="AN596" s="307"/>
      <c r="AO596" s="307"/>
    </row>
    <row r="597" spans="1:41" s="38" customFormat="1" ht="12.75" hidden="1" customHeight="1" x14ac:dyDescent="0.2">
      <c r="A597" s="16"/>
      <c r="B597" s="16"/>
      <c r="C597" s="17" t="s">
        <v>20</v>
      </c>
      <c r="D597" s="51">
        <v>143.69999999999999</v>
      </c>
      <c r="E597" s="46"/>
      <c r="F597" s="112">
        <f t="shared" si="435"/>
        <v>5.661764705882355</v>
      </c>
      <c r="G597" s="51">
        <v>130.69999999999999</v>
      </c>
      <c r="H597" s="51"/>
      <c r="I597" s="112">
        <f t="shared" si="436"/>
        <v>4.1434262948207179</v>
      </c>
      <c r="J597" s="38">
        <v>110.5</v>
      </c>
      <c r="L597" s="112">
        <f t="shared" si="437"/>
        <v>0.36330608537693543</v>
      </c>
      <c r="M597" s="59">
        <v>152.6</v>
      </c>
      <c r="N597" s="59"/>
      <c r="O597" s="112">
        <f t="shared" si="438"/>
        <v>5.3140096618357502</v>
      </c>
      <c r="P597" s="59">
        <v>208.6</v>
      </c>
      <c r="Q597" s="59"/>
      <c r="R597" s="112">
        <f t="shared" si="439"/>
        <v>13.001083423618631</v>
      </c>
      <c r="S597" s="51">
        <v>151.19999999999999</v>
      </c>
      <c r="T597" s="51"/>
      <c r="U597" s="112">
        <f t="shared" si="440"/>
        <v>7.6923076923076872</v>
      </c>
      <c r="V597" s="59">
        <v>125.6</v>
      </c>
      <c r="W597" s="59"/>
      <c r="X597" s="112">
        <f t="shared" si="441"/>
        <v>0.80256821829856051</v>
      </c>
      <c r="Y597" s="98">
        <f t="shared" si="442"/>
        <v>0.69589422407794022</v>
      </c>
      <c r="Z597" s="98"/>
      <c r="AA597" s="307"/>
      <c r="AB597" s="307"/>
      <c r="AC597" s="307"/>
      <c r="AD597" s="307"/>
      <c r="AE597" s="307"/>
      <c r="AF597" s="307"/>
      <c r="AG597" s="307"/>
      <c r="AH597" s="307"/>
      <c r="AI597" s="307"/>
      <c r="AJ597" s="307"/>
      <c r="AK597" s="307"/>
      <c r="AL597" s="307"/>
      <c r="AM597" s="307"/>
      <c r="AN597" s="307"/>
      <c r="AO597" s="307"/>
    </row>
    <row r="598" spans="1:41" s="38" customFormat="1" ht="12.75" hidden="1" customHeight="1" x14ac:dyDescent="0.2">
      <c r="A598" s="16"/>
      <c r="B598" s="16"/>
      <c r="C598" s="24" t="s">
        <v>21</v>
      </c>
      <c r="D598" s="51">
        <v>144.19999999999999</v>
      </c>
      <c r="E598" s="46"/>
      <c r="F598" s="112">
        <f t="shared" si="435"/>
        <v>5.4093567251461749</v>
      </c>
      <c r="G598" s="51">
        <v>131.9</v>
      </c>
      <c r="H598" s="51"/>
      <c r="I598" s="112">
        <f t="shared" si="436"/>
        <v>4.3512658227848</v>
      </c>
      <c r="J598" s="38">
        <v>110.5</v>
      </c>
      <c r="L598" s="112">
        <f t="shared" si="437"/>
        <v>9.0579710144922387E-2</v>
      </c>
      <c r="M598" s="59">
        <v>152.6</v>
      </c>
      <c r="N598" s="59"/>
      <c r="O598" s="112">
        <f t="shared" si="438"/>
        <v>5.3140096618357502</v>
      </c>
      <c r="P598" s="59">
        <v>206.9</v>
      </c>
      <c r="Q598" s="59"/>
      <c r="R598" s="112">
        <f t="shared" si="439"/>
        <v>12.01949106659448</v>
      </c>
      <c r="S598" s="51">
        <v>151.69999999999999</v>
      </c>
      <c r="T598" s="51"/>
      <c r="U598" s="112">
        <f t="shared" si="440"/>
        <v>6.6807313642756716</v>
      </c>
      <c r="V598" s="59">
        <v>125.6</v>
      </c>
      <c r="W598" s="59"/>
      <c r="X598" s="112">
        <f t="shared" si="441"/>
        <v>0.64102564102563875</v>
      </c>
      <c r="Y598" s="98">
        <f t="shared" si="442"/>
        <v>0.69348127600554788</v>
      </c>
      <c r="Z598" s="98"/>
      <c r="AA598" s="307"/>
      <c r="AB598" s="307"/>
      <c r="AC598" s="307"/>
      <c r="AD598" s="307"/>
      <c r="AE598" s="307"/>
      <c r="AF598" s="307"/>
      <c r="AG598" s="307"/>
      <c r="AH598" s="307"/>
      <c r="AI598" s="307"/>
      <c r="AJ598" s="307"/>
      <c r="AK598" s="307"/>
      <c r="AL598" s="307"/>
      <c r="AM598" s="307"/>
      <c r="AN598" s="307"/>
      <c r="AO598" s="307"/>
    </row>
    <row r="599" spans="1:41" s="38" customFormat="1" ht="12.75" hidden="1" customHeight="1" x14ac:dyDescent="0.2">
      <c r="A599" s="16"/>
      <c r="B599" s="16"/>
      <c r="C599" s="24" t="s">
        <v>22</v>
      </c>
      <c r="D599" s="51">
        <v>144.19999999999999</v>
      </c>
      <c r="E599" s="46"/>
      <c r="F599" s="112">
        <f t="shared" si="435"/>
        <v>4.2660882140274525</v>
      </c>
      <c r="G599" s="51">
        <v>132.19999999999999</v>
      </c>
      <c r="H599" s="51"/>
      <c r="I599" s="112">
        <f t="shared" si="436"/>
        <v>2.3219814241486114</v>
      </c>
      <c r="J599" s="38">
        <v>110.5</v>
      </c>
      <c r="L599" s="112">
        <f t="shared" si="437"/>
        <v>9.0579710144922387E-2</v>
      </c>
      <c r="M599" s="59">
        <v>152.6</v>
      </c>
      <c r="N599" s="59"/>
      <c r="O599" s="112">
        <f t="shared" si="438"/>
        <v>5.3140096618357502</v>
      </c>
      <c r="P599" s="59">
        <v>206.4</v>
      </c>
      <c r="Q599" s="59"/>
      <c r="R599" s="112">
        <f t="shared" si="439"/>
        <v>12.234910277324641</v>
      </c>
      <c r="S599" s="51">
        <v>151.1</v>
      </c>
      <c r="T599" s="51"/>
      <c r="U599" s="112">
        <f t="shared" si="440"/>
        <v>4.857737682165153</v>
      </c>
      <c r="V599" s="59">
        <v>125.6</v>
      </c>
      <c r="W599" s="59"/>
      <c r="X599" s="112">
        <f t="shared" si="441"/>
        <v>0.56044835868693799</v>
      </c>
      <c r="Y599" s="98">
        <f t="shared" si="442"/>
        <v>0.69348127600554788</v>
      </c>
      <c r="Z599" s="98"/>
      <c r="AA599" s="307"/>
      <c r="AB599" s="307"/>
      <c r="AC599" s="307"/>
      <c r="AD599" s="307"/>
      <c r="AE599" s="307"/>
      <c r="AF599" s="307"/>
      <c r="AG599" s="307"/>
      <c r="AH599" s="307"/>
      <c r="AI599" s="307"/>
      <c r="AJ599" s="307"/>
      <c r="AK599" s="307"/>
      <c r="AL599" s="307"/>
      <c r="AM599" s="307"/>
      <c r="AN599" s="307"/>
      <c r="AO599" s="307"/>
    </row>
    <row r="600" spans="1:41" s="38" customFormat="1" ht="12.75" hidden="1" customHeight="1" x14ac:dyDescent="0.2">
      <c r="A600" s="16"/>
      <c r="B600" s="16"/>
      <c r="C600" s="24" t="s">
        <v>23</v>
      </c>
      <c r="D600" s="51">
        <v>143.80000000000001</v>
      </c>
      <c r="E600" s="46"/>
      <c r="F600" s="112">
        <f t="shared" si="435"/>
        <v>3.7518037518037728</v>
      </c>
      <c r="G600" s="51">
        <v>132.19999999999999</v>
      </c>
      <c r="H600" s="51"/>
      <c r="I600" s="112">
        <f t="shared" si="436"/>
        <v>2.5601241272303898</v>
      </c>
      <c r="J600" s="38">
        <v>110.5</v>
      </c>
      <c r="L600" s="112">
        <f t="shared" si="437"/>
        <v>0</v>
      </c>
      <c r="M600" s="59">
        <v>152.6</v>
      </c>
      <c r="N600" s="59"/>
      <c r="O600" s="112">
        <f t="shared" si="438"/>
        <v>4.8797250859106578</v>
      </c>
      <c r="P600" s="59">
        <v>202.8</v>
      </c>
      <c r="Q600" s="59"/>
      <c r="R600" s="112">
        <f t="shared" si="439"/>
        <v>9.2672413793103647</v>
      </c>
      <c r="S600" s="51">
        <v>150.30000000000001</v>
      </c>
      <c r="T600" s="51"/>
      <c r="U600" s="112">
        <f t="shared" si="440"/>
        <v>3.7983425414364724</v>
      </c>
      <c r="V600" s="59">
        <v>125.8</v>
      </c>
      <c r="W600" s="59"/>
      <c r="X600" s="112">
        <f t="shared" si="441"/>
        <v>0.63999999999999613</v>
      </c>
      <c r="Y600" s="98">
        <f t="shared" si="442"/>
        <v>0.69541029207232263</v>
      </c>
      <c r="Z600" s="98"/>
      <c r="AA600" s="307"/>
      <c r="AB600" s="307"/>
      <c r="AC600" s="307"/>
      <c r="AD600" s="307"/>
      <c r="AE600" s="307"/>
      <c r="AF600" s="307"/>
      <c r="AG600" s="307"/>
      <c r="AH600" s="307"/>
      <c r="AI600" s="307"/>
      <c r="AJ600" s="307"/>
      <c r="AK600" s="307"/>
      <c r="AL600" s="307"/>
      <c r="AM600" s="307"/>
      <c r="AN600" s="307"/>
      <c r="AO600" s="307"/>
    </row>
    <row r="601" spans="1:41" s="38" customFormat="1" ht="12.75" hidden="1" customHeight="1" x14ac:dyDescent="0.2">
      <c r="A601" s="16"/>
      <c r="B601" s="16"/>
      <c r="C601" s="24" t="s">
        <v>24</v>
      </c>
      <c r="D601" s="51">
        <v>144.1</v>
      </c>
      <c r="E601" s="46"/>
      <c r="F601" s="112">
        <f t="shared" si="435"/>
        <v>3.1496062992125928</v>
      </c>
      <c r="G601" s="51">
        <v>133</v>
      </c>
      <c r="H601" s="51"/>
      <c r="I601" s="112">
        <f t="shared" si="436"/>
        <v>3.1807602792862655</v>
      </c>
      <c r="J601" s="38">
        <v>110.5</v>
      </c>
      <c r="L601" s="112">
        <f t="shared" si="437"/>
        <v>0</v>
      </c>
      <c r="M601" s="59">
        <v>152.6</v>
      </c>
      <c r="N601" s="59"/>
      <c r="O601" s="112">
        <f t="shared" si="438"/>
        <v>2.4161073825503365</v>
      </c>
      <c r="P601" s="59">
        <v>203.1</v>
      </c>
      <c r="Q601" s="59"/>
      <c r="R601" s="112">
        <f t="shared" si="439"/>
        <v>7.6882290562036104</v>
      </c>
      <c r="S601" s="51">
        <v>149.6</v>
      </c>
      <c r="T601" s="51"/>
      <c r="U601" s="112">
        <f t="shared" si="440"/>
        <v>2.6767330130404998</v>
      </c>
      <c r="V601" s="59">
        <v>125.8</v>
      </c>
      <c r="W601" s="59"/>
      <c r="X601" s="112">
        <f t="shared" si="441"/>
        <v>0.47923322683705027</v>
      </c>
      <c r="Y601" s="98">
        <f t="shared" si="442"/>
        <v>0.69396252602359476</v>
      </c>
      <c r="Z601" s="98"/>
      <c r="AA601" s="307"/>
      <c r="AB601" s="307"/>
      <c r="AC601" s="307"/>
      <c r="AD601" s="307"/>
      <c r="AE601" s="307"/>
      <c r="AF601" s="307"/>
      <c r="AG601" s="307"/>
      <c r="AH601" s="307"/>
      <c r="AI601" s="307"/>
      <c r="AJ601" s="307"/>
      <c r="AK601" s="307"/>
      <c r="AL601" s="307"/>
      <c r="AM601" s="307"/>
      <c r="AN601" s="307"/>
      <c r="AO601" s="307"/>
    </row>
    <row r="602" spans="1:41" s="50" customFormat="1" ht="12.75" hidden="1" customHeight="1" x14ac:dyDescent="0.2">
      <c r="A602" s="31"/>
      <c r="B602" s="31"/>
      <c r="C602" s="24" t="s">
        <v>25</v>
      </c>
      <c r="D602" s="51">
        <v>144</v>
      </c>
      <c r="E602" s="53"/>
      <c r="F602" s="112">
        <f t="shared" si="435"/>
        <v>3.1518624641833748</v>
      </c>
      <c r="G602" s="51">
        <v>132.9</v>
      </c>
      <c r="H602" s="51"/>
      <c r="I602" s="112">
        <f t="shared" si="436"/>
        <v>3.666146645865842</v>
      </c>
      <c r="J602" s="50">
        <v>110.5</v>
      </c>
      <c r="L602" s="112">
        <f t="shared" si="437"/>
        <v>0</v>
      </c>
      <c r="M602" s="59">
        <v>152.6</v>
      </c>
      <c r="N602" s="59"/>
      <c r="O602" s="112">
        <f t="shared" si="438"/>
        <v>2.4161073825503365</v>
      </c>
      <c r="P602" s="59">
        <v>202.7</v>
      </c>
      <c r="Q602" s="59"/>
      <c r="R602" s="112">
        <f t="shared" si="439"/>
        <v>5.0259067357512954</v>
      </c>
      <c r="S602" s="51">
        <v>149.5</v>
      </c>
      <c r="T602" s="51"/>
      <c r="U602" s="112">
        <f t="shared" si="440"/>
        <v>3.0323914541695363</v>
      </c>
      <c r="V602" s="59">
        <v>125.8</v>
      </c>
      <c r="W602" s="59"/>
      <c r="X602" s="112">
        <f t="shared" si="441"/>
        <v>0.47923322683705027</v>
      </c>
      <c r="Y602" s="98">
        <f t="shared" si="442"/>
        <v>0.69444444444444442</v>
      </c>
      <c r="Z602" s="98"/>
      <c r="AA602" s="229"/>
      <c r="AB602" s="229"/>
      <c r="AC602" s="229"/>
      <c r="AD602" s="229"/>
      <c r="AE602" s="229"/>
      <c r="AF602" s="229"/>
      <c r="AG602" s="229"/>
      <c r="AH602" s="229"/>
      <c r="AI602" s="229"/>
      <c r="AJ602" s="229"/>
      <c r="AK602" s="229"/>
      <c r="AL602" s="229"/>
      <c r="AM602" s="229"/>
      <c r="AN602" s="229"/>
      <c r="AO602" s="229"/>
    </row>
    <row r="603" spans="1:41" s="38" customFormat="1" ht="12.75" customHeight="1" x14ac:dyDescent="0.2">
      <c r="A603" s="19" t="s">
        <v>34</v>
      </c>
      <c r="B603" s="16"/>
      <c r="C603" s="24"/>
      <c r="D603" s="51"/>
      <c r="E603" s="46"/>
      <c r="F603" s="112"/>
      <c r="G603" s="51"/>
      <c r="H603" s="51"/>
      <c r="I603" s="111"/>
      <c r="L603" s="111"/>
      <c r="M603" s="59"/>
      <c r="N603" s="59"/>
      <c r="O603" s="120"/>
      <c r="P603" s="51"/>
      <c r="Q603" s="59"/>
      <c r="R603" s="111"/>
      <c r="S603" s="51"/>
      <c r="T603" s="51"/>
      <c r="U603" s="111"/>
      <c r="V603" s="59"/>
      <c r="W603" s="59"/>
      <c r="X603" s="111"/>
      <c r="Y603" s="98"/>
      <c r="Z603" s="98"/>
      <c r="AA603" s="295" t="s">
        <v>50</v>
      </c>
      <c r="AB603" s="296" t="s">
        <v>51</v>
      </c>
      <c r="AC603" s="297" t="s">
        <v>52</v>
      </c>
      <c r="AD603" s="297" t="s">
        <v>53</v>
      </c>
      <c r="AE603" s="297" t="s">
        <v>54</v>
      </c>
      <c r="AF603" s="297" t="s">
        <v>55</v>
      </c>
      <c r="AG603" s="297" t="s">
        <v>56</v>
      </c>
      <c r="AH603" s="297" t="s">
        <v>57</v>
      </c>
      <c r="AI603" s="263"/>
      <c r="AJ603" s="307"/>
      <c r="AK603" s="307"/>
      <c r="AL603" s="307"/>
      <c r="AM603" s="307"/>
      <c r="AN603" s="307"/>
      <c r="AO603" s="307"/>
    </row>
    <row r="604" spans="1:41" s="38" customFormat="1" ht="12.75" hidden="1" customHeight="1" x14ac:dyDescent="0.2">
      <c r="A604" s="16"/>
      <c r="B604" s="16"/>
      <c r="C604" s="24"/>
      <c r="D604" s="51"/>
      <c r="E604" s="46"/>
      <c r="F604" s="112"/>
      <c r="G604" s="51"/>
      <c r="H604" s="51"/>
      <c r="I604" s="111"/>
      <c r="L604" s="111"/>
      <c r="M604" s="59"/>
      <c r="N604" s="59"/>
      <c r="O604" s="120"/>
      <c r="P604" s="59"/>
      <c r="Q604" s="59"/>
      <c r="R604" s="111"/>
      <c r="S604" s="51"/>
      <c r="T604" s="51"/>
      <c r="U604" s="111"/>
      <c r="V604" s="59"/>
      <c r="W604" s="59"/>
      <c r="X604" s="111"/>
      <c r="Y604" s="98" t="e">
        <f t="shared" ref="Y604:Y624" si="443">(1/D604)*100</f>
        <v>#DIV/0!</v>
      </c>
      <c r="Z604" s="98"/>
      <c r="AA604" s="307"/>
      <c r="AB604" s="307"/>
      <c r="AC604" s="307"/>
      <c r="AD604" s="307"/>
      <c r="AE604" s="307"/>
      <c r="AF604" s="307"/>
      <c r="AG604" s="307"/>
      <c r="AH604" s="307"/>
      <c r="AI604" s="307"/>
      <c r="AJ604" s="307"/>
      <c r="AK604" s="307"/>
      <c r="AL604" s="307"/>
      <c r="AM604" s="307"/>
      <c r="AN604" s="307"/>
      <c r="AO604" s="307"/>
    </row>
    <row r="605" spans="1:41" s="38" customFormat="1" ht="12.75" hidden="1" customHeight="1" x14ac:dyDescent="0.2">
      <c r="A605" s="37"/>
      <c r="B605" s="37"/>
      <c r="C605" s="25"/>
      <c r="D605" s="70"/>
      <c r="E605" s="45"/>
      <c r="F605" s="125"/>
      <c r="G605" s="70"/>
      <c r="H605" s="70"/>
      <c r="I605" s="125"/>
      <c r="J605" s="65"/>
      <c r="K605" s="65"/>
      <c r="L605" s="125"/>
      <c r="M605" s="65"/>
      <c r="N605" s="65"/>
      <c r="O605" s="138"/>
      <c r="P605" s="65"/>
      <c r="Q605" s="65"/>
      <c r="R605" s="125"/>
      <c r="S605" s="70"/>
      <c r="T605" s="70"/>
      <c r="U605" s="125"/>
      <c r="V605" s="65"/>
      <c r="W605" s="65"/>
      <c r="X605" s="125"/>
      <c r="Y605" s="98" t="e">
        <f t="shared" si="443"/>
        <v>#DIV/0!</v>
      </c>
      <c r="Z605" s="98"/>
      <c r="AA605" s="307"/>
      <c r="AB605" s="307"/>
      <c r="AC605" s="307"/>
      <c r="AD605" s="307"/>
      <c r="AE605" s="307"/>
      <c r="AF605" s="307"/>
      <c r="AG605" s="307"/>
      <c r="AH605" s="307"/>
      <c r="AI605" s="307"/>
      <c r="AJ605" s="307"/>
      <c r="AK605" s="307"/>
      <c r="AL605" s="307"/>
      <c r="AM605" s="307"/>
      <c r="AN605" s="307"/>
      <c r="AO605" s="307"/>
    </row>
    <row r="606" spans="1:41" s="38" customFormat="1" ht="12.75" hidden="1" customHeight="1" x14ac:dyDescent="0.2">
      <c r="A606" s="31"/>
      <c r="B606" s="31"/>
      <c r="C606" s="24"/>
      <c r="D606" s="67"/>
      <c r="E606" s="53"/>
      <c r="F606" s="115"/>
      <c r="G606" s="67"/>
      <c r="H606" s="67"/>
      <c r="I606" s="115"/>
      <c r="J606" s="69"/>
      <c r="K606" s="69"/>
      <c r="L606" s="115"/>
      <c r="M606" s="69"/>
      <c r="N606" s="69"/>
      <c r="O606" s="132"/>
      <c r="P606" s="69"/>
      <c r="Q606" s="69"/>
      <c r="R606" s="115"/>
      <c r="S606" s="67"/>
      <c r="T606" s="67"/>
      <c r="U606" s="115"/>
      <c r="V606" s="69"/>
      <c r="W606" s="69"/>
      <c r="X606" s="115"/>
      <c r="Y606" s="98" t="e">
        <f t="shared" si="443"/>
        <v>#DIV/0!</v>
      </c>
      <c r="Z606" s="98"/>
      <c r="AA606" s="307"/>
      <c r="AB606" s="307"/>
      <c r="AC606" s="307"/>
      <c r="AD606" s="307"/>
      <c r="AE606" s="307"/>
      <c r="AF606" s="307"/>
      <c r="AG606" s="307"/>
      <c r="AH606" s="307"/>
      <c r="AI606" s="307"/>
      <c r="AJ606" s="307"/>
      <c r="AK606" s="307"/>
      <c r="AL606" s="307"/>
      <c r="AM606" s="307"/>
      <c r="AN606" s="307"/>
      <c r="AO606" s="307"/>
    </row>
    <row r="607" spans="1:41" s="38" customFormat="1" ht="12.75" hidden="1" customHeight="1" x14ac:dyDescent="0.2">
      <c r="A607" s="89" t="s">
        <v>34</v>
      </c>
      <c r="B607" s="18">
        <v>2007</v>
      </c>
      <c r="C607" s="24"/>
      <c r="D607" s="51">
        <f>AVERAGE(D608:D619)</f>
        <v>145.86666666666667</v>
      </c>
      <c r="E607" s="46"/>
      <c r="F607" s="112">
        <f>(D607/D590-1)*100</f>
        <v>2.0760438535106118</v>
      </c>
      <c r="G607" s="51">
        <f>AVERAGE(G608:G619)</f>
        <v>133.49999999999997</v>
      </c>
      <c r="H607" s="51"/>
      <c r="I607" s="112">
        <f>(G607/G590-1)*100</f>
        <v>1.9408208717785369</v>
      </c>
      <c r="J607" s="51">
        <f>AVERAGE(J608:J619)</f>
        <v>110.93333333333332</v>
      </c>
      <c r="K607" s="51"/>
      <c r="L607" s="112">
        <f>(J607/J590-1)*100</f>
        <v>0.39215686274509665</v>
      </c>
      <c r="M607" s="51">
        <f>AVERAGE(M608:M619)</f>
        <v>152.59999999999997</v>
      </c>
      <c r="N607" s="50"/>
      <c r="O607" s="112">
        <f>(M607/M590-1)*100</f>
        <v>0.33422826146514151</v>
      </c>
      <c r="P607" s="51">
        <f>AVERAGE(P608:P619)</f>
        <v>221.21666666666667</v>
      </c>
      <c r="Q607" s="50"/>
      <c r="R607" s="112">
        <f>(P607/P590-1)*100</f>
        <v>8.8575412121709274</v>
      </c>
      <c r="S607" s="51">
        <f>AVERAGE(S608:S619)</f>
        <v>151.43333333333334</v>
      </c>
      <c r="T607" s="50"/>
      <c r="U607" s="112">
        <f>(S607/S590-1)*100</f>
        <v>1.7526177277563226</v>
      </c>
      <c r="V607" s="51">
        <f>AVERAGE(V608:V619)</f>
        <v>126.17500000000001</v>
      </c>
      <c r="W607" s="69"/>
      <c r="X607" s="112">
        <f>(V607/V590-1)*100</f>
        <v>0.44447392861883817</v>
      </c>
      <c r="Y607" s="98">
        <f t="shared" si="443"/>
        <v>0.68555758683729429</v>
      </c>
      <c r="Z607" s="98"/>
      <c r="AA607" s="307"/>
      <c r="AB607" s="307"/>
      <c r="AC607" s="307"/>
      <c r="AD607" s="307"/>
      <c r="AE607" s="307"/>
      <c r="AF607" s="307"/>
      <c r="AG607" s="307"/>
      <c r="AH607" s="307"/>
      <c r="AI607" s="307"/>
      <c r="AJ607" s="307"/>
      <c r="AK607" s="307"/>
      <c r="AL607" s="307"/>
      <c r="AM607" s="307"/>
      <c r="AN607" s="307"/>
      <c r="AO607" s="307"/>
    </row>
    <row r="608" spans="1:41" s="38" customFormat="1" ht="12.75" hidden="1" customHeight="1" x14ac:dyDescent="0.2">
      <c r="A608" s="31"/>
      <c r="B608" s="16"/>
      <c r="C608" s="17" t="s">
        <v>32</v>
      </c>
      <c r="D608" s="50">
        <v>143.69999999999999</v>
      </c>
      <c r="E608" s="50"/>
      <c r="F608" s="112">
        <f t="shared" ref="F608:F624" si="444">(D608/D591-1)*100</f>
        <v>2.9369627507163321</v>
      </c>
      <c r="G608" s="50">
        <v>132.6</v>
      </c>
      <c r="H608" s="50"/>
      <c r="I608" s="112">
        <f t="shared" ref="I608:I619" si="445">(G608/G591-1)*100</f>
        <v>3.0303030303030276</v>
      </c>
      <c r="J608" s="50">
        <v>110.7</v>
      </c>
      <c r="K608" s="50"/>
      <c r="L608" s="112">
        <f t="shared" ref="L608:L619" si="446">(J608/J591-1)*100</f>
        <v>0.18099547511312153</v>
      </c>
      <c r="M608" s="50">
        <v>152.6</v>
      </c>
      <c r="N608" s="50"/>
      <c r="O608" s="112">
        <f t="shared" ref="O608:O619" si="447">(M608/M591-1)*100</f>
        <v>2.4161073825503365</v>
      </c>
      <c r="P608" s="50">
        <v>200.4</v>
      </c>
      <c r="Q608" s="50"/>
      <c r="R608" s="112">
        <f t="shared" ref="R608:R619" si="448">(P608/P591-1)*100</f>
        <v>6.0317460317460325</v>
      </c>
      <c r="S608" s="50">
        <v>149.5</v>
      </c>
      <c r="T608" s="50"/>
      <c r="U608" s="112">
        <f t="shared" ref="U608:U619" si="449">(S608/S591-1)*100</f>
        <v>2.8198074277854257</v>
      </c>
      <c r="V608" s="50">
        <v>125.9</v>
      </c>
      <c r="W608" s="69"/>
      <c r="X608" s="112">
        <f t="shared" ref="X608:X619" si="450">(V608/V591-1)*100</f>
        <v>0.55910543130990309</v>
      </c>
      <c r="Y608" s="98">
        <f t="shared" si="443"/>
        <v>0.69589422407794022</v>
      </c>
      <c r="Z608" s="98"/>
      <c r="AA608" s="307"/>
      <c r="AB608" s="307"/>
      <c r="AC608" s="307"/>
      <c r="AD608" s="307"/>
      <c r="AE608" s="307"/>
      <c r="AF608" s="307"/>
      <c r="AG608" s="307"/>
      <c r="AH608" s="307"/>
      <c r="AI608" s="307"/>
      <c r="AJ608" s="307"/>
      <c r="AK608" s="307"/>
      <c r="AL608" s="307"/>
      <c r="AM608" s="307"/>
      <c r="AN608" s="307"/>
      <c r="AO608" s="307"/>
    </row>
    <row r="609" spans="1:41" s="38" customFormat="1" ht="12.75" hidden="1" customHeight="1" x14ac:dyDescent="0.2">
      <c r="A609" s="31"/>
      <c r="B609" s="16"/>
      <c r="C609" s="17" t="s">
        <v>15</v>
      </c>
      <c r="D609" s="50">
        <v>143.80000000000001</v>
      </c>
      <c r="E609" s="50"/>
      <c r="F609" s="112">
        <f t="shared" si="444"/>
        <v>1.3389711064129672</v>
      </c>
      <c r="G609" s="50">
        <v>132.30000000000001</v>
      </c>
      <c r="H609" s="50"/>
      <c r="I609" s="112">
        <f t="shared" si="445"/>
        <v>2.0046260601388033</v>
      </c>
      <c r="J609" s="50">
        <v>110.7</v>
      </c>
      <c r="K609" s="50"/>
      <c r="L609" s="112">
        <f t="shared" si="446"/>
        <v>0.18099547511312153</v>
      </c>
      <c r="M609" s="50">
        <v>152.6</v>
      </c>
      <c r="N609" s="50"/>
      <c r="O609" s="112">
        <f t="shared" si="447"/>
        <v>0.39473684210526994</v>
      </c>
      <c r="P609" s="50">
        <v>206.1</v>
      </c>
      <c r="Q609" s="50"/>
      <c r="R609" s="112">
        <f t="shared" si="448"/>
        <v>1.2278978388998052</v>
      </c>
      <c r="S609" s="50">
        <v>148.9</v>
      </c>
      <c r="T609" s="50"/>
      <c r="U609" s="112">
        <f t="shared" si="449"/>
        <v>1.7771701982228327</v>
      </c>
      <c r="V609" s="50">
        <v>125.9</v>
      </c>
      <c r="W609" s="69"/>
      <c r="X609" s="112">
        <f t="shared" si="450"/>
        <v>0.23885350318473275</v>
      </c>
      <c r="Y609" s="98">
        <f t="shared" si="443"/>
        <v>0.69541029207232263</v>
      </c>
      <c r="Z609" s="98"/>
      <c r="AA609" s="307"/>
      <c r="AB609" s="307"/>
      <c r="AC609" s="307"/>
      <c r="AD609" s="307"/>
      <c r="AE609" s="307"/>
      <c r="AF609" s="307"/>
      <c r="AG609" s="307"/>
      <c r="AH609" s="307"/>
      <c r="AI609" s="307"/>
      <c r="AJ609" s="307"/>
      <c r="AK609" s="307"/>
      <c r="AL609" s="307"/>
      <c r="AM609" s="307"/>
      <c r="AN609" s="307"/>
      <c r="AO609" s="307"/>
    </row>
    <row r="610" spans="1:41" s="38" customFormat="1" ht="12.75" hidden="1" customHeight="1" x14ac:dyDescent="0.2">
      <c r="A610" s="31"/>
      <c r="B610" s="16"/>
      <c r="C610" s="17" t="s">
        <v>16</v>
      </c>
      <c r="D610" s="50">
        <v>143.80000000000001</v>
      </c>
      <c r="E610" s="50"/>
      <c r="F610" s="112">
        <f t="shared" si="444"/>
        <v>1.5536723163841915</v>
      </c>
      <c r="G610" s="50">
        <v>131.4</v>
      </c>
      <c r="H610" s="50"/>
      <c r="I610" s="112">
        <f t="shared" si="445"/>
        <v>1.9394879751745586</v>
      </c>
      <c r="J610" s="50">
        <v>110.7</v>
      </c>
      <c r="K610" s="50"/>
      <c r="L610" s="112">
        <f t="shared" si="446"/>
        <v>0.18099547511312153</v>
      </c>
      <c r="M610" s="50">
        <v>152.6</v>
      </c>
      <c r="N610" s="50"/>
      <c r="O610" s="112">
        <f t="shared" si="447"/>
        <v>0.39473684210526994</v>
      </c>
      <c r="P610" s="50">
        <v>212.1</v>
      </c>
      <c r="Q610" s="50"/>
      <c r="R610" s="112">
        <f t="shared" si="448"/>
        <v>3.7671232876712368</v>
      </c>
      <c r="S610" s="50">
        <v>149</v>
      </c>
      <c r="T610" s="50"/>
      <c r="U610" s="112">
        <f t="shared" si="449"/>
        <v>1.8455228981544725</v>
      </c>
      <c r="V610" s="50">
        <v>125.9</v>
      </c>
      <c r="W610" s="69"/>
      <c r="X610" s="112">
        <f t="shared" si="450"/>
        <v>0.23885350318473275</v>
      </c>
      <c r="Y610" s="98">
        <f t="shared" si="443"/>
        <v>0.69541029207232263</v>
      </c>
      <c r="Z610" s="98"/>
      <c r="AA610" s="307"/>
      <c r="AB610" s="307"/>
      <c r="AC610" s="307"/>
      <c r="AD610" s="307"/>
      <c r="AE610" s="307"/>
      <c r="AF610" s="307"/>
      <c r="AG610" s="307"/>
      <c r="AH610" s="307"/>
      <c r="AI610" s="307"/>
      <c r="AJ610" s="307"/>
      <c r="AK610" s="307"/>
      <c r="AL610" s="307"/>
      <c r="AM610" s="307"/>
      <c r="AN610" s="307"/>
      <c r="AO610" s="307"/>
    </row>
    <row r="611" spans="1:41" s="38" customFormat="1" ht="12.75" hidden="1" customHeight="1" x14ac:dyDescent="0.2">
      <c r="A611" s="31"/>
      <c r="B611" s="16"/>
      <c r="C611" s="17" t="s">
        <v>17</v>
      </c>
      <c r="D611" s="50">
        <v>144.80000000000001</v>
      </c>
      <c r="E611" s="50" t="s">
        <v>40</v>
      </c>
      <c r="F611" s="112">
        <f t="shared" si="444"/>
        <v>2.3321554770318054</v>
      </c>
      <c r="G611" s="50">
        <v>131</v>
      </c>
      <c r="H611" s="50"/>
      <c r="I611" s="112">
        <f t="shared" si="445"/>
        <v>1.6291698991466319</v>
      </c>
      <c r="J611" s="50">
        <v>110.7</v>
      </c>
      <c r="K611" s="50"/>
      <c r="L611" s="112">
        <f t="shared" si="446"/>
        <v>0.18099547511312153</v>
      </c>
      <c r="M611" s="50">
        <v>152.6</v>
      </c>
      <c r="N611" s="50"/>
      <c r="O611" s="112">
        <f t="shared" si="447"/>
        <v>0.39473684210526994</v>
      </c>
      <c r="P611" s="50">
        <v>228.3</v>
      </c>
      <c r="Q611" s="50" t="s">
        <v>40</v>
      </c>
      <c r="R611" s="112">
        <f t="shared" si="448"/>
        <v>12.076583210603831</v>
      </c>
      <c r="S611" s="50">
        <v>149.5</v>
      </c>
      <c r="T611" s="50"/>
      <c r="U611" s="112">
        <f t="shared" si="449"/>
        <v>2.0477815699658786</v>
      </c>
      <c r="V611" s="50">
        <v>126.1</v>
      </c>
      <c r="W611" s="69"/>
      <c r="X611" s="112">
        <f t="shared" si="450"/>
        <v>0.39808917197452498</v>
      </c>
      <c r="Y611" s="98">
        <f t="shared" si="443"/>
        <v>0.69060773480662985</v>
      </c>
      <c r="Z611" s="98"/>
      <c r="AA611" s="307"/>
      <c r="AB611" s="307"/>
      <c r="AC611" s="307"/>
      <c r="AD611" s="307"/>
      <c r="AE611" s="307"/>
      <c r="AF611" s="307"/>
      <c r="AG611" s="307"/>
      <c r="AH611" s="307"/>
      <c r="AI611" s="307"/>
      <c r="AJ611" s="307"/>
      <c r="AK611" s="307"/>
      <c r="AL611" s="307"/>
      <c r="AM611" s="307"/>
      <c r="AN611" s="307"/>
      <c r="AO611" s="307"/>
    </row>
    <row r="612" spans="1:41" s="38" customFormat="1" ht="12.75" hidden="1" customHeight="1" x14ac:dyDescent="0.2">
      <c r="A612" s="31"/>
      <c r="B612" s="16"/>
      <c r="C612" s="17" t="s">
        <v>18</v>
      </c>
      <c r="D612" s="50">
        <v>145.1</v>
      </c>
      <c r="E612" s="50"/>
      <c r="F612" s="112">
        <f t="shared" si="444"/>
        <v>1.8960674157303181</v>
      </c>
      <c r="G612" s="50">
        <v>131.4</v>
      </c>
      <c r="H612" s="50"/>
      <c r="I612" s="112">
        <f t="shared" si="445"/>
        <v>0.5355776587605332</v>
      </c>
      <c r="J612" s="50">
        <v>110.7</v>
      </c>
      <c r="K612" s="50"/>
      <c r="L612" s="112">
        <f t="shared" si="446"/>
        <v>0.18099547511312153</v>
      </c>
      <c r="M612" s="50">
        <v>152.6</v>
      </c>
      <c r="N612" s="50"/>
      <c r="O612" s="112">
        <f t="shared" si="447"/>
        <v>0.39473684210526994</v>
      </c>
      <c r="P612" s="50">
        <v>227.8</v>
      </c>
      <c r="Q612" s="50"/>
      <c r="R612" s="112">
        <f t="shared" si="448"/>
        <v>12.940009915716422</v>
      </c>
      <c r="S612" s="50">
        <v>149.80000000000001</v>
      </c>
      <c r="T612" s="50"/>
      <c r="U612" s="112">
        <f t="shared" si="449"/>
        <v>1.7663043478260976</v>
      </c>
      <c r="V612" s="50">
        <v>126.1</v>
      </c>
      <c r="W612" s="69"/>
      <c r="X612" s="112">
        <f t="shared" si="450"/>
        <v>0.39808917197452498</v>
      </c>
      <c r="Y612" s="98">
        <f t="shared" si="443"/>
        <v>0.68917987594762231</v>
      </c>
      <c r="Z612" s="98"/>
      <c r="AA612" s="307"/>
      <c r="AB612" s="307"/>
      <c r="AC612" s="307"/>
      <c r="AD612" s="307"/>
      <c r="AE612" s="307"/>
      <c r="AF612" s="307"/>
      <c r="AG612" s="307"/>
      <c r="AH612" s="307"/>
      <c r="AI612" s="307"/>
      <c r="AJ612" s="307"/>
      <c r="AK612" s="307"/>
      <c r="AL612" s="307"/>
      <c r="AM612" s="307"/>
      <c r="AN612" s="307"/>
      <c r="AO612" s="307"/>
    </row>
    <row r="613" spans="1:41" s="38" customFormat="1" ht="12.75" hidden="1" customHeight="1" x14ac:dyDescent="0.2">
      <c r="A613" s="31"/>
      <c r="B613" s="16"/>
      <c r="C613" s="17" t="s">
        <v>19</v>
      </c>
      <c r="D613" s="50">
        <v>146</v>
      </c>
      <c r="E613" s="50"/>
      <c r="F613" s="112">
        <f t="shared" si="444"/>
        <v>1.5299026425591</v>
      </c>
      <c r="G613" s="50">
        <v>132.19999999999999</v>
      </c>
      <c r="H613" s="50"/>
      <c r="I613" s="112">
        <f t="shared" si="445"/>
        <v>0.37965072133636646</v>
      </c>
      <c r="J613" s="50">
        <v>111.1</v>
      </c>
      <c r="K613" s="50"/>
      <c r="L613" s="112">
        <f t="shared" si="446"/>
        <v>0.54298642533936459</v>
      </c>
      <c r="M613" s="50">
        <v>152.6</v>
      </c>
      <c r="N613" s="50"/>
      <c r="O613" s="112">
        <f t="shared" si="447"/>
        <v>6.5573770491789141E-2</v>
      </c>
      <c r="P613" s="50">
        <v>229.6</v>
      </c>
      <c r="Q613" s="50"/>
      <c r="R613" s="112">
        <f t="shared" si="448"/>
        <v>11.618862421001452</v>
      </c>
      <c r="S613" s="50">
        <v>152.30000000000001</v>
      </c>
      <c r="T613" s="50"/>
      <c r="U613" s="112">
        <f t="shared" si="449"/>
        <v>0.99469496021220571</v>
      </c>
      <c r="V613" s="50">
        <v>126.1</v>
      </c>
      <c r="W613" s="69"/>
      <c r="X613" s="112">
        <f t="shared" si="450"/>
        <v>0.39808917197452498</v>
      </c>
      <c r="Y613" s="98">
        <f t="shared" si="443"/>
        <v>0.68493150684931503</v>
      </c>
      <c r="Z613" s="98"/>
      <c r="AA613" s="307"/>
      <c r="AB613" s="307"/>
      <c r="AC613" s="307"/>
      <c r="AD613" s="307"/>
      <c r="AE613" s="307"/>
      <c r="AF613" s="307"/>
      <c r="AG613" s="307"/>
      <c r="AH613" s="307"/>
      <c r="AI613" s="307"/>
      <c r="AJ613" s="307"/>
      <c r="AK613" s="307"/>
      <c r="AL613" s="307"/>
      <c r="AM613" s="307"/>
      <c r="AN613" s="307"/>
      <c r="AO613" s="307"/>
    </row>
    <row r="614" spans="1:41" s="38" customFormat="1" ht="12.75" hidden="1" customHeight="1" x14ac:dyDescent="0.2">
      <c r="A614" s="31"/>
      <c r="B614" s="16"/>
      <c r="C614" s="17" t="s">
        <v>20</v>
      </c>
      <c r="D614" s="50">
        <v>146</v>
      </c>
      <c r="E614" s="50"/>
      <c r="F614" s="112">
        <f t="shared" si="444"/>
        <v>1.6005567153792644</v>
      </c>
      <c r="G614" s="50">
        <v>132.19999999999999</v>
      </c>
      <c r="H614" s="50"/>
      <c r="I614" s="112">
        <f t="shared" si="445"/>
        <v>1.1476664116296886</v>
      </c>
      <c r="J614" s="50">
        <v>111.1</v>
      </c>
      <c r="K614" s="50"/>
      <c r="L614" s="112">
        <f t="shared" si="446"/>
        <v>0.54298642533936459</v>
      </c>
      <c r="M614" s="50">
        <v>152.6</v>
      </c>
      <c r="N614" s="50"/>
      <c r="O614" s="112">
        <f t="shared" si="447"/>
        <v>0</v>
      </c>
      <c r="P614" s="50">
        <v>228.5</v>
      </c>
      <c r="Q614" s="50"/>
      <c r="R614" s="112">
        <f t="shared" si="448"/>
        <v>9.5397890699904231</v>
      </c>
      <c r="S614" s="50">
        <v>152.4</v>
      </c>
      <c r="T614" s="50"/>
      <c r="U614" s="112">
        <f t="shared" si="449"/>
        <v>0.79365079365081304</v>
      </c>
      <c r="V614" s="50">
        <v>126.1</v>
      </c>
      <c r="W614" s="69"/>
      <c r="X614" s="112">
        <f t="shared" si="450"/>
        <v>0.39808917197452498</v>
      </c>
      <c r="Y614" s="98">
        <f t="shared" si="443"/>
        <v>0.68493150684931503</v>
      </c>
      <c r="Z614" s="98"/>
      <c r="AA614" s="307"/>
      <c r="AB614" s="307"/>
      <c r="AC614" s="307"/>
      <c r="AD614" s="307"/>
      <c r="AE614" s="307"/>
      <c r="AF614" s="307"/>
      <c r="AG614" s="307"/>
      <c r="AH614" s="307"/>
      <c r="AI614" s="307"/>
      <c r="AJ614" s="307"/>
      <c r="AK614" s="307"/>
      <c r="AL614" s="307"/>
      <c r="AM614" s="307"/>
      <c r="AN614" s="307"/>
      <c r="AO614" s="307"/>
    </row>
    <row r="615" spans="1:41" s="38" customFormat="1" ht="12.75" hidden="1" customHeight="1" x14ac:dyDescent="0.2">
      <c r="A615" s="31"/>
      <c r="B615" s="16"/>
      <c r="C615" s="17" t="s">
        <v>21</v>
      </c>
      <c r="D615" s="50">
        <v>146.5</v>
      </c>
      <c r="E615" s="50"/>
      <c r="F615" s="112">
        <f t="shared" si="444"/>
        <v>1.5950069348127593</v>
      </c>
      <c r="G615" s="50">
        <v>133.1</v>
      </c>
      <c r="H615" s="50"/>
      <c r="I615" s="112">
        <f t="shared" si="445"/>
        <v>0.90978013646700884</v>
      </c>
      <c r="J615" s="50">
        <v>111.1</v>
      </c>
      <c r="K615" s="50"/>
      <c r="L615" s="112">
        <f t="shared" si="446"/>
        <v>0.54298642533936459</v>
      </c>
      <c r="M615" s="50">
        <v>152.6</v>
      </c>
      <c r="N615" s="50"/>
      <c r="O615" s="112">
        <f t="shared" si="447"/>
        <v>0</v>
      </c>
      <c r="P615" s="50">
        <v>229.9</v>
      </c>
      <c r="Q615" s="50"/>
      <c r="R615" s="112">
        <f t="shared" si="448"/>
        <v>11.116481391976807</v>
      </c>
      <c r="S615" s="50">
        <v>152.6</v>
      </c>
      <c r="T615" s="50"/>
      <c r="U615" s="112">
        <f t="shared" si="449"/>
        <v>0.59327620303231132</v>
      </c>
      <c r="V615" s="50">
        <v>126.1</v>
      </c>
      <c r="W615" s="69"/>
      <c r="X615" s="112">
        <f t="shared" si="450"/>
        <v>0.39808917197452498</v>
      </c>
      <c r="Y615" s="98">
        <f t="shared" si="443"/>
        <v>0.68259385665529015</v>
      </c>
      <c r="Z615" s="98"/>
      <c r="AA615" s="307"/>
      <c r="AB615" s="307"/>
      <c r="AC615" s="307"/>
      <c r="AD615" s="307"/>
      <c r="AE615" s="307"/>
      <c r="AF615" s="307"/>
      <c r="AG615" s="307"/>
      <c r="AH615" s="307"/>
      <c r="AI615" s="307"/>
      <c r="AJ615" s="307"/>
      <c r="AK615" s="307"/>
      <c r="AL615" s="307"/>
      <c r="AM615" s="307"/>
      <c r="AN615" s="307"/>
      <c r="AO615" s="307"/>
    </row>
    <row r="616" spans="1:41" s="38" customFormat="1" ht="12.75" hidden="1" customHeight="1" x14ac:dyDescent="0.2">
      <c r="A616" s="31"/>
      <c r="B616" s="16"/>
      <c r="C616" s="17" t="s">
        <v>22</v>
      </c>
      <c r="D616" s="50">
        <v>147</v>
      </c>
      <c r="E616" s="50"/>
      <c r="F616" s="112">
        <f t="shared" si="444"/>
        <v>1.9417475728155331</v>
      </c>
      <c r="G616" s="50">
        <v>135.5</v>
      </c>
      <c r="H616" s="50"/>
      <c r="I616" s="112">
        <f t="shared" si="445"/>
        <v>2.4962178517397904</v>
      </c>
      <c r="J616" s="50">
        <v>111.1</v>
      </c>
      <c r="K616" s="50"/>
      <c r="L616" s="112">
        <f t="shared" si="446"/>
        <v>0.54298642533936459</v>
      </c>
      <c r="M616" s="50">
        <v>152.6</v>
      </c>
      <c r="N616" s="50"/>
      <c r="O616" s="112">
        <f t="shared" si="447"/>
        <v>0</v>
      </c>
      <c r="P616" s="50">
        <v>222.7</v>
      </c>
      <c r="Q616" s="50"/>
      <c r="R616" s="112">
        <f t="shared" si="448"/>
        <v>7.8972868217054071</v>
      </c>
      <c r="S616" s="50">
        <v>152.1</v>
      </c>
      <c r="T616" s="50"/>
      <c r="U616" s="112">
        <f t="shared" si="449"/>
        <v>0.66181336863004869</v>
      </c>
      <c r="V616" s="50">
        <v>126.4</v>
      </c>
      <c r="W616" s="69"/>
      <c r="X616" s="112">
        <f t="shared" si="450"/>
        <v>0.63694267515923553</v>
      </c>
      <c r="Y616" s="98">
        <f t="shared" si="443"/>
        <v>0.68027210884353739</v>
      </c>
      <c r="Z616" s="98"/>
      <c r="AA616" s="307"/>
      <c r="AB616" s="307"/>
      <c r="AC616" s="307"/>
      <c r="AD616" s="307"/>
      <c r="AE616" s="307"/>
      <c r="AF616" s="307"/>
      <c r="AG616" s="307"/>
      <c r="AH616" s="307"/>
      <c r="AI616" s="307"/>
      <c r="AJ616" s="307"/>
      <c r="AK616" s="307"/>
      <c r="AL616" s="307"/>
      <c r="AM616" s="307"/>
      <c r="AN616" s="307"/>
      <c r="AO616" s="307"/>
    </row>
    <row r="617" spans="1:41" s="38" customFormat="1" ht="12.75" hidden="1" customHeight="1" x14ac:dyDescent="0.2">
      <c r="A617" s="31"/>
      <c r="B617" s="16"/>
      <c r="C617" s="17" t="s">
        <v>23</v>
      </c>
      <c r="D617" s="50">
        <v>147.4</v>
      </c>
      <c r="E617" s="50"/>
      <c r="F617" s="112">
        <f t="shared" si="444"/>
        <v>2.5034770514603677</v>
      </c>
      <c r="G617" s="50">
        <v>136</v>
      </c>
      <c r="H617" s="50"/>
      <c r="I617" s="112">
        <f t="shared" si="445"/>
        <v>2.8744326777609741</v>
      </c>
      <c r="J617" s="50">
        <v>111.1</v>
      </c>
      <c r="K617" s="50"/>
      <c r="L617" s="112">
        <f t="shared" si="446"/>
        <v>0.54298642533936459</v>
      </c>
      <c r="M617" s="50">
        <v>152.6</v>
      </c>
      <c r="N617" s="50"/>
      <c r="O617" s="112">
        <f t="shared" si="447"/>
        <v>0</v>
      </c>
      <c r="P617" s="50">
        <v>222.2</v>
      </c>
      <c r="Q617" s="50"/>
      <c r="R617" s="112">
        <f t="shared" si="448"/>
        <v>9.5660749506903286</v>
      </c>
      <c r="S617" s="50">
        <v>153.19999999999999</v>
      </c>
      <c r="T617" s="50"/>
      <c r="U617" s="112">
        <f t="shared" si="449"/>
        <v>1.9294743845641893</v>
      </c>
      <c r="V617" s="50">
        <v>126.5</v>
      </c>
      <c r="W617" s="69"/>
      <c r="X617" s="112">
        <f t="shared" si="450"/>
        <v>0.556438791732905</v>
      </c>
      <c r="Y617" s="98">
        <f t="shared" si="443"/>
        <v>0.67842605156037983</v>
      </c>
      <c r="Z617" s="98"/>
      <c r="AA617" s="307"/>
      <c r="AB617" s="307"/>
      <c r="AC617" s="307"/>
      <c r="AD617" s="307"/>
      <c r="AE617" s="307"/>
      <c r="AF617" s="307"/>
      <c r="AG617" s="307"/>
      <c r="AH617" s="307"/>
      <c r="AI617" s="307"/>
      <c r="AJ617" s="307"/>
      <c r="AK617" s="307"/>
      <c r="AL617" s="307"/>
      <c r="AM617" s="307"/>
      <c r="AN617" s="307"/>
      <c r="AO617" s="307"/>
    </row>
    <row r="618" spans="1:41" s="38" customFormat="1" ht="12.75" hidden="1" customHeight="1" x14ac:dyDescent="0.2">
      <c r="A618" s="31"/>
      <c r="B618" s="16"/>
      <c r="C618" s="17" t="s">
        <v>24</v>
      </c>
      <c r="D618" s="50">
        <v>147.69999999999999</v>
      </c>
      <c r="E618" s="50"/>
      <c r="F618" s="112">
        <f t="shared" si="444"/>
        <v>2.4982650936849371</v>
      </c>
      <c r="G618" s="50">
        <v>136.30000000000001</v>
      </c>
      <c r="H618" s="50"/>
      <c r="I618" s="112">
        <f t="shared" si="445"/>
        <v>2.4812030075187952</v>
      </c>
      <c r="J618" s="50">
        <v>111.1</v>
      </c>
      <c r="K618" s="50"/>
      <c r="L618" s="112">
        <f t="shared" si="446"/>
        <v>0.54298642533936459</v>
      </c>
      <c r="M618" s="50">
        <v>152.6</v>
      </c>
      <c r="N618" s="50"/>
      <c r="O618" s="112">
        <f t="shared" si="447"/>
        <v>0</v>
      </c>
      <c r="P618" s="50">
        <v>222.6</v>
      </c>
      <c r="Q618" s="50"/>
      <c r="R618" s="112">
        <f t="shared" si="448"/>
        <v>9.6011816838995614</v>
      </c>
      <c r="S618" s="50">
        <v>153.69999999999999</v>
      </c>
      <c r="T618" s="50"/>
      <c r="U618" s="112">
        <f t="shared" si="449"/>
        <v>2.7406417112299408</v>
      </c>
      <c r="V618" s="50">
        <v>126.5</v>
      </c>
      <c r="W618" s="69"/>
      <c r="X618" s="112">
        <f t="shared" si="450"/>
        <v>0.556438791732905</v>
      </c>
      <c r="Y618" s="98">
        <f t="shared" si="443"/>
        <v>0.67704807041299941</v>
      </c>
      <c r="Z618" s="98"/>
      <c r="AA618" s="307"/>
      <c r="AB618" s="307"/>
      <c r="AC618" s="307"/>
      <c r="AD618" s="307"/>
      <c r="AE618" s="307"/>
      <c r="AF618" s="307"/>
      <c r="AG618" s="307"/>
      <c r="AH618" s="307"/>
      <c r="AI618" s="307"/>
      <c r="AJ618" s="307"/>
      <c r="AK618" s="307"/>
      <c r="AL618" s="307"/>
      <c r="AM618" s="307"/>
      <c r="AN618" s="307"/>
      <c r="AO618" s="307"/>
    </row>
    <row r="619" spans="1:41" s="49" customFormat="1" ht="12.75" hidden="1" customHeight="1" x14ac:dyDescent="0.2">
      <c r="A619" s="31"/>
      <c r="B619" s="31"/>
      <c r="C619" s="17" t="s">
        <v>25</v>
      </c>
      <c r="D619" s="50">
        <v>148.6</v>
      </c>
      <c r="E619" s="50"/>
      <c r="F619" s="112">
        <f t="shared" si="444"/>
        <v>3.1944444444444331</v>
      </c>
      <c r="G619" s="50">
        <v>138</v>
      </c>
      <c r="H619" s="50"/>
      <c r="I619" s="112">
        <f t="shared" si="445"/>
        <v>3.8374717832956984</v>
      </c>
      <c r="J619" s="50">
        <v>111.1</v>
      </c>
      <c r="K619" s="50"/>
      <c r="L619" s="112">
        <f t="shared" si="446"/>
        <v>0.54298642533936459</v>
      </c>
      <c r="M619" s="50">
        <v>152.6</v>
      </c>
      <c r="N619" s="50"/>
      <c r="O619" s="112">
        <f t="shared" si="447"/>
        <v>0</v>
      </c>
      <c r="P619" s="50">
        <v>224.4</v>
      </c>
      <c r="Q619" s="50"/>
      <c r="R619" s="112">
        <f t="shared" si="448"/>
        <v>10.705476073014308</v>
      </c>
      <c r="S619" s="50">
        <v>154.19999999999999</v>
      </c>
      <c r="T619" s="50"/>
      <c r="U619" s="112">
        <f t="shared" si="449"/>
        <v>3.1438127090301027</v>
      </c>
      <c r="V619" s="50">
        <v>126.5</v>
      </c>
      <c r="W619" s="69"/>
      <c r="X619" s="112">
        <f t="shared" si="450"/>
        <v>0.556438791732905</v>
      </c>
      <c r="Y619" s="98">
        <f t="shared" si="443"/>
        <v>0.67294751009421261</v>
      </c>
      <c r="Z619" s="98"/>
      <c r="AA619" s="313"/>
      <c r="AB619" s="313"/>
      <c r="AC619" s="313"/>
      <c r="AD619" s="313"/>
      <c r="AE619" s="313"/>
      <c r="AF619" s="313"/>
      <c r="AG619" s="313"/>
      <c r="AH619" s="313"/>
      <c r="AI619" s="313"/>
      <c r="AJ619" s="313"/>
      <c r="AK619" s="313"/>
      <c r="AL619" s="313"/>
      <c r="AM619" s="313"/>
      <c r="AN619" s="313"/>
      <c r="AO619" s="313"/>
    </row>
    <row r="620" spans="1:41" s="38" customFormat="1" ht="12.75" hidden="1" customHeight="1" x14ac:dyDescent="0.2">
      <c r="A620" s="31"/>
      <c r="B620" s="31"/>
      <c r="C620" s="17"/>
      <c r="D620" s="67"/>
      <c r="E620" s="53"/>
      <c r="F620" s="112" t="e">
        <f t="shared" si="444"/>
        <v>#DIV/0!</v>
      </c>
      <c r="G620" s="67"/>
      <c r="H620" s="67"/>
      <c r="I620" s="115"/>
      <c r="J620" s="69"/>
      <c r="K620" s="69"/>
      <c r="L620" s="115"/>
      <c r="M620" s="69"/>
      <c r="N620" s="69"/>
      <c r="O620" s="132"/>
      <c r="P620" s="69"/>
      <c r="Q620" s="69"/>
      <c r="R620" s="115"/>
      <c r="S620" s="67"/>
      <c r="T620" s="67"/>
      <c r="U620" s="115"/>
      <c r="V620" s="69"/>
      <c r="W620" s="69"/>
      <c r="X620" s="115"/>
      <c r="Y620" s="98" t="e">
        <f t="shared" si="443"/>
        <v>#DIV/0!</v>
      </c>
      <c r="Z620" s="98"/>
      <c r="AA620" s="307"/>
      <c r="AB620" s="307"/>
      <c r="AC620" s="307"/>
      <c r="AD620" s="307"/>
      <c r="AE620" s="307"/>
      <c r="AF620" s="307"/>
      <c r="AG620" s="307"/>
      <c r="AH620" s="307"/>
      <c r="AI620" s="307"/>
      <c r="AJ620" s="307"/>
      <c r="AK620" s="307"/>
      <c r="AL620" s="307"/>
      <c r="AM620" s="307"/>
      <c r="AN620" s="307"/>
      <c r="AO620" s="307"/>
    </row>
    <row r="621" spans="1:41" s="38" customFormat="1" ht="12.75" hidden="1" customHeight="1" x14ac:dyDescent="0.2">
      <c r="A621" s="31"/>
      <c r="B621" s="31"/>
      <c r="C621" s="17"/>
      <c r="D621" s="67"/>
      <c r="E621" s="53"/>
      <c r="F621" s="112" t="e">
        <f t="shared" si="444"/>
        <v>#DIV/0!</v>
      </c>
      <c r="G621" s="67"/>
      <c r="H621" s="67"/>
      <c r="I621" s="115"/>
      <c r="J621" s="69"/>
      <c r="K621" s="69"/>
      <c r="L621" s="115"/>
      <c r="M621" s="69"/>
      <c r="N621" s="69"/>
      <c r="O621" s="132"/>
      <c r="P621" s="69"/>
      <c r="Q621" s="69"/>
      <c r="R621" s="115"/>
      <c r="S621" s="67"/>
      <c r="T621" s="67"/>
      <c r="U621" s="115"/>
      <c r="V621" s="69"/>
      <c r="W621" s="69"/>
      <c r="X621" s="115"/>
      <c r="Y621" s="98" t="e">
        <f t="shared" si="443"/>
        <v>#DIV/0!</v>
      </c>
      <c r="Z621" s="98"/>
      <c r="AA621" s="307"/>
      <c r="AB621" s="307"/>
      <c r="AC621" s="307"/>
      <c r="AD621" s="307"/>
      <c r="AE621" s="307"/>
      <c r="AF621" s="307"/>
      <c r="AG621" s="307"/>
      <c r="AH621" s="307"/>
      <c r="AI621" s="307"/>
      <c r="AJ621" s="307"/>
      <c r="AK621" s="307"/>
      <c r="AL621" s="307"/>
      <c r="AM621" s="307"/>
      <c r="AN621" s="307"/>
      <c r="AO621" s="307"/>
    </row>
    <row r="622" spans="1:41" s="38" customFormat="1" ht="12.75" hidden="1" customHeight="1" x14ac:dyDescent="0.2">
      <c r="A622" s="31"/>
      <c r="B622" s="31"/>
      <c r="C622" s="17"/>
      <c r="D622" s="67"/>
      <c r="E622" s="53"/>
      <c r="F622" s="112" t="e">
        <f t="shared" si="444"/>
        <v>#DIV/0!</v>
      </c>
      <c r="G622" s="67"/>
      <c r="H622" s="67"/>
      <c r="I622" s="115"/>
      <c r="J622" s="69"/>
      <c r="K622" s="69"/>
      <c r="L622" s="115"/>
      <c r="M622" s="69"/>
      <c r="N622" s="69"/>
      <c r="O622" s="132"/>
      <c r="P622" s="69"/>
      <c r="Q622" s="69"/>
      <c r="R622" s="115"/>
      <c r="S622" s="67"/>
      <c r="T622" s="67"/>
      <c r="U622" s="115"/>
      <c r="V622" s="69"/>
      <c r="W622" s="69"/>
      <c r="X622" s="115"/>
      <c r="Y622" s="98" t="e">
        <f t="shared" si="443"/>
        <v>#DIV/0!</v>
      </c>
      <c r="Z622" s="98"/>
      <c r="AA622" s="307"/>
      <c r="AB622" s="307"/>
      <c r="AC622" s="307"/>
      <c r="AD622" s="307"/>
      <c r="AE622" s="307"/>
      <c r="AF622" s="307"/>
      <c r="AG622" s="307"/>
      <c r="AH622" s="307"/>
      <c r="AI622" s="307"/>
      <c r="AJ622" s="307"/>
      <c r="AK622" s="307"/>
      <c r="AL622" s="307"/>
      <c r="AM622" s="307"/>
      <c r="AN622" s="307"/>
      <c r="AO622" s="307"/>
    </row>
    <row r="623" spans="1:41" s="38" customFormat="1" ht="12.75" hidden="1" customHeight="1" x14ac:dyDescent="0.2">
      <c r="A623" s="31"/>
      <c r="B623" s="31"/>
      <c r="C623" s="17"/>
      <c r="D623" s="67"/>
      <c r="E623" s="53"/>
      <c r="F623" s="112" t="e">
        <f t="shared" si="444"/>
        <v>#DIV/0!</v>
      </c>
      <c r="G623" s="67"/>
      <c r="H623" s="67"/>
      <c r="I623" s="115"/>
      <c r="J623" s="69"/>
      <c r="K623" s="69"/>
      <c r="L623" s="115"/>
      <c r="M623" s="69"/>
      <c r="N623" s="69"/>
      <c r="O623" s="132"/>
      <c r="P623" s="69"/>
      <c r="Q623" s="69"/>
      <c r="R623" s="115"/>
      <c r="S623" s="67"/>
      <c r="T623" s="67"/>
      <c r="U623" s="115"/>
      <c r="V623" s="69"/>
      <c r="W623" s="69"/>
      <c r="X623" s="115"/>
      <c r="Y623" s="98" t="e">
        <f t="shared" si="443"/>
        <v>#DIV/0!</v>
      </c>
      <c r="Z623" s="98"/>
      <c r="AA623" s="307"/>
      <c r="AB623" s="307"/>
      <c r="AC623" s="307"/>
      <c r="AD623" s="307"/>
      <c r="AE623" s="307"/>
      <c r="AF623" s="307"/>
      <c r="AG623" s="307"/>
      <c r="AH623" s="307"/>
      <c r="AI623" s="307"/>
      <c r="AJ623" s="307"/>
      <c r="AK623" s="307"/>
      <c r="AL623" s="307"/>
      <c r="AM623" s="307"/>
      <c r="AN623" s="307"/>
      <c r="AO623" s="307"/>
    </row>
    <row r="624" spans="1:41" s="38" customFormat="1" ht="12.75" hidden="1" customHeight="1" x14ac:dyDescent="0.2">
      <c r="A624" s="31"/>
      <c r="B624" s="31"/>
      <c r="C624" s="17"/>
      <c r="D624" s="67"/>
      <c r="E624" s="53"/>
      <c r="F624" s="112">
        <f t="shared" si="444"/>
        <v>-100</v>
      </c>
      <c r="G624" s="67"/>
      <c r="H624" s="67"/>
      <c r="I624" s="115"/>
      <c r="J624" s="69"/>
      <c r="K624" s="69"/>
      <c r="L624" s="115"/>
      <c r="M624" s="69"/>
      <c r="N624" s="69"/>
      <c r="O624" s="132"/>
      <c r="P624" s="69"/>
      <c r="Q624" s="69"/>
      <c r="R624" s="115"/>
      <c r="S624" s="67"/>
      <c r="T624" s="67"/>
      <c r="U624" s="115"/>
      <c r="V624" s="69"/>
      <c r="W624" s="69"/>
      <c r="X624" s="115"/>
      <c r="Y624" s="98" t="e">
        <f t="shared" si="443"/>
        <v>#DIV/0!</v>
      </c>
      <c r="Z624" s="98"/>
      <c r="AA624" s="307"/>
      <c r="AB624" s="307"/>
      <c r="AC624" s="307"/>
      <c r="AD624" s="307"/>
      <c r="AE624" s="307"/>
      <c r="AF624" s="307"/>
      <c r="AG624" s="307"/>
      <c r="AH624" s="307"/>
      <c r="AI624" s="307"/>
      <c r="AJ624" s="307"/>
      <c r="AK624" s="307"/>
      <c r="AL624" s="307"/>
      <c r="AM624" s="307"/>
      <c r="AN624" s="307"/>
      <c r="AO624" s="307"/>
    </row>
    <row r="625" spans="1:42" s="38" customFormat="1" ht="12.75" hidden="1" customHeight="1" x14ac:dyDescent="0.2">
      <c r="A625" s="31"/>
      <c r="B625" s="31"/>
      <c r="C625" s="17"/>
      <c r="D625" s="67"/>
      <c r="E625" s="53"/>
      <c r="F625" s="112"/>
      <c r="G625" s="67"/>
      <c r="H625" s="67"/>
      <c r="I625" s="115"/>
      <c r="J625" s="69"/>
      <c r="K625" s="69"/>
      <c r="L625" s="115"/>
      <c r="M625" s="69"/>
      <c r="N625" s="69"/>
      <c r="O625" s="132"/>
      <c r="P625" s="69"/>
      <c r="Q625" s="69"/>
      <c r="R625" s="115"/>
      <c r="S625" s="67"/>
      <c r="T625" s="67"/>
      <c r="U625" s="115"/>
      <c r="V625" s="69"/>
      <c r="W625" s="69"/>
      <c r="X625" s="115"/>
      <c r="Y625" s="98"/>
      <c r="Z625" s="98"/>
      <c r="AA625" s="307"/>
      <c r="AB625" s="307"/>
      <c r="AC625" s="307"/>
      <c r="AD625" s="307"/>
      <c r="AE625" s="307"/>
      <c r="AF625" s="307"/>
      <c r="AG625" s="307"/>
      <c r="AH625" s="307"/>
      <c r="AI625" s="307"/>
      <c r="AJ625" s="307"/>
      <c r="AK625" s="307"/>
      <c r="AL625" s="307"/>
      <c r="AM625" s="307"/>
      <c r="AN625" s="307"/>
      <c r="AO625" s="307"/>
    </row>
    <row r="626" spans="1:42" s="38" customFormat="1" ht="12.75" hidden="1" customHeight="1" x14ac:dyDescent="0.2">
      <c r="A626" s="31"/>
      <c r="B626" s="18">
        <v>2008</v>
      </c>
      <c r="C626" s="17"/>
      <c r="D626" s="51">
        <f>AVERAGE(D627:D638)</f>
        <v>156.64166666666668</v>
      </c>
      <c r="E626" s="53"/>
      <c r="F626" s="112">
        <f>SUM(D626/D607-1)*100</f>
        <v>7.3868829981718509</v>
      </c>
      <c r="G626" s="67">
        <f>SUM(G627:G638)/12</f>
        <v>150.60000000000002</v>
      </c>
      <c r="H626" s="67"/>
      <c r="I626" s="115">
        <f>SUM(G626/G607-1)*100</f>
        <v>12.808988764044994</v>
      </c>
      <c r="J626" s="69">
        <f>SUM(J627:J638)/12</f>
        <v>116.20833333333331</v>
      </c>
      <c r="K626" s="69"/>
      <c r="L626" s="115">
        <f>SUM(J626/J607-1)*100</f>
        <v>4.7551081730769162</v>
      </c>
      <c r="M626" s="69">
        <f>SUM(M627:M638)/12</f>
        <v>158.59999999999997</v>
      </c>
      <c r="N626" s="69"/>
      <c r="O626" s="132">
        <f>SUM(M626/M607-1)*100</f>
        <v>3.9318479685452212</v>
      </c>
      <c r="P626" s="69">
        <f>SUM(P627:P638)/12</f>
        <v>214.56666666666669</v>
      </c>
      <c r="Q626" s="69"/>
      <c r="R626" s="115">
        <f>SUM(P626/P607-1)*100</f>
        <v>-3.0061026143298308</v>
      </c>
      <c r="S626" s="67">
        <f>SUM(S627:S638)/12</f>
        <v>161.95833333333334</v>
      </c>
      <c r="T626" s="67"/>
      <c r="U626" s="115">
        <f>SUM(S626/S607-1)*100</f>
        <v>6.9502531366938181</v>
      </c>
      <c r="V626" s="69">
        <f>SUM(V627:V638)/12</f>
        <v>128.99166666666667</v>
      </c>
      <c r="W626" s="69"/>
      <c r="X626" s="115">
        <f>SUM(V626/V607-1)*100</f>
        <v>2.2323492503797615</v>
      </c>
      <c r="Y626" s="98">
        <f t="shared" ref="Y626:Y638" si="451">SUM(1/D626)*100</f>
        <v>0.63839974464010207</v>
      </c>
      <c r="Z626" s="98"/>
      <c r="AA626" s="307"/>
      <c r="AB626" s="307"/>
      <c r="AC626" s="307"/>
      <c r="AD626" s="307"/>
      <c r="AE626" s="307"/>
      <c r="AF626" s="307"/>
      <c r="AG626" s="307"/>
      <c r="AH626" s="307"/>
      <c r="AI626" s="307"/>
      <c r="AJ626" s="307"/>
      <c r="AK626" s="307"/>
      <c r="AL626" s="307"/>
      <c r="AM626" s="307"/>
      <c r="AN626" s="307"/>
      <c r="AO626" s="307"/>
    </row>
    <row r="627" spans="1:42" s="38" customFormat="1" ht="12.75" hidden="1" customHeight="1" x14ac:dyDescent="0.2">
      <c r="A627" s="31"/>
      <c r="B627" s="16"/>
      <c r="C627" s="17" t="s">
        <v>32</v>
      </c>
      <c r="D627" s="67">
        <v>150.1</v>
      </c>
      <c r="E627" s="53"/>
      <c r="F627" s="112">
        <f>SUM(D627/D608-1)*100</f>
        <v>4.453723034098811</v>
      </c>
      <c r="G627" s="67">
        <v>140.4</v>
      </c>
      <c r="H627" s="67"/>
      <c r="I627" s="115">
        <f t="shared" ref="I627:I638" si="452">SUM(G627/G608-1)*100</f>
        <v>5.8823529411764719</v>
      </c>
      <c r="J627" s="69">
        <v>112.2</v>
      </c>
      <c r="K627" s="69"/>
      <c r="L627" s="115">
        <f t="shared" ref="L627:L638" si="453">SUM(J627/J608-1)*100</f>
        <v>1.3550135501354976</v>
      </c>
      <c r="M627" s="69">
        <v>152.6</v>
      </c>
      <c r="N627" s="69"/>
      <c r="O627" s="132">
        <f t="shared" ref="O627:O638" si="454">SUM(M627/M608-1)*100</f>
        <v>0</v>
      </c>
      <c r="P627" s="69">
        <v>227.5</v>
      </c>
      <c r="Q627" s="69"/>
      <c r="R627" s="115">
        <f t="shared" ref="R627:R638" si="455">SUM(P627/P608-1)*100</f>
        <v>13.522954091816363</v>
      </c>
      <c r="S627" s="67">
        <v>154.80000000000001</v>
      </c>
      <c r="T627" s="67"/>
      <c r="U627" s="115">
        <f t="shared" ref="U627:U638" si="456">SUM(S627/S608-1)*100</f>
        <v>3.5451505016722562</v>
      </c>
      <c r="V627" s="69">
        <v>126.6</v>
      </c>
      <c r="W627" s="69"/>
      <c r="X627" s="115">
        <f t="shared" ref="X627:X638" si="457">SUM(V627/V608-1)*100</f>
        <v>0.55599682287528207</v>
      </c>
      <c r="Y627" s="98">
        <f t="shared" si="451"/>
        <v>0.66622251832111923</v>
      </c>
      <c r="Z627" s="98"/>
      <c r="AA627" s="307"/>
      <c r="AB627" s="307"/>
      <c r="AC627" s="307"/>
      <c r="AD627" s="307"/>
      <c r="AE627" s="307"/>
      <c r="AF627" s="307"/>
      <c r="AG627" s="307"/>
      <c r="AH627" s="307"/>
      <c r="AI627" s="307"/>
      <c r="AJ627" s="307"/>
      <c r="AK627" s="307"/>
      <c r="AL627" s="307"/>
      <c r="AM627" s="307"/>
      <c r="AN627" s="307"/>
      <c r="AO627" s="307"/>
    </row>
    <row r="628" spans="1:42" s="38" customFormat="1" ht="12.75" hidden="1" customHeight="1" x14ac:dyDescent="0.2">
      <c r="A628" s="31"/>
      <c r="B628" s="16"/>
      <c r="C628" s="17" t="s">
        <v>15</v>
      </c>
      <c r="D628" s="67">
        <v>149.19999999999999</v>
      </c>
      <c r="E628" s="53"/>
      <c r="F628" s="112">
        <f t="shared" ref="F628:F638" si="458">SUM(D628/D609-1)*100</f>
        <v>3.7552155771905182</v>
      </c>
      <c r="G628" s="67">
        <v>140.80000000000001</v>
      </c>
      <c r="H628" s="67"/>
      <c r="I628" s="115">
        <f t="shared" si="452"/>
        <v>6.4247921390778506</v>
      </c>
      <c r="J628" s="69">
        <v>113.7</v>
      </c>
      <c r="K628" s="69"/>
      <c r="L628" s="115">
        <f t="shared" si="453"/>
        <v>2.7100271002709952</v>
      </c>
      <c r="M628" s="69">
        <v>153</v>
      </c>
      <c r="N628" s="69"/>
      <c r="O628" s="132">
        <f t="shared" si="454"/>
        <v>0.26212319790301919</v>
      </c>
      <c r="P628" s="69">
        <v>210</v>
      </c>
      <c r="Q628" s="69"/>
      <c r="R628" s="115">
        <f t="shared" si="455"/>
        <v>1.8922852983988436</v>
      </c>
      <c r="S628" s="67">
        <v>154.9</v>
      </c>
      <c r="T628" s="67"/>
      <c r="U628" s="115">
        <f t="shared" si="456"/>
        <v>4.0295500335795875</v>
      </c>
      <c r="V628" s="69">
        <v>126.9</v>
      </c>
      <c r="W628" s="69"/>
      <c r="X628" s="115">
        <f t="shared" si="457"/>
        <v>0.79428117553614896</v>
      </c>
      <c r="Y628" s="98">
        <f t="shared" si="451"/>
        <v>0.67024128686327078</v>
      </c>
      <c r="Z628" s="98"/>
      <c r="AA628" s="307"/>
      <c r="AB628" s="307"/>
      <c r="AC628" s="307"/>
      <c r="AD628" s="307"/>
      <c r="AE628" s="307"/>
      <c r="AF628" s="307"/>
      <c r="AG628" s="307"/>
      <c r="AH628" s="307"/>
      <c r="AI628" s="307"/>
      <c r="AJ628" s="307"/>
      <c r="AK628" s="307"/>
      <c r="AL628" s="307"/>
      <c r="AM628" s="307"/>
      <c r="AN628" s="307"/>
      <c r="AO628" s="307"/>
    </row>
    <row r="629" spans="1:42" s="38" customFormat="1" ht="12.75" hidden="1" customHeight="1" x14ac:dyDescent="0.2">
      <c r="A629" s="31"/>
      <c r="B629" s="16"/>
      <c r="C629" s="17" t="s">
        <v>16</v>
      </c>
      <c r="D629" s="67">
        <v>149.6</v>
      </c>
      <c r="E629" s="53"/>
      <c r="F629" s="112">
        <f t="shared" si="458"/>
        <v>4.0333796940194677</v>
      </c>
      <c r="G629" s="67">
        <v>140.6</v>
      </c>
      <c r="H629" s="67"/>
      <c r="I629" s="115">
        <f t="shared" si="452"/>
        <v>7.0015220700152092</v>
      </c>
      <c r="J629" s="69">
        <v>114</v>
      </c>
      <c r="K629" s="69"/>
      <c r="L629" s="115">
        <f t="shared" si="453"/>
        <v>2.9810298102981081</v>
      </c>
      <c r="M629" s="69">
        <v>153</v>
      </c>
      <c r="N629" s="69"/>
      <c r="O629" s="132">
        <f t="shared" si="454"/>
        <v>0.26212319790301919</v>
      </c>
      <c r="P629" s="69">
        <v>215.8</v>
      </c>
      <c r="Q629" s="69"/>
      <c r="R629" s="115">
        <f t="shared" si="455"/>
        <v>1.7444601603017418</v>
      </c>
      <c r="S629" s="67">
        <v>155.4</v>
      </c>
      <c r="T629" s="67"/>
      <c r="U629" s="115">
        <f t="shared" si="456"/>
        <v>4.2953020134228304</v>
      </c>
      <c r="V629" s="69">
        <v>127.1</v>
      </c>
      <c r="W629" s="69"/>
      <c r="X629" s="115">
        <f t="shared" si="457"/>
        <v>0.95313741064335655</v>
      </c>
      <c r="Y629" s="98">
        <f t="shared" si="451"/>
        <v>0.66844919786096257</v>
      </c>
      <c r="Z629" s="98"/>
      <c r="AA629" s="307"/>
      <c r="AB629" s="307"/>
      <c r="AC629" s="307"/>
      <c r="AD629" s="307"/>
      <c r="AE629" s="307"/>
      <c r="AF629" s="307"/>
      <c r="AG629" s="307"/>
      <c r="AH629" s="307"/>
      <c r="AI629" s="307"/>
      <c r="AJ629" s="307"/>
      <c r="AK629" s="307"/>
      <c r="AL629" s="307"/>
      <c r="AM629" s="307"/>
      <c r="AN629" s="307"/>
      <c r="AO629" s="307"/>
    </row>
    <row r="630" spans="1:42" s="38" customFormat="1" ht="12.75" hidden="1" customHeight="1" x14ac:dyDescent="0.2">
      <c r="A630" s="31"/>
      <c r="B630" s="16"/>
      <c r="C630" s="17" t="s">
        <v>17</v>
      </c>
      <c r="D630" s="67">
        <v>152.9</v>
      </c>
      <c r="E630" s="53"/>
      <c r="F630" s="112">
        <f t="shared" si="458"/>
        <v>5.5939226519337026</v>
      </c>
      <c r="G630" s="67">
        <v>146.4</v>
      </c>
      <c r="H630" s="67"/>
      <c r="I630" s="115">
        <f t="shared" si="452"/>
        <v>11.755725190839694</v>
      </c>
      <c r="J630" s="69">
        <v>116.5</v>
      </c>
      <c r="K630" s="69"/>
      <c r="L630" s="115">
        <f t="shared" si="453"/>
        <v>5.2393857271906041</v>
      </c>
      <c r="M630" s="69">
        <v>155.80000000000001</v>
      </c>
      <c r="N630" s="69"/>
      <c r="O630" s="132">
        <f t="shared" si="454"/>
        <v>2.0969855832241313</v>
      </c>
      <c r="P630" s="69">
        <v>211.4</v>
      </c>
      <c r="Q630" s="69"/>
      <c r="R630" s="115">
        <f t="shared" si="455"/>
        <v>-7.4025405168637759</v>
      </c>
      <c r="S630" s="67">
        <v>156.69999999999999</v>
      </c>
      <c r="T630" s="67"/>
      <c r="U630" s="115">
        <f t="shared" si="456"/>
        <v>4.8160535117056869</v>
      </c>
      <c r="V630" s="69">
        <v>127.9</v>
      </c>
      <c r="W630" s="69"/>
      <c r="X630" s="115">
        <f t="shared" si="457"/>
        <v>1.4274385408406198</v>
      </c>
      <c r="Y630" s="98">
        <f t="shared" si="451"/>
        <v>0.65402223675604965</v>
      </c>
      <c r="Z630" s="98"/>
      <c r="AA630" s="307"/>
      <c r="AB630" s="307"/>
      <c r="AC630" s="307"/>
      <c r="AD630" s="307"/>
      <c r="AE630" s="307"/>
      <c r="AF630" s="307"/>
      <c r="AG630" s="307"/>
      <c r="AH630" s="307"/>
      <c r="AI630" s="307"/>
      <c r="AJ630" s="307"/>
      <c r="AK630" s="307"/>
      <c r="AL630" s="307"/>
      <c r="AM630" s="307"/>
      <c r="AN630" s="307"/>
      <c r="AO630" s="307"/>
    </row>
    <row r="631" spans="1:42" s="38" customFormat="1" ht="12.75" hidden="1" customHeight="1" x14ac:dyDescent="0.2">
      <c r="A631" s="31"/>
      <c r="B631" s="16"/>
      <c r="C631" s="17" t="s">
        <v>18</v>
      </c>
      <c r="D631" s="67">
        <v>156.6</v>
      </c>
      <c r="E631" s="53"/>
      <c r="F631" s="112">
        <f t="shared" si="458"/>
        <v>7.9255685733976566</v>
      </c>
      <c r="G631" s="67">
        <v>149</v>
      </c>
      <c r="H631" s="67"/>
      <c r="I631" s="115">
        <f t="shared" si="452"/>
        <v>13.394216133942161</v>
      </c>
      <c r="J631" s="69">
        <v>117</v>
      </c>
      <c r="K631" s="69"/>
      <c r="L631" s="115">
        <f t="shared" si="453"/>
        <v>5.6910569105691033</v>
      </c>
      <c r="M631" s="69">
        <v>161.1</v>
      </c>
      <c r="N631" s="69"/>
      <c r="O631" s="132">
        <f t="shared" si="454"/>
        <v>5.5701179554390468</v>
      </c>
      <c r="P631" s="69">
        <v>217.9</v>
      </c>
      <c r="Q631" s="69"/>
      <c r="R631" s="115">
        <f t="shared" si="455"/>
        <v>-4.3459174714661986</v>
      </c>
      <c r="S631" s="67">
        <v>161.4</v>
      </c>
      <c r="T631" s="67"/>
      <c r="U631" s="115">
        <f t="shared" si="456"/>
        <v>7.7436582109479346</v>
      </c>
      <c r="V631" s="69">
        <v>129.19999999999999</v>
      </c>
      <c r="W631" s="69"/>
      <c r="X631" s="115">
        <f t="shared" si="457"/>
        <v>2.4583663758921404</v>
      </c>
      <c r="Y631" s="98">
        <f t="shared" si="451"/>
        <v>0.63856960408684549</v>
      </c>
      <c r="Z631" s="98"/>
      <c r="AA631" s="307"/>
      <c r="AB631" s="307"/>
      <c r="AC631" s="307"/>
      <c r="AD631" s="307"/>
      <c r="AE631" s="307"/>
      <c r="AF631" s="307"/>
      <c r="AG631" s="307"/>
      <c r="AH631" s="307"/>
      <c r="AI631" s="307"/>
      <c r="AJ631" s="307"/>
      <c r="AK631" s="307"/>
      <c r="AL631" s="307"/>
      <c r="AM631" s="307"/>
      <c r="AN631" s="307"/>
      <c r="AO631" s="307"/>
    </row>
    <row r="632" spans="1:42" s="38" customFormat="1" ht="12.75" hidden="1" customHeight="1" x14ac:dyDescent="0.2">
      <c r="A632" s="31"/>
      <c r="B632" s="16"/>
      <c r="C632" s="17" t="s">
        <v>19</v>
      </c>
      <c r="D632" s="67">
        <v>159.4</v>
      </c>
      <c r="E632" s="53"/>
      <c r="F632" s="112">
        <f t="shared" si="458"/>
        <v>9.178082191780824</v>
      </c>
      <c r="G632" s="67">
        <v>153.6</v>
      </c>
      <c r="H632" s="67"/>
      <c r="I632" s="115">
        <f t="shared" si="452"/>
        <v>16.187594553706507</v>
      </c>
      <c r="J632" s="69">
        <v>117.3</v>
      </c>
      <c r="K632" s="69"/>
      <c r="L632" s="115">
        <f t="shared" si="453"/>
        <v>5.5805580558055734</v>
      </c>
      <c r="M632" s="69">
        <v>161.1</v>
      </c>
      <c r="N632" s="69"/>
      <c r="O632" s="132">
        <f t="shared" si="454"/>
        <v>5.5701179554390468</v>
      </c>
      <c r="P632" s="69">
        <v>224</v>
      </c>
      <c r="Q632" s="69"/>
      <c r="R632" s="115">
        <f t="shared" si="455"/>
        <v>-2.4390243902439046</v>
      </c>
      <c r="S632" s="67">
        <v>163.19999999999999</v>
      </c>
      <c r="T632" s="67"/>
      <c r="U632" s="115">
        <f t="shared" si="456"/>
        <v>7.1569271175311755</v>
      </c>
      <c r="V632" s="69">
        <v>129.30000000000001</v>
      </c>
      <c r="W632" s="69"/>
      <c r="X632" s="115">
        <f t="shared" si="457"/>
        <v>2.5376685170499735</v>
      </c>
      <c r="Y632" s="98">
        <f t="shared" si="451"/>
        <v>0.62735257214554585</v>
      </c>
      <c r="Z632" s="98"/>
      <c r="AA632" s="307"/>
      <c r="AB632" s="307"/>
      <c r="AC632" s="307"/>
      <c r="AD632" s="307"/>
      <c r="AE632" s="307"/>
      <c r="AF632" s="307"/>
      <c r="AG632" s="307"/>
      <c r="AH632" s="307"/>
      <c r="AI632" s="307"/>
      <c r="AJ632" s="307"/>
      <c r="AK632" s="307"/>
      <c r="AL632" s="307"/>
      <c r="AM632" s="307"/>
      <c r="AN632" s="307"/>
      <c r="AO632" s="307"/>
    </row>
    <row r="633" spans="1:42" s="38" customFormat="1" ht="12.75" hidden="1" customHeight="1" x14ac:dyDescent="0.2">
      <c r="A633" s="31"/>
      <c r="B633" s="16"/>
      <c r="C633" s="17" t="s">
        <v>20</v>
      </c>
      <c r="D633" s="67">
        <v>160.69999999999999</v>
      </c>
      <c r="E633" s="53"/>
      <c r="F633" s="112">
        <f t="shared" si="458"/>
        <v>10.068493150684921</v>
      </c>
      <c r="G633" s="67">
        <v>154.1</v>
      </c>
      <c r="H633" s="67"/>
      <c r="I633" s="115">
        <f t="shared" si="452"/>
        <v>16.565809379727693</v>
      </c>
      <c r="J633" s="69">
        <v>117.3</v>
      </c>
      <c r="K633" s="69"/>
      <c r="L633" s="115">
        <f t="shared" si="453"/>
        <v>5.5805580558055734</v>
      </c>
      <c r="M633" s="69">
        <v>161.1</v>
      </c>
      <c r="N633" s="69"/>
      <c r="O633" s="132">
        <f t="shared" si="454"/>
        <v>5.5701179554390468</v>
      </c>
      <c r="P633" s="69">
        <v>221.7</v>
      </c>
      <c r="Q633" s="69"/>
      <c r="R633" s="115">
        <f t="shared" si="455"/>
        <v>-2.9759299781181636</v>
      </c>
      <c r="S633" s="67">
        <v>169.5</v>
      </c>
      <c r="T633" s="67"/>
      <c r="U633" s="115">
        <f t="shared" si="456"/>
        <v>11.220472440944885</v>
      </c>
      <c r="V633" s="69">
        <v>129.30000000000001</v>
      </c>
      <c r="W633" s="69"/>
      <c r="X633" s="115">
        <f t="shared" si="457"/>
        <v>2.5376685170499735</v>
      </c>
      <c r="Y633" s="98">
        <f t="shared" si="451"/>
        <v>0.62227753578095835</v>
      </c>
      <c r="Z633" s="98"/>
      <c r="AA633" s="307"/>
      <c r="AB633" s="307"/>
      <c r="AC633" s="307"/>
      <c r="AD633" s="307"/>
      <c r="AE633" s="307"/>
      <c r="AF633" s="307"/>
      <c r="AG633" s="307"/>
      <c r="AH633" s="307"/>
      <c r="AI633" s="307"/>
      <c r="AJ633" s="307"/>
      <c r="AK633" s="307"/>
      <c r="AL633" s="307"/>
      <c r="AM633" s="307"/>
      <c r="AN633" s="307"/>
      <c r="AO633" s="307"/>
    </row>
    <row r="634" spans="1:42" s="38" customFormat="1" ht="12.75" hidden="1" customHeight="1" x14ac:dyDescent="0.2">
      <c r="A634" s="31"/>
      <c r="B634" s="16"/>
      <c r="C634" s="17" t="s">
        <v>21</v>
      </c>
      <c r="D634" s="67">
        <v>161.6</v>
      </c>
      <c r="E634" s="53"/>
      <c r="F634" s="112">
        <f t="shared" si="458"/>
        <v>10.307167235494873</v>
      </c>
      <c r="G634" s="67">
        <v>155.9</v>
      </c>
      <c r="H634" s="67"/>
      <c r="I634" s="115">
        <f t="shared" si="452"/>
        <v>17.129977460555978</v>
      </c>
      <c r="J634" s="69">
        <v>117.3</v>
      </c>
      <c r="K634" s="69"/>
      <c r="L634" s="115">
        <f t="shared" si="453"/>
        <v>5.5805580558055734</v>
      </c>
      <c r="M634" s="69">
        <v>161.1</v>
      </c>
      <c r="N634" s="69"/>
      <c r="O634" s="132">
        <f t="shared" si="454"/>
        <v>5.5701179554390468</v>
      </c>
      <c r="P634" s="69">
        <v>222</v>
      </c>
      <c r="Q634" s="69"/>
      <c r="R634" s="115">
        <f t="shared" si="455"/>
        <v>-3.4362766420182767</v>
      </c>
      <c r="S634" s="67">
        <v>169.9</v>
      </c>
      <c r="T634" s="67"/>
      <c r="U634" s="115">
        <f t="shared" si="456"/>
        <v>11.33682830930538</v>
      </c>
      <c r="V634" s="69">
        <v>129.69999999999999</v>
      </c>
      <c r="W634" s="69"/>
      <c r="X634" s="115">
        <f t="shared" si="457"/>
        <v>2.8548770816811952</v>
      </c>
      <c r="Y634" s="98">
        <f t="shared" si="451"/>
        <v>0.61881188118811881</v>
      </c>
      <c r="Z634" s="98"/>
      <c r="AA634" s="307"/>
      <c r="AB634" s="307"/>
      <c r="AC634" s="307"/>
      <c r="AD634" s="307"/>
      <c r="AE634" s="307"/>
      <c r="AF634" s="307"/>
      <c r="AG634" s="307"/>
      <c r="AH634" s="307"/>
      <c r="AI634" s="307"/>
      <c r="AJ634" s="307"/>
      <c r="AK634" s="307"/>
      <c r="AL634" s="307"/>
      <c r="AM634" s="307"/>
      <c r="AN634" s="307"/>
      <c r="AO634" s="307"/>
    </row>
    <row r="635" spans="1:42" s="38" customFormat="1" ht="12.75" hidden="1" customHeight="1" x14ac:dyDescent="0.2">
      <c r="A635" s="31"/>
      <c r="B635" s="16"/>
      <c r="C635" s="17" t="s">
        <v>22</v>
      </c>
      <c r="D635" s="67">
        <v>161.19999999999999</v>
      </c>
      <c r="E635" s="53"/>
      <c r="F635" s="112">
        <f t="shared" si="458"/>
        <v>9.6598639455782287</v>
      </c>
      <c r="G635" s="67">
        <v>156.5</v>
      </c>
      <c r="H635" s="67"/>
      <c r="I635" s="115">
        <f t="shared" si="452"/>
        <v>15.498154981549806</v>
      </c>
      <c r="J635" s="69">
        <v>117.3</v>
      </c>
      <c r="K635" s="69"/>
      <c r="L635" s="115">
        <f t="shared" si="453"/>
        <v>5.5805580558055734</v>
      </c>
      <c r="M635" s="69">
        <v>161.1</v>
      </c>
      <c r="N635" s="69"/>
      <c r="O635" s="132">
        <f t="shared" si="454"/>
        <v>5.5701179554390468</v>
      </c>
      <c r="P635" s="69">
        <v>216.9</v>
      </c>
      <c r="Q635" s="69"/>
      <c r="R635" s="115">
        <f t="shared" si="455"/>
        <v>-2.6044005388414782</v>
      </c>
      <c r="S635" s="67">
        <v>167.9</v>
      </c>
      <c r="T635" s="67"/>
      <c r="U635" s="115">
        <f t="shared" si="456"/>
        <v>10.38790269559502</v>
      </c>
      <c r="V635" s="69">
        <v>130.19999999999999</v>
      </c>
      <c r="W635" s="69"/>
      <c r="X635" s="115">
        <f t="shared" si="457"/>
        <v>3.0063291139240444</v>
      </c>
      <c r="Y635" s="98">
        <f t="shared" si="451"/>
        <v>0.62034739454094301</v>
      </c>
      <c r="Z635" s="98"/>
      <c r="AA635" s="307"/>
      <c r="AB635" s="307"/>
      <c r="AC635" s="307"/>
      <c r="AD635" s="307"/>
      <c r="AE635" s="307"/>
      <c r="AF635" s="307"/>
      <c r="AG635" s="307"/>
      <c r="AH635" s="307"/>
      <c r="AI635" s="307"/>
      <c r="AJ635" s="307"/>
      <c r="AK635" s="307"/>
      <c r="AL635" s="307"/>
      <c r="AM635" s="307"/>
      <c r="AN635" s="307"/>
      <c r="AO635" s="307"/>
    </row>
    <row r="636" spans="1:42" s="38" customFormat="1" ht="12.75" hidden="1" customHeight="1" x14ac:dyDescent="0.2">
      <c r="A636" s="31"/>
      <c r="B636" s="16"/>
      <c r="C636" s="17" t="s">
        <v>23</v>
      </c>
      <c r="D636" s="67">
        <v>160.69999999999999</v>
      </c>
      <c r="E636" s="53"/>
      <c r="F636" s="112">
        <f t="shared" si="458"/>
        <v>9.0230664857530396</v>
      </c>
      <c r="G636" s="67">
        <v>157.19999999999999</v>
      </c>
      <c r="H636" s="67"/>
      <c r="I636" s="115">
        <f t="shared" si="452"/>
        <v>15.588235294117636</v>
      </c>
      <c r="J636" s="69">
        <v>117.3</v>
      </c>
      <c r="K636" s="69"/>
      <c r="L636" s="115">
        <f t="shared" si="453"/>
        <v>5.5805580558055734</v>
      </c>
      <c r="M636" s="69">
        <v>161.1</v>
      </c>
      <c r="N636" s="69"/>
      <c r="O636" s="132">
        <f t="shared" si="454"/>
        <v>5.5701179554390468</v>
      </c>
      <c r="P636" s="69">
        <v>210</v>
      </c>
      <c r="Q636" s="69"/>
      <c r="R636" s="115">
        <f t="shared" si="455"/>
        <v>-5.4905490549054807</v>
      </c>
      <c r="S636" s="67">
        <v>166</v>
      </c>
      <c r="T636" s="67"/>
      <c r="U636" s="115">
        <f t="shared" si="456"/>
        <v>8.3550913838120078</v>
      </c>
      <c r="V636" s="69">
        <v>130.4</v>
      </c>
      <c r="W636" s="69"/>
      <c r="X636" s="115">
        <f t="shared" si="457"/>
        <v>3.0830039525691744</v>
      </c>
      <c r="Y636" s="98">
        <f t="shared" si="451"/>
        <v>0.62227753578095835</v>
      </c>
      <c r="Z636" s="98"/>
      <c r="AA636" s="307"/>
      <c r="AB636" s="307"/>
      <c r="AC636" s="307"/>
      <c r="AD636" s="307"/>
      <c r="AE636" s="307"/>
      <c r="AF636" s="307"/>
      <c r="AG636" s="307"/>
      <c r="AH636" s="307"/>
      <c r="AI636" s="307"/>
      <c r="AJ636" s="307"/>
      <c r="AK636" s="307"/>
      <c r="AL636" s="307"/>
      <c r="AM636" s="307"/>
      <c r="AN636" s="307"/>
      <c r="AO636" s="307"/>
    </row>
    <row r="637" spans="1:42" s="38" customFormat="1" ht="12.75" hidden="1" customHeight="1" x14ac:dyDescent="0.2">
      <c r="A637" s="31"/>
      <c r="B637" s="16"/>
      <c r="C637" s="17" t="s">
        <v>24</v>
      </c>
      <c r="D637" s="67">
        <v>159.30000000000001</v>
      </c>
      <c r="E637" s="53"/>
      <c r="F637" s="112">
        <f t="shared" si="458"/>
        <v>7.853757616790813</v>
      </c>
      <c r="G637" s="67">
        <v>156.69999999999999</v>
      </c>
      <c r="H637" s="67"/>
      <c r="I637" s="115">
        <f t="shared" si="452"/>
        <v>14.966984592809961</v>
      </c>
      <c r="J637" s="69">
        <v>117.3</v>
      </c>
      <c r="K637" s="69"/>
      <c r="L637" s="115">
        <f t="shared" si="453"/>
        <v>5.5805580558055734</v>
      </c>
      <c r="M637" s="69">
        <v>161.1</v>
      </c>
      <c r="N637" s="69"/>
      <c r="O637" s="132">
        <f t="shared" si="454"/>
        <v>5.5701179554390468</v>
      </c>
      <c r="P637" s="69">
        <v>199.3</v>
      </c>
      <c r="Q637" s="69"/>
      <c r="R637" s="115">
        <f t="shared" si="455"/>
        <v>-10.467205750224606</v>
      </c>
      <c r="S637" s="67">
        <v>163.30000000000001</v>
      </c>
      <c r="T637" s="67"/>
      <c r="U637" s="115">
        <f t="shared" si="456"/>
        <v>6.2459336369551144</v>
      </c>
      <c r="V637" s="69">
        <v>130.6</v>
      </c>
      <c r="W637" s="69"/>
      <c r="X637" s="115">
        <f t="shared" si="457"/>
        <v>3.2411067193675924</v>
      </c>
      <c r="Y637" s="98">
        <f t="shared" si="451"/>
        <v>0.62774639045825487</v>
      </c>
      <c r="Z637" s="98"/>
      <c r="AA637" s="307"/>
      <c r="AB637" s="307"/>
      <c r="AC637" s="307"/>
      <c r="AD637" s="307"/>
      <c r="AE637" s="307"/>
      <c r="AF637" s="307"/>
      <c r="AG637" s="307"/>
      <c r="AH637" s="307"/>
      <c r="AI637" s="307"/>
      <c r="AJ637" s="307"/>
      <c r="AK637" s="307"/>
      <c r="AL637" s="307"/>
      <c r="AM637" s="307"/>
      <c r="AN637" s="307"/>
      <c r="AO637" s="307"/>
    </row>
    <row r="638" spans="1:42" s="50" customFormat="1" ht="12.75" hidden="1" customHeight="1" x14ac:dyDescent="0.2">
      <c r="A638" s="31"/>
      <c r="B638" s="31"/>
      <c r="C638" s="17" t="s">
        <v>25</v>
      </c>
      <c r="D638" s="67">
        <v>158.4</v>
      </c>
      <c r="E638" s="53"/>
      <c r="F638" s="112">
        <f t="shared" si="458"/>
        <v>6.5948855989232946</v>
      </c>
      <c r="G638" s="67">
        <v>156</v>
      </c>
      <c r="H638" s="67"/>
      <c r="I638" s="115">
        <f t="shared" si="452"/>
        <v>13.043478260869556</v>
      </c>
      <c r="J638" s="69">
        <v>117.3</v>
      </c>
      <c r="K638" s="69"/>
      <c r="L638" s="115">
        <f t="shared" si="453"/>
        <v>5.5805580558055734</v>
      </c>
      <c r="M638" s="69">
        <v>161.1</v>
      </c>
      <c r="N638" s="69"/>
      <c r="O638" s="132">
        <f t="shared" si="454"/>
        <v>5.5701179554390468</v>
      </c>
      <c r="P638" s="69">
        <v>198.3</v>
      </c>
      <c r="Q638" s="69"/>
      <c r="R638" s="115">
        <f t="shared" si="455"/>
        <v>-11.63101604278075</v>
      </c>
      <c r="S638" s="67">
        <v>160.5</v>
      </c>
      <c r="T638" s="67"/>
      <c r="U638" s="115">
        <f t="shared" si="456"/>
        <v>4.0856031128404746</v>
      </c>
      <c r="V638" s="69">
        <v>130.69999999999999</v>
      </c>
      <c r="W638" s="69"/>
      <c r="X638" s="115">
        <f t="shared" si="457"/>
        <v>3.3201581027667793</v>
      </c>
      <c r="Y638" s="98">
        <f t="shared" si="451"/>
        <v>0.63131313131313127</v>
      </c>
      <c r="Z638" s="98"/>
      <c r="AA638" s="229"/>
      <c r="AB638" s="229"/>
      <c r="AC638" s="229"/>
      <c r="AD638" s="229"/>
      <c r="AE638" s="229"/>
      <c r="AF638" s="229"/>
      <c r="AG638" s="229"/>
      <c r="AH638" s="229"/>
      <c r="AI638" s="229"/>
      <c r="AJ638" s="229"/>
      <c r="AK638" s="229"/>
      <c r="AL638" s="229"/>
      <c r="AM638" s="229"/>
      <c r="AN638" s="229"/>
      <c r="AO638" s="229"/>
    </row>
    <row r="639" spans="1:42" s="50" customFormat="1" ht="12.75" hidden="1" customHeight="1" x14ac:dyDescent="0.2">
      <c r="A639" s="31"/>
      <c r="B639" s="31"/>
      <c r="C639" s="17"/>
      <c r="D639" s="67"/>
      <c r="E639" s="53"/>
      <c r="F639" s="112"/>
      <c r="G639" s="67"/>
      <c r="H639" s="67"/>
      <c r="I639" s="115"/>
      <c r="J639" s="69"/>
      <c r="K639" s="69"/>
      <c r="L639" s="115"/>
      <c r="M639" s="69"/>
      <c r="N639" s="69"/>
      <c r="O639" s="132"/>
      <c r="P639" s="69"/>
      <c r="Q639" s="69"/>
      <c r="R639" s="115"/>
      <c r="S639" s="67"/>
      <c r="T639" s="67"/>
      <c r="U639" s="115"/>
      <c r="V639" s="69"/>
      <c r="W639" s="69"/>
      <c r="X639" s="115"/>
      <c r="Y639" s="98"/>
      <c r="Z639" s="98"/>
      <c r="AA639" s="229"/>
      <c r="AB639" s="229"/>
      <c r="AC639" s="229"/>
      <c r="AD639" s="229"/>
      <c r="AE639" s="229"/>
      <c r="AF639" s="229"/>
      <c r="AG639" s="229"/>
      <c r="AH639" s="229"/>
      <c r="AI639" s="229"/>
      <c r="AJ639" s="229"/>
      <c r="AK639" s="229"/>
      <c r="AL639" s="229"/>
      <c r="AM639" s="229"/>
      <c r="AN639" s="229"/>
      <c r="AO639" s="229"/>
    </row>
    <row r="640" spans="1:42" s="50" customFormat="1" ht="12.75" customHeight="1" x14ac:dyDescent="0.2">
      <c r="A640" s="31"/>
      <c r="B640" s="18">
        <v>2009</v>
      </c>
      <c r="C640" s="17"/>
      <c r="D640" s="51">
        <f>SUM(D641:D652)/12</f>
        <v>162.75833333333335</v>
      </c>
      <c r="E640" s="46"/>
      <c r="F640" s="321">
        <f>SUM(D640/D626-1)*100</f>
        <v>3.9048784380486312</v>
      </c>
      <c r="G640" s="51">
        <f>SUM(G641:G652)/12</f>
        <v>159.40833333333333</v>
      </c>
      <c r="H640" s="51"/>
      <c r="I640" s="321">
        <f>SUM(G640/G626-1)*100</f>
        <v>5.8488269145639427</v>
      </c>
      <c r="J640" s="51">
        <f>SUM(J641:J652)/12</f>
        <v>118.18333333333332</v>
      </c>
      <c r="K640" s="51"/>
      <c r="L640" s="321">
        <f>SUM(J640/J626-1)*100</f>
        <v>1.6995338831122364</v>
      </c>
      <c r="M640" s="51">
        <f>SUM(M641:M652)/12</f>
        <v>163.35</v>
      </c>
      <c r="O640" s="321">
        <f>SUM(M640/M626-1)*100</f>
        <v>2.9949558638083351</v>
      </c>
      <c r="P640" s="51">
        <f>SUM(P641:P652)/12</f>
        <v>210.93333333333337</v>
      </c>
      <c r="R640" s="321">
        <f>SUM(P640/P626-1)*100</f>
        <v>-1.6933354046916205</v>
      </c>
      <c r="S640" s="51">
        <f>SUM(S641:S652)/12</f>
        <v>168.08333333333331</v>
      </c>
      <c r="U640" s="321">
        <f>SUM(S640/S626-1)*100</f>
        <v>3.7818368922047707</v>
      </c>
      <c r="V640" s="51">
        <f>SUM(V641:V652)/12</f>
        <v>132.54166666666666</v>
      </c>
      <c r="W640" s="69"/>
      <c r="X640" s="321">
        <f>SUM(V640/V626-1)*100</f>
        <v>2.7521157697525611</v>
      </c>
      <c r="Y640" s="98">
        <f t="shared" ref="Y640:Y652" si="459">SUM(1/D640)*100</f>
        <v>0.61440786442066453</v>
      </c>
      <c r="Z640" s="98"/>
      <c r="AA640" s="229"/>
      <c r="AB640" s="292"/>
      <c r="AC640" s="292"/>
      <c r="AD640" s="292"/>
      <c r="AE640" s="292"/>
      <c r="AF640" s="292"/>
      <c r="AG640" s="292"/>
      <c r="AH640" s="292"/>
      <c r="AI640" s="263"/>
      <c r="AJ640" s="309" t="b">
        <f t="shared" ref="AJ640" si="460">D640=AB640</f>
        <v>0</v>
      </c>
      <c r="AK640" s="309" t="b">
        <f t="shared" ref="AK640" si="461">G640=AC640</f>
        <v>0</v>
      </c>
      <c r="AL640" s="309" t="b">
        <f t="shared" ref="AL640" si="462">J640=AD640</f>
        <v>0</v>
      </c>
      <c r="AM640" s="309" t="b">
        <f t="shared" ref="AM640" si="463">M640=AE640</f>
        <v>0</v>
      </c>
      <c r="AN640" s="309" t="b">
        <f t="shared" ref="AN640" si="464">AF640=P640</f>
        <v>0</v>
      </c>
      <c r="AO640" s="309" t="b">
        <f>AG640=S640</f>
        <v>0</v>
      </c>
      <c r="AP640" s="31" t="b">
        <f>AH640=V640</f>
        <v>0</v>
      </c>
    </row>
    <row r="641" spans="1:42" s="50" customFormat="1" ht="12.75" customHeight="1" x14ac:dyDescent="0.2">
      <c r="A641" s="31"/>
      <c r="B641" s="16"/>
      <c r="C641" s="17" t="s">
        <v>32</v>
      </c>
      <c r="D641" s="51">
        <v>157.9</v>
      </c>
      <c r="F641" s="321">
        <f>SUM(D641/D627-1)*100</f>
        <v>5.1965356429047427</v>
      </c>
      <c r="G641" s="51">
        <v>155.30000000000001</v>
      </c>
      <c r="I641" s="321">
        <f t="shared" ref="I641:I652" si="465">SUM(G641/G627-1)*100</f>
        <v>10.612535612535613</v>
      </c>
      <c r="J641" s="50">
        <v>117.5</v>
      </c>
      <c r="L641" s="321">
        <f t="shared" ref="L641:L652" si="466">SUM(J641/J627-1)*100</f>
        <v>4.7237076648841247</v>
      </c>
      <c r="M641" s="50">
        <v>161.1</v>
      </c>
      <c r="O641" s="321">
        <f t="shared" ref="O641:O652" si="467">SUM(M641/M627-1)*100</f>
        <v>5.5701179554390468</v>
      </c>
      <c r="P641" s="50">
        <v>197.4</v>
      </c>
      <c r="R641" s="321">
        <f t="shared" ref="R641:R652" si="468">SUM(P641/P627-1)*100</f>
        <v>-13.230769230769223</v>
      </c>
      <c r="S641" s="51">
        <v>159.9</v>
      </c>
      <c r="U641" s="321">
        <f t="shared" ref="U641:U652" si="469">SUM(S641/S627-1)*100</f>
        <v>3.2945736434108586</v>
      </c>
      <c r="V641" s="50">
        <v>130.80000000000001</v>
      </c>
      <c r="W641" s="69"/>
      <c r="X641" s="321">
        <f t="shared" ref="X641:X652" si="470">SUM(V641/V627-1)*100</f>
        <v>3.3175355450237198</v>
      </c>
      <c r="Y641" s="98">
        <f t="shared" si="459"/>
        <v>0.63331222292590239</v>
      </c>
      <c r="AA641" s="300" t="s">
        <v>14</v>
      </c>
      <c r="AB641" s="301">
        <v>157.9</v>
      </c>
      <c r="AC641" s="301">
        <v>155.30000000000001</v>
      </c>
      <c r="AD641" s="301">
        <v>117.5</v>
      </c>
      <c r="AE641" s="301">
        <v>161.1</v>
      </c>
      <c r="AF641" s="301">
        <v>197.4</v>
      </c>
      <c r="AG641" s="301">
        <v>159.9</v>
      </c>
      <c r="AH641" s="301">
        <v>130.80000000000001</v>
      </c>
      <c r="AI641" s="229"/>
      <c r="AJ641" s="309" t="b">
        <f t="shared" ref="AJ641:AJ652" si="471">D641=AB641</f>
        <v>1</v>
      </c>
      <c r="AK641" s="309" t="b">
        <f t="shared" ref="AK641:AK652" si="472">G641=AC641</f>
        <v>1</v>
      </c>
      <c r="AL641" s="309" t="b">
        <f t="shared" ref="AL641:AL652" si="473">J641=AD641</f>
        <v>1</v>
      </c>
      <c r="AM641" s="309" t="b">
        <f t="shared" ref="AM641:AM652" si="474">M641=AE641</f>
        <v>1</v>
      </c>
      <c r="AN641" s="309" t="b">
        <f t="shared" ref="AN641:AN652" si="475">AF641=P641</f>
        <v>1</v>
      </c>
      <c r="AO641" s="309" t="b">
        <f>AG641=S641</f>
        <v>1</v>
      </c>
      <c r="AP641" s="31" t="b">
        <f>AH641=V641</f>
        <v>1</v>
      </c>
    </row>
    <row r="642" spans="1:42" s="50" customFormat="1" ht="12.75" customHeight="1" x14ac:dyDescent="0.2">
      <c r="A642" s="31"/>
      <c r="B642" s="16"/>
      <c r="C642" s="17" t="s">
        <v>15</v>
      </c>
      <c r="D642" s="51">
        <v>158.30000000000001</v>
      </c>
      <c r="F642" s="321">
        <f t="shared" ref="F642:F652" si="476">SUM(D642/D628-1)*100</f>
        <v>6.0991957104557848</v>
      </c>
      <c r="G642" s="51">
        <v>155.69999999999999</v>
      </c>
      <c r="I642" s="321">
        <f t="shared" si="465"/>
        <v>10.582386363636353</v>
      </c>
      <c r="J642" s="50">
        <v>117.5</v>
      </c>
      <c r="L642" s="321">
        <f t="shared" si="466"/>
        <v>3.3421284080914715</v>
      </c>
      <c r="M642" s="50">
        <v>161.1</v>
      </c>
      <c r="O642" s="321">
        <f t="shared" si="467"/>
        <v>5.2941176470588269</v>
      </c>
      <c r="P642" s="50">
        <v>199.5</v>
      </c>
      <c r="R642" s="321">
        <f t="shared" si="468"/>
        <v>-5.0000000000000044</v>
      </c>
      <c r="S642" s="51">
        <v>160.1</v>
      </c>
      <c r="U642" s="321">
        <f t="shared" si="469"/>
        <v>3.3570045190445263</v>
      </c>
      <c r="V642" s="50">
        <v>131.30000000000001</v>
      </c>
      <c r="W642" s="69"/>
      <c r="X642" s="321">
        <f t="shared" si="470"/>
        <v>3.4672970843183659</v>
      </c>
      <c r="Y642" s="98">
        <f t="shared" si="459"/>
        <v>0.63171193935565373</v>
      </c>
      <c r="Z642" s="98"/>
      <c r="AA642" s="300" t="s">
        <v>15</v>
      </c>
      <c r="AB642" s="301">
        <v>158.30000000000001</v>
      </c>
      <c r="AC642" s="301">
        <v>155.69999999999999</v>
      </c>
      <c r="AD642" s="301">
        <v>117.5</v>
      </c>
      <c r="AE642" s="301">
        <v>161.1</v>
      </c>
      <c r="AF642" s="301">
        <v>199.5</v>
      </c>
      <c r="AG642" s="301">
        <v>160.1</v>
      </c>
      <c r="AH642" s="301">
        <v>131.30000000000001</v>
      </c>
      <c r="AI642" s="263"/>
      <c r="AJ642" s="309" t="b">
        <f t="shared" si="471"/>
        <v>1</v>
      </c>
      <c r="AK642" s="309" t="b">
        <f t="shared" si="472"/>
        <v>1</v>
      </c>
      <c r="AL642" s="309" t="b">
        <f t="shared" si="473"/>
        <v>1</v>
      </c>
      <c r="AM642" s="309" t="b">
        <f t="shared" si="474"/>
        <v>1</v>
      </c>
      <c r="AN642" s="309" t="b">
        <f t="shared" si="475"/>
        <v>1</v>
      </c>
      <c r="AO642" s="309" t="b">
        <f t="shared" ref="AO642:AO652" si="477">AG642=S642</f>
        <v>1</v>
      </c>
      <c r="AP642" s="31" t="b">
        <f t="shared" ref="AP642:AP652" si="478">AH642=V642</f>
        <v>1</v>
      </c>
    </row>
    <row r="643" spans="1:42" s="50" customFormat="1" ht="12.75" customHeight="1" x14ac:dyDescent="0.2">
      <c r="A643" s="31"/>
      <c r="B643" s="16"/>
      <c r="C643" s="17" t="s">
        <v>16</v>
      </c>
      <c r="D643" s="51">
        <v>157.80000000000001</v>
      </c>
      <c r="F643" s="321">
        <f t="shared" si="476"/>
        <v>5.4812834224599039</v>
      </c>
      <c r="G643" s="51">
        <v>155.19999999999999</v>
      </c>
      <c r="I643" s="321">
        <f t="shared" si="465"/>
        <v>10.384068278805113</v>
      </c>
      <c r="J643" s="50">
        <v>117.5</v>
      </c>
      <c r="L643" s="321">
        <f t="shared" si="466"/>
        <v>3.0701754385964897</v>
      </c>
      <c r="M643" s="51">
        <v>161.1</v>
      </c>
      <c r="O643" s="321">
        <f t="shared" si="467"/>
        <v>5.2941176470588269</v>
      </c>
      <c r="P643" s="50">
        <v>196.1</v>
      </c>
      <c r="R643" s="321">
        <f t="shared" si="468"/>
        <v>-9.1288229842446782</v>
      </c>
      <c r="S643" s="51">
        <v>159.80000000000001</v>
      </c>
      <c r="U643" s="321">
        <f t="shared" si="469"/>
        <v>2.8314028314028405</v>
      </c>
      <c r="V643" s="50">
        <v>131.30000000000001</v>
      </c>
      <c r="W643" s="69"/>
      <c r="X643" s="321">
        <f t="shared" si="470"/>
        <v>3.3044846577498177</v>
      </c>
      <c r="Y643" s="98">
        <f t="shared" si="459"/>
        <v>0.6337135614702154</v>
      </c>
      <c r="Z643" s="98"/>
      <c r="AA643" s="300" t="s">
        <v>16</v>
      </c>
      <c r="AB643" s="301">
        <v>157.80000000000001</v>
      </c>
      <c r="AC643" s="301">
        <v>155.19999999999999</v>
      </c>
      <c r="AD643" s="301">
        <v>117.5</v>
      </c>
      <c r="AE643" s="301">
        <v>161.1</v>
      </c>
      <c r="AF643" s="301">
        <v>196.1</v>
      </c>
      <c r="AG643" s="301">
        <v>159.80000000000001</v>
      </c>
      <c r="AH643" s="301">
        <v>131.30000000000001</v>
      </c>
      <c r="AI643" s="263"/>
      <c r="AJ643" s="309" t="b">
        <f t="shared" si="471"/>
        <v>1</v>
      </c>
      <c r="AK643" s="309" t="b">
        <f t="shared" si="472"/>
        <v>1</v>
      </c>
      <c r="AL643" s="309" t="b">
        <f t="shared" si="473"/>
        <v>1</v>
      </c>
      <c r="AM643" s="309" t="b">
        <f t="shared" si="474"/>
        <v>1</v>
      </c>
      <c r="AN643" s="309" t="b">
        <f t="shared" si="475"/>
        <v>1</v>
      </c>
      <c r="AO643" s="309" t="b">
        <f t="shared" si="477"/>
        <v>1</v>
      </c>
      <c r="AP643" s="31" t="b">
        <f t="shared" si="478"/>
        <v>1</v>
      </c>
    </row>
    <row r="644" spans="1:42" s="50" customFormat="1" ht="12.75" customHeight="1" x14ac:dyDescent="0.2">
      <c r="A644" s="31"/>
      <c r="B644" s="16"/>
      <c r="C644" s="17" t="s">
        <v>17</v>
      </c>
      <c r="D644" s="51">
        <v>158.6</v>
      </c>
      <c r="F644" s="321">
        <f t="shared" si="476"/>
        <v>3.7279267495094803</v>
      </c>
      <c r="G644" s="51">
        <v>155.30000000000001</v>
      </c>
      <c r="I644" s="321">
        <f t="shared" si="465"/>
        <v>6.0792349726775941</v>
      </c>
      <c r="J644" s="50">
        <v>117.5</v>
      </c>
      <c r="L644" s="321">
        <f t="shared" si="466"/>
        <v>0.85836909871244149</v>
      </c>
      <c r="M644" s="50">
        <v>161.1</v>
      </c>
      <c r="O644" s="321">
        <f t="shared" si="467"/>
        <v>3.4017971758664833</v>
      </c>
      <c r="P644" s="50">
        <v>205.6</v>
      </c>
      <c r="R644" s="321">
        <f t="shared" si="468"/>
        <v>-2.7436140018921584</v>
      </c>
      <c r="S644" s="51">
        <v>160.80000000000001</v>
      </c>
      <c r="U644" s="321">
        <f t="shared" si="469"/>
        <v>2.6164645820038412</v>
      </c>
      <c r="V644" s="50">
        <v>131.30000000000001</v>
      </c>
      <c r="W644" s="69"/>
      <c r="X644" s="321">
        <f t="shared" si="470"/>
        <v>2.6583268178264285</v>
      </c>
      <c r="Y644" s="98">
        <f t="shared" si="459"/>
        <v>0.63051702395964693</v>
      </c>
      <c r="Z644" s="98"/>
      <c r="AA644" s="300" t="s">
        <v>17</v>
      </c>
      <c r="AB644" s="301">
        <v>158.6</v>
      </c>
      <c r="AC644" s="301">
        <v>155.30000000000001</v>
      </c>
      <c r="AD644" s="301">
        <v>117.5</v>
      </c>
      <c r="AE644" s="301">
        <v>161.1</v>
      </c>
      <c r="AF644" s="301">
        <v>205.6</v>
      </c>
      <c r="AG644" s="301">
        <v>160.80000000000001</v>
      </c>
      <c r="AH644" s="301">
        <v>131.30000000000001</v>
      </c>
      <c r="AI644" s="263"/>
      <c r="AJ644" s="309" t="b">
        <f t="shared" si="471"/>
        <v>1</v>
      </c>
      <c r="AK644" s="309" t="b">
        <f t="shared" si="472"/>
        <v>1</v>
      </c>
      <c r="AL644" s="309" t="b">
        <f t="shared" si="473"/>
        <v>1</v>
      </c>
      <c r="AM644" s="309" t="b">
        <f t="shared" si="474"/>
        <v>1</v>
      </c>
      <c r="AN644" s="309" t="b">
        <f t="shared" si="475"/>
        <v>1</v>
      </c>
      <c r="AO644" s="309" t="b">
        <f t="shared" si="477"/>
        <v>1</v>
      </c>
      <c r="AP644" s="31" t="b">
        <f t="shared" si="478"/>
        <v>1</v>
      </c>
    </row>
    <row r="645" spans="1:42" s="50" customFormat="1" ht="12.75" customHeight="1" x14ac:dyDescent="0.2">
      <c r="A645" s="31"/>
      <c r="B645" s="16"/>
      <c r="C645" s="17" t="s">
        <v>18</v>
      </c>
      <c r="D645" s="51">
        <v>159.80000000000001</v>
      </c>
      <c r="F645" s="321">
        <f>SUM(D645/D631-1)*100</f>
        <v>2.0434227330779153</v>
      </c>
      <c r="G645" s="51">
        <v>157</v>
      </c>
      <c r="I645" s="321">
        <f t="shared" si="465"/>
        <v>5.3691275167785157</v>
      </c>
      <c r="J645" s="50">
        <v>117.5</v>
      </c>
      <c r="L645" s="321">
        <f t="shared" si="466"/>
        <v>0.42735042735042583</v>
      </c>
      <c r="M645" s="50">
        <v>161.19999999999999</v>
      </c>
      <c r="O645" s="321">
        <f>SUM(M645/M631-1)*100</f>
        <v>6.2073246430793816E-2</v>
      </c>
      <c r="P645" s="50">
        <v>210.5</v>
      </c>
      <c r="R645" s="321">
        <f t="shared" si="468"/>
        <v>-3.3960532354290973</v>
      </c>
      <c r="S645" s="51">
        <v>161.1</v>
      </c>
      <c r="U645" s="321">
        <f t="shared" si="469"/>
        <v>-0.18587360594796154</v>
      </c>
      <c r="V645" s="50">
        <v>131.6</v>
      </c>
      <c r="W645" s="69"/>
      <c r="X645" s="321">
        <f t="shared" si="470"/>
        <v>1.8575851393188847</v>
      </c>
      <c r="Y645" s="98">
        <f t="shared" si="459"/>
        <v>0.62578222778473092</v>
      </c>
      <c r="Z645" s="98"/>
      <c r="AA645" s="300" t="s">
        <v>18</v>
      </c>
      <c r="AB645" s="301">
        <v>159.80000000000001</v>
      </c>
      <c r="AC645" s="301">
        <v>157</v>
      </c>
      <c r="AD645" s="301">
        <v>117.5</v>
      </c>
      <c r="AE645" s="301">
        <v>161.19999999999999</v>
      </c>
      <c r="AF645" s="301">
        <v>210.5</v>
      </c>
      <c r="AG645" s="301">
        <v>161.1</v>
      </c>
      <c r="AH645" s="301">
        <v>131.6</v>
      </c>
      <c r="AI645" s="263"/>
      <c r="AJ645" s="309" t="b">
        <f t="shared" si="471"/>
        <v>1</v>
      </c>
      <c r="AK645" s="309" t="b">
        <f t="shared" si="472"/>
        <v>1</v>
      </c>
      <c r="AL645" s="309" t="b">
        <f t="shared" si="473"/>
        <v>1</v>
      </c>
      <c r="AM645" s="309" t="b">
        <f t="shared" si="474"/>
        <v>1</v>
      </c>
      <c r="AN645" s="309" t="b">
        <f t="shared" si="475"/>
        <v>1</v>
      </c>
      <c r="AO645" s="309" t="b">
        <f t="shared" si="477"/>
        <v>1</v>
      </c>
      <c r="AP645" s="31" t="b">
        <f t="shared" si="478"/>
        <v>1</v>
      </c>
    </row>
    <row r="646" spans="1:42" s="50" customFormat="1" ht="12.75" customHeight="1" x14ac:dyDescent="0.2">
      <c r="A646" s="31"/>
      <c r="B646" s="16"/>
      <c r="C646" s="17" t="s">
        <v>19</v>
      </c>
      <c r="D646" s="51">
        <v>161.9</v>
      </c>
      <c r="F646" s="321">
        <f t="shared" si="476"/>
        <v>1.5683814303638632</v>
      </c>
      <c r="G646" s="51">
        <v>157.19999999999999</v>
      </c>
      <c r="I646" s="321">
        <f t="shared" si="465"/>
        <v>2.34375</v>
      </c>
      <c r="J646" s="50">
        <v>117.5</v>
      </c>
      <c r="L646" s="321">
        <f t="shared" si="466"/>
        <v>0.17050298380221207</v>
      </c>
      <c r="M646" s="50">
        <v>161.19999999999999</v>
      </c>
      <c r="O646" s="321">
        <f t="shared" si="467"/>
        <v>6.2073246430793816E-2</v>
      </c>
      <c r="P646" s="50">
        <v>211.8</v>
      </c>
      <c r="R646" s="321">
        <f t="shared" si="468"/>
        <v>-5.4464285714285632</v>
      </c>
      <c r="S646" s="51">
        <v>171</v>
      </c>
      <c r="U646" s="321">
        <f t="shared" si="469"/>
        <v>4.7794117647058876</v>
      </c>
      <c r="V646" s="50">
        <v>131.9</v>
      </c>
      <c r="W646" s="69"/>
      <c r="X646" s="321">
        <f t="shared" si="470"/>
        <v>2.0108275328692971</v>
      </c>
      <c r="Y646" s="98">
        <f t="shared" si="459"/>
        <v>0.61766522544780722</v>
      </c>
      <c r="Z646" s="98"/>
      <c r="AA646" s="300" t="s">
        <v>58</v>
      </c>
      <c r="AB646" s="301">
        <v>161.9</v>
      </c>
      <c r="AC646" s="301">
        <v>157.19999999999999</v>
      </c>
      <c r="AD646" s="301">
        <v>117.5</v>
      </c>
      <c r="AE646" s="301">
        <v>161.19999999999999</v>
      </c>
      <c r="AF646" s="301">
        <v>211.8</v>
      </c>
      <c r="AG646" s="301">
        <v>171</v>
      </c>
      <c r="AH646" s="301">
        <v>131.9</v>
      </c>
      <c r="AI646" s="263"/>
      <c r="AJ646" s="309" t="b">
        <f t="shared" si="471"/>
        <v>1</v>
      </c>
      <c r="AK646" s="309" t="b">
        <f t="shared" si="472"/>
        <v>1</v>
      </c>
      <c r="AL646" s="309" t="b">
        <f t="shared" si="473"/>
        <v>1</v>
      </c>
      <c r="AM646" s="309" t="b">
        <f t="shared" si="474"/>
        <v>1</v>
      </c>
      <c r="AN646" s="309" t="b">
        <f t="shared" si="475"/>
        <v>1</v>
      </c>
      <c r="AO646" s="309" t="b">
        <f t="shared" si="477"/>
        <v>1</v>
      </c>
      <c r="AP646" s="31" t="b">
        <f t="shared" si="478"/>
        <v>1</v>
      </c>
    </row>
    <row r="647" spans="1:42" s="50" customFormat="1" ht="12.75" customHeight="1" x14ac:dyDescent="0.2">
      <c r="A647" s="31"/>
      <c r="B647" s="16"/>
      <c r="C647" s="17" t="s">
        <v>20</v>
      </c>
      <c r="D647" s="51">
        <v>162.4</v>
      </c>
      <c r="F647" s="321">
        <f t="shared" si="476"/>
        <v>1.0578718108276375</v>
      </c>
      <c r="G647" s="51">
        <v>157.30000000000001</v>
      </c>
      <c r="I647" s="321">
        <f t="shared" si="465"/>
        <v>2.0765736534717805</v>
      </c>
      <c r="J647" s="50">
        <v>117.5</v>
      </c>
      <c r="L647" s="321">
        <f t="shared" si="466"/>
        <v>0.17050298380221207</v>
      </c>
      <c r="M647" s="50">
        <v>161.19999999999999</v>
      </c>
      <c r="O647" s="321">
        <f t="shared" si="467"/>
        <v>6.2073246430793816E-2</v>
      </c>
      <c r="P647" s="50">
        <v>216.5</v>
      </c>
      <c r="R647" s="321">
        <f t="shared" si="468"/>
        <v>-2.3455119530897517</v>
      </c>
      <c r="S647" s="51">
        <v>172</v>
      </c>
      <c r="U647" s="321">
        <f t="shared" si="469"/>
        <v>1.4749262536873253</v>
      </c>
      <c r="V647" s="50">
        <v>132.30000000000001</v>
      </c>
      <c r="W647" s="69"/>
      <c r="X647" s="321">
        <f t="shared" si="470"/>
        <v>2.3201856148491906</v>
      </c>
      <c r="Y647" s="98">
        <f t="shared" si="459"/>
        <v>0.61576354679802947</v>
      </c>
      <c r="Z647" s="98"/>
      <c r="AA647" s="300" t="s">
        <v>20</v>
      </c>
      <c r="AB647" s="301">
        <v>162.4</v>
      </c>
      <c r="AC647" s="301">
        <v>157.30000000000001</v>
      </c>
      <c r="AD647" s="301">
        <v>117.5</v>
      </c>
      <c r="AE647" s="301">
        <v>161.19999999999999</v>
      </c>
      <c r="AF647" s="301">
        <v>216.5</v>
      </c>
      <c r="AG647" s="301">
        <v>172</v>
      </c>
      <c r="AH647" s="301">
        <v>132.30000000000001</v>
      </c>
      <c r="AI647" s="263"/>
      <c r="AJ647" s="309" t="b">
        <f t="shared" si="471"/>
        <v>1</v>
      </c>
      <c r="AK647" s="309" t="b">
        <f t="shared" si="472"/>
        <v>1</v>
      </c>
      <c r="AL647" s="309" t="b">
        <f t="shared" si="473"/>
        <v>1</v>
      </c>
      <c r="AM647" s="309" t="b">
        <f t="shared" si="474"/>
        <v>1</v>
      </c>
      <c r="AN647" s="309" t="b">
        <f t="shared" si="475"/>
        <v>1</v>
      </c>
      <c r="AO647" s="309" t="b">
        <f t="shared" si="477"/>
        <v>1</v>
      </c>
      <c r="AP647" s="31" t="b">
        <f t="shared" si="478"/>
        <v>1</v>
      </c>
    </row>
    <row r="648" spans="1:42" s="50" customFormat="1" ht="12.75" customHeight="1" x14ac:dyDescent="0.2">
      <c r="A648" s="31"/>
      <c r="B648" s="16"/>
      <c r="C648" s="17" t="s">
        <v>21</v>
      </c>
      <c r="D648" s="51">
        <v>163.80000000000001</v>
      </c>
      <c r="F648" s="321">
        <f t="shared" si="476"/>
        <v>1.3613861386138737</v>
      </c>
      <c r="G648" s="51">
        <v>158.9</v>
      </c>
      <c r="I648" s="321">
        <f t="shared" si="465"/>
        <v>1.9243104554201418</v>
      </c>
      <c r="J648" s="50">
        <v>117.9</v>
      </c>
      <c r="L648" s="321">
        <f t="shared" si="466"/>
        <v>0.51150895140665842</v>
      </c>
      <c r="M648" s="50">
        <v>163.5</v>
      </c>
      <c r="O648" s="321">
        <f t="shared" si="467"/>
        <v>1.4897579143389184</v>
      </c>
      <c r="P648" s="50">
        <v>215.2</v>
      </c>
      <c r="R648" s="321">
        <f t="shared" si="468"/>
        <v>-3.0630630630630651</v>
      </c>
      <c r="S648" s="50">
        <v>173.2</v>
      </c>
      <c r="U648" s="321">
        <f t="shared" si="469"/>
        <v>1.9423190111830468</v>
      </c>
      <c r="V648" s="50">
        <v>132.6</v>
      </c>
      <c r="W648" s="69"/>
      <c r="X648" s="321">
        <f t="shared" si="470"/>
        <v>2.2359290670778798</v>
      </c>
      <c r="Y648" s="98">
        <f t="shared" si="459"/>
        <v>0.61050061050061055</v>
      </c>
      <c r="Z648" s="98"/>
      <c r="AA648" s="300" t="s">
        <v>21</v>
      </c>
      <c r="AB648" s="301">
        <v>163.80000000000001</v>
      </c>
      <c r="AC648" s="301">
        <v>158.9</v>
      </c>
      <c r="AD648" s="301">
        <v>117.9</v>
      </c>
      <c r="AE648" s="301">
        <v>163.5</v>
      </c>
      <c r="AF648" s="301">
        <v>215.2</v>
      </c>
      <c r="AG648" s="301">
        <v>173.2</v>
      </c>
      <c r="AH648" s="301">
        <v>132.6</v>
      </c>
      <c r="AI648" s="263"/>
      <c r="AJ648" s="309" t="b">
        <f t="shared" si="471"/>
        <v>1</v>
      </c>
      <c r="AK648" s="309" t="b">
        <f t="shared" si="472"/>
        <v>1</v>
      </c>
      <c r="AL648" s="309" t="b">
        <f t="shared" si="473"/>
        <v>1</v>
      </c>
      <c r="AM648" s="309" t="b">
        <f t="shared" si="474"/>
        <v>1</v>
      </c>
      <c r="AN648" s="309" t="b">
        <f t="shared" si="475"/>
        <v>1</v>
      </c>
      <c r="AO648" s="309" t="b">
        <f t="shared" si="477"/>
        <v>1</v>
      </c>
      <c r="AP648" s="31" t="b">
        <f t="shared" si="478"/>
        <v>1</v>
      </c>
    </row>
    <row r="649" spans="1:42" s="50" customFormat="1" ht="12.75" customHeight="1" x14ac:dyDescent="0.2">
      <c r="A649" s="31"/>
      <c r="B649" s="16"/>
      <c r="C649" s="17" t="s">
        <v>22</v>
      </c>
      <c r="D649" s="51">
        <v>165.2</v>
      </c>
      <c r="F649" s="321">
        <f t="shared" si="476"/>
        <v>2.4813895781637729</v>
      </c>
      <c r="G649" s="51">
        <v>159.5</v>
      </c>
      <c r="I649" s="321">
        <f t="shared" si="465"/>
        <v>1.9169329073482455</v>
      </c>
      <c r="J649" s="50">
        <v>118.7</v>
      </c>
      <c r="L649" s="321">
        <f t="shared" si="466"/>
        <v>1.1935208866155289</v>
      </c>
      <c r="M649" s="50">
        <v>167.1</v>
      </c>
      <c r="O649" s="321">
        <f t="shared" si="467"/>
        <v>3.7243947858472959</v>
      </c>
      <c r="P649" s="50">
        <v>216</v>
      </c>
      <c r="R649" s="321">
        <f t="shared" si="468"/>
        <v>-0.41493775933609811</v>
      </c>
      <c r="S649" s="50">
        <v>174.1</v>
      </c>
      <c r="U649" s="321">
        <f t="shared" si="469"/>
        <v>3.6926742108397859</v>
      </c>
      <c r="V649" s="50">
        <v>133.69999999999999</v>
      </c>
      <c r="W649" s="69"/>
      <c r="X649" s="321">
        <f t="shared" si="470"/>
        <v>2.6881720430107503</v>
      </c>
      <c r="Y649" s="98">
        <f t="shared" si="459"/>
        <v>0.60532687651331729</v>
      </c>
      <c r="Z649" s="98"/>
      <c r="AA649" s="300" t="s">
        <v>60</v>
      </c>
      <c r="AB649" s="301">
        <v>165.2</v>
      </c>
      <c r="AC649" s="301">
        <v>159.5</v>
      </c>
      <c r="AD649" s="301">
        <v>118.7</v>
      </c>
      <c r="AE649" s="301">
        <v>167.1</v>
      </c>
      <c r="AF649" s="301">
        <v>216</v>
      </c>
      <c r="AG649" s="301">
        <v>174.1</v>
      </c>
      <c r="AH649" s="301">
        <v>133.69999999999999</v>
      </c>
      <c r="AI649" s="263"/>
      <c r="AJ649" s="309" t="b">
        <f t="shared" si="471"/>
        <v>1</v>
      </c>
      <c r="AK649" s="309" t="b">
        <f t="shared" si="472"/>
        <v>1</v>
      </c>
      <c r="AL649" s="309" t="b">
        <f t="shared" si="473"/>
        <v>1</v>
      </c>
      <c r="AM649" s="309" t="b">
        <f t="shared" si="474"/>
        <v>1</v>
      </c>
      <c r="AN649" s="309" t="b">
        <f t="shared" si="475"/>
        <v>1</v>
      </c>
      <c r="AO649" s="309" t="b">
        <f t="shared" si="477"/>
        <v>1</v>
      </c>
      <c r="AP649" s="31" t="b">
        <f t="shared" si="478"/>
        <v>1</v>
      </c>
    </row>
    <row r="650" spans="1:42" s="50" customFormat="1" ht="12.75" customHeight="1" x14ac:dyDescent="0.2">
      <c r="A650" s="31"/>
      <c r="B650" s="16"/>
      <c r="C650" s="17" t="s">
        <v>23</v>
      </c>
      <c r="D650" s="51">
        <v>167.7</v>
      </c>
      <c r="F650" s="321">
        <f t="shared" si="476"/>
        <v>4.3559427504667125</v>
      </c>
      <c r="G650" s="51">
        <v>164.3</v>
      </c>
      <c r="I650" s="321">
        <f t="shared" si="465"/>
        <v>4.5165394402035819</v>
      </c>
      <c r="J650" s="50">
        <v>118.9</v>
      </c>
      <c r="L650" s="321">
        <f t="shared" si="466"/>
        <v>1.364023870417741</v>
      </c>
      <c r="M650" s="50">
        <v>167.2</v>
      </c>
      <c r="O650" s="321">
        <f t="shared" si="467"/>
        <v>3.7864680322780897</v>
      </c>
      <c r="P650" s="50">
        <v>220.5</v>
      </c>
      <c r="R650" s="321">
        <f t="shared" si="468"/>
        <v>5.0000000000000044</v>
      </c>
      <c r="S650" s="50">
        <v>174.6</v>
      </c>
      <c r="U650" s="321">
        <f t="shared" si="469"/>
        <v>5.1807228915662584</v>
      </c>
      <c r="V650" s="50">
        <v>134.1</v>
      </c>
      <c r="W650" s="69"/>
      <c r="X650" s="321">
        <f t="shared" si="470"/>
        <v>2.8374233128834359</v>
      </c>
      <c r="Y650" s="98">
        <f t="shared" si="459"/>
        <v>0.59630292188431722</v>
      </c>
      <c r="Z650" s="98"/>
      <c r="AA650" s="300" t="s">
        <v>23</v>
      </c>
      <c r="AB650" s="301">
        <v>167.7</v>
      </c>
      <c r="AC650" s="301">
        <v>164.3</v>
      </c>
      <c r="AD650" s="301">
        <v>118.9</v>
      </c>
      <c r="AE650" s="301">
        <v>167.2</v>
      </c>
      <c r="AF650" s="301">
        <v>220.5</v>
      </c>
      <c r="AG650" s="301">
        <v>174.6</v>
      </c>
      <c r="AH650" s="301">
        <v>134.1</v>
      </c>
      <c r="AI650" s="263"/>
      <c r="AJ650" s="309" t="b">
        <f t="shared" si="471"/>
        <v>1</v>
      </c>
      <c r="AK650" s="309" t="b">
        <f t="shared" si="472"/>
        <v>1</v>
      </c>
      <c r="AL650" s="309" t="b">
        <f t="shared" si="473"/>
        <v>1</v>
      </c>
      <c r="AM650" s="309" t="b">
        <f t="shared" si="474"/>
        <v>1</v>
      </c>
      <c r="AN650" s="309" t="b">
        <f t="shared" si="475"/>
        <v>1</v>
      </c>
      <c r="AO650" s="309" t="b">
        <f t="shared" si="477"/>
        <v>1</v>
      </c>
      <c r="AP650" s="31" t="b">
        <f t="shared" si="478"/>
        <v>1</v>
      </c>
    </row>
    <row r="651" spans="1:42" s="50" customFormat="1" ht="12.75" customHeight="1" x14ac:dyDescent="0.2">
      <c r="A651" s="31"/>
      <c r="B651" s="16"/>
      <c r="C651" s="17" t="s">
        <v>24</v>
      </c>
      <c r="D651" s="51">
        <v>169.5</v>
      </c>
      <c r="F651" s="321">
        <f t="shared" si="476"/>
        <v>6.4030131826741998</v>
      </c>
      <c r="G651" s="51">
        <v>168.9</v>
      </c>
      <c r="I651" s="321">
        <f t="shared" si="465"/>
        <v>7.7855775366943325</v>
      </c>
      <c r="J651" s="50">
        <v>120.1</v>
      </c>
      <c r="L651" s="321">
        <f t="shared" si="466"/>
        <v>2.3870417732310356</v>
      </c>
      <c r="M651" s="50">
        <v>167.2</v>
      </c>
      <c r="O651" s="321">
        <f t="shared" si="467"/>
        <v>3.7864680322780897</v>
      </c>
      <c r="P651" s="50">
        <v>214.9</v>
      </c>
      <c r="R651" s="321">
        <f t="shared" si="468"/>
        <v>7.8273958855995973</v>
      </c>
      <c r="S651" s="50">
        <v>174.8</v>
      </c>
      <c r="U651" s="321">
        <f t="shared" si="469"/>
        <v>7.0422535211267512</v>
      </c>
      <c r="V651" s="50">
        <v>134.80000000000001</v>
      </c>
      <c r="W651" s="69"/>
      <c r="X651" s="321">
        <f t="shared" si="470"/>
        <v>3.2159264931087339</v>
      </c>
      <c r="Y651" s="98">
        <f t="shared" si="459"/>
        <v>0.58997050147492625</v>
      </c>
      <c r="Z651" s="98"/>
      <c r="AA651" s="300" t="s">
        <v>24</v>
      </c>
      <c r="AB651" s="301">
        <v>169.5</v>
      </c>
      <c r="AC651" s="301">
        <v>168.9</v>
      </c>
      <c r="AD651" s="301">
        <v>120.1</v>
      </c>
      <c r="AE651" s="301">
        <v>167.2</v>
      </c>
      <c r="AF651" s="301">
        <v>214.9</v>
      </c>
      <c r="AG651" s="301">
        <v>174.8</v>
      </c>
      <c r="AH651" s="301">
        <v>134.80000000000001</v>
      </c>
      <c r="AI651" s="263"/>
      <c r="AJ651" s="309" t="b">
        <f t="shared" si="471"/>
        <v>1</v>
      </c>
      <c r="AK651" s="309" t="b">
        <f t="shared" si="472"/>
        <v>1</v>
      </c>
      <c r="AL651" s="309" t="b">
        <f t="shared" si="473"/>
        <v>1</v>
      </c>
      <c r="AM651" s="309" t="b">
        <f t="shared" si="474"/>
        <v>1</v>
      </c>
      <c r="AN651" s="309" t="b">
        <f t="shared" si="475"/>
        <v>1</v>
      </c>
      <c r="AO651" s="309" t="b">
        <f t="shared" si="477"/>
        <v>1</v>
      </c>
      <c r="AP651" s="31" t="b">
        <f t="shared" si="478"/>
        <v>1</v>
      </c>
    </row>
    <row r="652" spans="1:42" s="50" customFormat="1" ht="12.75" customHeight="1" x14ac:dyDescent="0.2">
      <c r="A652" s="31"/>
      <c r="B652" s="31"/>
      <c r="C652" s="17" t="s">
        <v>25</v>
      </c>
      <c r="D652" s="51">
        <v>170.2</v>
      </c>
      <c r="F652" s="321">
        <f t="shared" si="476"/>
        <v>7.4494949494949392</v>
      </c>
      <c r="G652" s="51">
        <v>168.3</v>
      </c>
      <c r="I652" s="321">
        <f t="shared" si="465"/>
        <v>7.884615384615401</v>
      </c>
      <c r="J652" s="50">
        <v>120.1</v>
      </c>
      <c r="L652" s="321">
        <f t="shared" si="466"/>
        <v>2.3870417732310356</v>
      </c>
      <c r="M652" s="50">
        <v>167.2</v>
      </c>
      <c r="O652" s="321">
        <f t="shared" si="467"/>
        <v>3.7864680322780897</v>
      </c>
      <c r="P652" s="50">
        <v>227.2</v>
      </c>
      <c r="R652" s="321">
        <f t="shared" si="468"/>
        <v>14.57387796268279</v>
      </c>
      <c r="S652" s="50">
        <v>175.6</v>
      </c>
      <c r="U652" s="321">
        <f t="shared" si="469"/>
        <v>9.4080996884735146</v>
      </c>
      <c r="V652" s="50">
        <v>134.80000000000001</v>
      </c>
      <c r="W652" s="69"/>
      <c r="X652" s="321">
        <f t="shared" si="470"/>
        <v>3.1369548584544882</v>
      </c>
      <c r="Y652" s="98">
        <f t="shared" si="459"/>
        <v>0.58754406580493534</v>
      </c>
      <c r="Z652" s="98"/>
      <c r="AA652" s="300" t="s">
        <v>25</v>
      </c>
      <c r="AB652" s="301">
        <v>170.2</v>
      </c>
      <c r="AC652" s="301">
        <v>168.3</v>
      </c>
      <c r="AD652" s="301">
        <v>120.1</v>
      </c>
      <c r="AE652" s="301">
        <v>167.2</v>
      </c>
      <c r="AF652" s="301">
        <v>227.2</v>
      </c>
      <c r="AG652" s="301">
        <v>175.6</v>
      </c>
      <c r="AH652" s="301">
        <v>134.80000000000001</v>
      </c>
      <c r="AI652" s="263"/>
      <c r="AJ652" s="309" t="b">
        <f t="shared" si="471"/>
        <v>1</v>
      </c>
      <c r="AK652" s="309" t="b">
        <f t="shared" si="472"/>
        <v>1</v>
      </c>
      <c r="AL652" s="309" t="b">
        <f t="shared" si="473"/>
        <v>1</v>
      </c>
      <c r="AM652" s="309" t="b">
        <f t="shared" si="474"/>
        <v>1</v>
      </c>
      <c r="AN652" s="309" t="b">
        <f t="shared" si="475"/>
        <v>1</v>
      </c>
      <c r="AO652" s="309" t="b">
        <f t="shared" si="477"/>
        <v>1</v>
      </c>
      <c r="AP652" s="31" t="b">
        <f t="shared" si="478"/>
        <v>1</v>
      </c>
    </row>
    <row r="653" spans="1:42" s="50" customFormat="1" ht="12.75" customHeight="1" x14ac:dyDescent="0.2">
      <c r="A653" s="31"/>
      <c r="B653" s="31"/>
      <c r="C653" s="17"/>
      <c r="F653" s="321"/>
      <c r="I653" s="321"/>
      <c r="L653" s="321"/>
      <c r="O653" s="321"/>
      <c r="R653" s="321"/>
      <c r="U653" s="321"/>
      <c r="W653" s="69"/>
      <c r="X653" s="321"/>
      <c r="Y653" s="98"/>
      <c r="Z653" s="98"/>
      <c r="AA653" s="295" t="s">
        <v>50</v>
      </c>
      <c r="AB653" s="296" t="s">
        <v>51</v>
      </c>
      <c r="AC653" s="297" t="s">
        <v>52</v>
      </c>
      <c r="AD653" s="297" t="s">
        <v>53</v>
      </c>
      <c r="AE653" s="297" t="s">
        <v>54</v>
      </c>
      <c r="AF653" s="297" t="s">
        <v>55</v>
      </c>
      <c r="AG653" s="297" t="s">
        <v>56</v>
      </c>
      <c r="AH653" s="297" t="s">
        <v>57</v>
      </c>
      <c r="AI653" s="263"/>
      <c r="AJ653" s="291"/>
      <c r="AK653" s="263"/>
      <c r="AL653" s="229"/>
      <c r="AM653" s="229"/>
      <c r="AN653" s="229"/>
      <c r="AO653" s="229"/>
    </row>
    <row r="654" spans="1:42" s="50" customFormat="1" ht="12.75" customHeight="1" x14ac:dyDescent="0.2">
      <c r="A654" s="31"/>
      <c r="B654" s="222">
        <v>2010</v>
      </c>
      <c r="C654" s="17"/>
      <c r="D654" s="51">
        <f>SUM(D655:D666)/12</f>
        <v>171.54166666666666</v>
      </c>
      <c r="F654" s="322">
        <f>SUM(D654/D640-1)*100</f>
        <v>5.3965490758281609</v>
      </c>
      <c r="G654" s="231">
        <f>SUM(G655:G666)/12</f>
        <v>165.43333333333334</v>
      </c>
      <c r="H654" s="229"/>
      <c r="I654" s="322">
        <f>SUM(G654/G640-1)*100</f>
        <v>3.7796016519420883</v>
      </c>
      <c r="J654" s="51">
        <f>SUM(J655:J666)/12</f>
        <v>121.18333333333332</v>
      </c>
      <c r="L654" s="321">
        <f>SUM(J654/J640-1)*100</f>
        <v>2.5384289945000749</v>
      </c>
      <c r="M654" s="51">
        <f>SUM(M655:M666)/12</f>
        <v>171.45833333333334</v>
      </c>
      <c r="O654" s="321">
        <f>SUM(M654/M640-1)*100</f>
        <v>4.9637792062034558</v>
      </c>
      <c r="P654" s="51">
        <f>SUM(P655:P666)/12</f>
        <v>240.38333333333335</v>
      </c>
      <c r="R654" s="321">
        <f>SUM(P654/P640-1)*100</f>
        <v>13.961757269279396</v>
      </c>
      <c r="S654" s="51">
        <f>SUM(S655:S666)/12</f>
        <v>179.44166666666663</v>
      </c>
      <c r="U654" s="321">
        <f>SUM(S654/S640-1)*100</f>
        <v>6.7575607337630128</v>
      </c>
      <c r="V654" s="51">
        <f>SUM(V655:V666)/12</f>
        <v>135.65833333333333</v>
      </c>
      <c r="W654" s="69"/>
      <c r="X654" s="321">
        <f>SUM(V654/V640-1)*100</f>
        <v>2.3514618044640168</v>
      </c>
      <c r="Y654" s="98">
        <f t="shared" ref="Y654:Y666" si="479">SUM(1/D654)*100</f>
        <v>0.58294874908914263</v>
      </c>
      <c r="AA654" s="229"/>
      <c r="AB654" s="229"/>
      <c r="AC654" s="229"/>
      <c r="AD654" s="229"/>
      <c r="AE654" s="229"/>
      <c r="AF654" s="229"/>
      <c r="AG654" s="229"/>
      <c r="AH654" s="229"/>
      <c r="AI654" s="229"/>
      <c r="AJ654" s="309" t="b">
        <f>D654=AB653</f>
        <v>0</v>
      </c>
      <c r="AK654" s="309" t="b">
        <f>G654=AC653</f>
        <v>0</v>
      </c>
      <c r="AL654" s="309" t="b">
        <f>J654=AD653</f>
        <v>0</v>
      </c>
      <c r="AM654" s="309" t="b">
        <f>M654=AE653</f>
        <v>0</v>
      </c>
      <c r="AN654" s="309" t="b">
        <f>AF653=P654</f>
        <v>0</v>
      </c>
      <c r="AO654" s="309" t="b">
        <f>AG653=S654</f>
        <v>0</v>
      </c>
      <c r="AP654" s="31" t="b">
        <f>AH653=V654</f>
        <v>0</v>
      </c>
    </row>
    <row r="655" spans="1:42" s="50" customFormat="1" ht="12.75" customHeight="1" x14ac:dyDescent="0.2">
      <c r="A655" s="31"/>
      <c r="B655" s="31"/>
      <c r="C655" s="17" t="s">
        <v>14</v>
      </c>
      <c r="D655" s="51">
        <v>168.2</v>
      </c>
      <c r="E655" s="51"/>
      <c r="F655" s="321">
        <f t="shared" ref="F655:F680" si="480">SUM(D655/D641-1)*100</f>
        <v>6.5231158961367885</v>
      </c>
      <c r="G655" s="50">
        <v>163.6</v>
      </c>
      <c r="I655" s="321">
        <f t="shared" ref="I655:I680" si="481">SUM(G655/G641-1)*100</f>
        <v>5.3444945267224542</v>
      </c>
      <c r="J655" s="50">
        <v>120.1</v>
      </c>
      <c r="L655" s="321">
        <f t="shared" ref="L655:L680" si="482">SUM(J655/J641-1)*100</f>
        <v>2.2127659574467939</v>
      </c>
      <c r="M655" s="50">
        <v>167.2</v>
      </c>
      <c r="O655" s="321">
        <f t="shared" ref="O655:O680" si="483">SUM(M655/M641-1)*100</f>
        <v>3.7864680322780897</v>
      </c>
      <c r="P655" s="50">
        <v>227.5</v>
      </c>
      <c r="R655" s="321">
        <f t="shared" ref="R655:R680" si="484">SUM(P655/P641-1)*100</f>
        <v>15.248226950354615</v>
      </c>
      <c r="S655" s="50">
        <v>176</v>
      </c>
      <c r="U655" s="321">
        <f t="shared" ref="U655:U680" si="485">SUM(S655/S641-1)*100</f>
        <v>10.068792995622267</v>
      </c>
      <c r="V655" s="50">
        <v>134.80000000000001</v>
      </c>
      <c r="W655" s="69"/>
      <c r="X655" s="321">
        <f t="shared" ref="X655:X680" si="486">SUM(V655/V641-1)*100</f>
        <v>3.0581039755351647</v>
      </c>
      <c r="Y655" s="98">
        <f t="shared" si="479"/>
        <v>0.59453032104637338</v>
      </c>
      <c r="Z655" s="98"/>
      <c r="AA655" s="300" t="s">
        <v>14</v>
      </c>
      <c r="AB655" s="301">
        <v>168.2</v>
      </c>
      <c r="AC655" s="301">
        <v>163.6</v>
      </c>
      <c r="AD655" s="301">
        <v>120.1</v>
      </c>
      <c r="AE655" s="301">
        <v>167.2</v>
      </c>
      <c r="AF655" s="301">
        <v>227.5</v>
      </c>
      <c r="AG655" s="301">
        <v>176</v>
      </c>
      <c r="AH655" s="301">
        <v>134.80000000000001</v>
      </c>
      <c r="AI655" s="263"/>
      <c r="AJ655" s="309" t="b">
        <f t="shared" ref="AJ655:AJ666" si="487">D655=AB655</f>
        <v>1</v>
      </c>
      <c r="AK655" s="309" t="b">
        <f t="shared" ref="AK655:AK666" si="488">G655=AC655</f>
        <v>1</v>
      </c>
      <c r="AL655" s="309" t="b">
        <f t="shared" ref="AL655:AL666" si="489">J655=AD655</f>
        <v>1</v>
      </c>
      <c r="AM655" s="309" t="b">
        <f t="shared" ref="AM655:AM666" si="490">M655=AE655</f>
        <v>1</v>
      </c>
      <c r="AN655" s="309" t="b">
        <f t="shared" ref="AN655:AN666" si="491">AF655=P655</f>
        <v>1</v>
      </c>
      <c r="AO655" s="309" t="b">
        <f>AG655=S655</f>
        <v>1</v>
      </c>
      <c r="AP655" s="31" t="b">
        <f>AH655=V655</f>
        <v>1</v>
      </c>
    </row>
    <row r="656" spans="1:42" s="50" customFormat="1" ht="12.75" customHeight="1" x14ac:dyDescent="0.2">
      <c r="A656" s="31"/>
      <c r="B656" s="31"/>
      <c r="C656" s="17" t="s">
        <v>15</v>
      </c>
      <c r="D656" s="51">
        <v>168.4</v>
      </c>
      <c r="E656" s="51"/>
      <c r="F656" s="321">
        <f t="shared" si="480"/>
        <v>6.380290587492099</v>
      </c>
      <c r="G656" s="50">
        <v>162.4</v>
      </c>
      <c r="I656" s="321">
        <f t="shared" si="481"/>
        <v>4.3031470777135539</v>
      </c>
      <c r="J656" s="50">
        <v>120.2</v>
      </c>
      <c r="L656" s="321">
        <f t="shared" si="482"/>
        <v>2.297872340425533</v>
      </c>
      <c r="M656" s="50">
        <v>167.7</v>
      </c>
      <c r="O656" s="321">
        <f t="shared" si="483"/>
        <v>4.0968342644320366</v>
      </c>
      <c r="P656" s="50">
        <v>235.9</v>
      </c>
      <c r="R656" s="321">
        <f t="shared" si="484"/>
        <v>18.245614035087733</v>
      </c>
      <c r="S656" s="50">
        <v>176.1</v>
      </c>
      <c r="U656" s="321">
        <f t="shared" si="485"/>
        <v>9.99375390381012</v>
      </c>
      <c r="V656" s="50">
        <v>135.4</v>
      </c>
      <c r="W656" s="69"/>
      <c r="X656" s="321">
        <f t="shared" si="486"/>
        <v>3.1226199543031186</v>
      </c>
      <c r="Y656" s="98">
        <f t="shared" si="479"/>
        <v>0.59382422802850354</v>
      </c>
      <c r="Z656" s="98"/>
      <c r="AA656" s="300" t="s">
        <v>15</v>
      </c>
      <c r="AB656" s="301">
        <v>168.4</v>
      </c>
      <c r="AC656" s="301">
        <v>162.4</v>
      </c>
      <c r="AD656" s="301">
        <v>120.2</v>
      </c>
      <c r="AE656" s="301">
        <v>167.7</v>
      </c>
      <c r="AF656" s="301">
        <v>235.9</v>
      </c>
      <c r="AG656" s="301">
        <v>176.1</v>
      </c>
      <c r="AH656" s="301">
        <v>135.4</v>
      </c>
      <c r="AI656" s="263"/>
      <c r="AJ656" s="309" t="b">
        <f t="shared" si="487"/>
        <v>1</v>
      </c>
      <c r="AK656" s="309" t="b">
        <f t="shared" si="488"/>
        <v>1</v>
      </c>
      <c r="AL656" s="309" t="b">
        <f t="shared" si="489"/>
        <v>1</v>
      </c>
      <c r="AM656" s="309" t="b">
        <f t="shared" si="490"/>
        <v>1</v>
      </c>
      <c r="AN656" s="309" t="b">
        <f t="shared" si="491"/>
        <v>1</v>
      </c>
      <c r="AO656" s="309" t="b">
        <f t="shared" ref="AO656:AO666" si="492">AG656=S656</f>
        <v>1</v>
      </c>
      <c r="AP656" s="31" t="b">
        <f t="shared" ref="AP656:AP666" si="493">AH656=V656</f>
        <v>1</v>
      </c>
    </row>
    <row r="657" spans="1:42" s="50" customFormat="1" ht="12.75" customHeight="1" x14ac:dyDescent="0.2">
      <c r="A657" s="31"/>
      <c r="B657" s="31"/>
      <c r="C657" s="17" t="s">
        <v>16</v>
      </c>
      <c r="D657" s="51">
        <v>168.5</v>
      </c>
      <c r="E657" s="51"/>
      <c r="F657" s="321">
        <f t="shared" si="480"/>
        <v>6.780735107731295</v>
      </c>
      <c r="G657" s="50">
        <v>161.80000000000001</v>
      </c>
      <c r="I657" s="321">
        <f t="shared" si="481"/>
        <v>4.252577319587636</v>
      </c>
      <c r="J657" s="50">
        <v>120.7</v>
      </c>
      <c r="L657" s="321">
        <f t="shared" si="482"/>
        <v>2.7234042553191617</v>
      </c>
      <c r="M657" s="50">
        <v>168.6</v>
      </c>
      <c r="O657" s="321">
        <f t="shared" si="483"/>
        <v>4.6554934823091143</v>
      </c>
      <c r="P657" s="50">
        <v>236</v>
      </c>
      <c r="R657" s="321">
        <f t="shared" si="484"/>
        <v>20.346761856195815</v>
      </c>
      <c r="S657" s="50">
        <v>176.5</v>
      </c>
      <c r="U657" s="321">
        <f t="shared" si="485"/>
        <v>10.450563204004993</v>
      </c>
      <c r="V657" s="50">
        <v>135.69999999999999</v>
      </c>
      <c r="W657" s="69"/>
      <c r="X657" s="321">
        <f t="shared" si="486"/>
        <v>3.351104341203337</v>
      </c>
      <c r="Y657" s="98">
        <f t="shared" si="479"/>
        <v>0.59347181008902083</v>
      </c>
      <c r="Z657" s="98"/>
      <c r="AA657" s="300" t="s">
        <v>16</v>
      </c>
      <c r="AB657" s="301">
        <v>168.5</v>
      </c>
      <c r="AC657" s="301">
        <v>161.80000000000001</v>
      </c>
      <c r="AD657" s="301">
        <v>120.7</v>
      </c>
      <c r="AE657" s="301">
        <v>168.6</v>
      </c>
      <c r="AF657" s="301">
        <v>236</v>
      </c>
      <c r="AG657" s="301">
        <v>176.5</v>
      </c>
      <c r="AH657" s="301">
        <v>135.69999999999999</v>
      </c>
      <c r="AI657" s="263"/>
      <c r="AJ657" s="309" t="b">
        <f t="shared" si="487"/>
        <v>1</v>
      </c>
      <c r="AK657" s="309" t="b">
        <f t="shared" si="488"/>
        <v>1</v>
      </c>
      <c r="AL657" s="309" t="b">
        <f t="shared" si="489"/>
        <v>1</v>
      </c>
      <c r="AM657" s="309" t="b">
        <f t="shared" si="490"/>
        <v>1</v>
      </c>
      <c r="AN657" s="309" t="b">
        <f t="shared" si="491"/>
        <v>1</v>
      </c>
      <c r="AO657" s="309" t="b">
        <f t="shared" si="492"/>
        <v>1</v>
      </c>
      <c r="AP657" s="31" t="b">
        <f t="shared" si="493"/>
        <v>1</v>
      </c>
    </row>
    <row r="658" spans="1:42" s="50" customFormat="1" ht="12.75" customHeight="1" x14ac:dyDescent="0.2">
      <c r="A658" s="31"/>
      <c r="B658" s="31"/>
      <c r="C658" s="17" t="s">
        <v>17</v>
      </c>
      <c r="D658" s="51">
        <v>168.3</v>
      </c>
      <c r="E658" s="51"/>
      <c r="F658" s="321">
        <f t="shared" si="480"/>
        <v>6.116015132408581</v>
      </c>
      <c r="G658" s="50">
        <v>161.4</v>
      </c>
      <c r="I658" s="321">
        <f t="shared" si="481"/>
        <v>3.927881519639409</v>
      </c>
      <c r="J658" s="50">
        <v>120.7</v>
      </c>
      <c r="L658" s="321">
        <f t="shared" si="482"/>
        <v>2.7234042553191617</v>
      </c>
      <c r="M658" s="50">
        <v>168.6</v>
      </c>
      <c r="O658" s="321">
        <f t="shared" si="483"/>
        <v>4.6554934823091143</v>
      </c>
      <c r="P658" s="50">
        <v>235.2</v>
      </c>
      <c r="R658" s="321">
        <f t="shared" si="484"/>
        <v>14.396887159533067</v>
      </c>
      <c r="S658" s="50">
        <v>176.7</v>
      </c>
      <c r="U658" s="321">
        <f t="shared" si="485"/>
        <v>9.8880597014925122</v>
      </c>
      <c r="V658" s="50">
        <v>135.69999999999999</v>
      </c>
      <c r="W658" s="69"/>
      <c r="X658" s="321">
        <f t="shared" si="486"/>
        <v>3.351104341203337</v>
      </c>
      <c r="Y658" s="98">
        <f t="shared" si="479"/>
        <v>0.59417706476530008</v>
      </c>
      <c r="Z658" s="98"/>
      <c r="AA658" s="300" t="s">
        <v>17</v>
      </c>
      <c r="AB658" s="301">
        <v>168.3</v>
      </c>
      <c r="AC658" s="301">
        <v>161.4</v>
      </c>
      <c r="AD658" s="301">
        <v>120.7</v>
      </c>
      <c r="AE658" s="301">
        <v>168.6</v>
      </c>
      <c r="AF658" s="301">
        <v>235.2</v>
      </c>
      <c r="AG658" s="301">
        <v>176.7</v>
      </c>
      <c r="AH658" s="301">
        <v>135.69999999999999</v>
      </c>
      <c r="AI658" s="263"/>
      <c r="AJ658" s="309" t="b">
        <f t="shared" si="487"/>
        <v>1</v>
      </c>
      <c r="AK658" s="309" t="b">
        <f t="shared" si="488"/>
        <v>1</v>
      </c>
      <c r="AL658" s="309" t="b">
        <f t="shared" si="489"/>
        <v>1</v>
      </c>
      <c r="AM658" s="309" t="b">
        <f t="shared" si="490"/>
        <v>1</v>
      </c>
      <c r="AN658" s="309" t="b">
        <f t="shared" si="491"/>
        <v>1</v>
      </c>
      <c r="AO658" s="309" t="b">
        <f t="shared" si="492"/>
        <v>1</v>
      </c>
      <c r="AP658" s="31" t="b">
        <f t="shared" si="493"/>
        <v>1</v>
      </c>
    </row>
    <row r="659" spans="1:42" s="50" customFormat="1" ht="12.75" customHeight="1" x14ac:dyDescent="0.2">
      <c r="A659" s="31"/>
      <c r="B659" s="31"/>
      <c r="C659" s="17" t="s">
        <v>18</v>
      </c>
      <c r="D659" s="51">
        <v>170.1</v>
      </c>
      <c r="E659" s="51"/>
      <c r="F659" s="321">
        <f t="shared" si="480"/>
        <v>6.4455569461827178</v>
      </c>
      <c r="G659" s="50">
        <v>164.3</v>
      </c>
      <c r="I659" s="321">
        <f t="shared" si="481"/>
        <v>4.6496815286624305</v>
      </c>
      <c r="J659" s="50">
        <v>120.7</v>
      </c>
      <c r="L659" s="321">
        <f t="shared" si="482"/>
        <v>2.7234042553191617</v>
      </c>
      <c r="M659" s="50">
        <v>168.6</v>
      </c>
      <c r="O659" s="321">
        <f t="shared" si="483"/>
        <v>4.5905707196029821</v>
      </c>
      <c r="P659" s="50">
        <v>243.3</v>
      </c>
      <c r="R659" s="321">
        <f t="shared" si="484"/>
        <v>15.58194774346795</v>
      </c>
      <c r="S659" s="50">
        <v>176.7</v>
      </c>
      <c r="U659" s="321">
        <f t="shared" si="485"/>
        <v>9.6834264432029684</v>
      </c>
      <c r="V659" s="50">
        <v>135.69999999999999</v>
      </c>
      <c r="W659" s="69"/>
      <c r="X659" s="321">
        <f t="shared" si="486"/>
        <v>3.1155015197568359</v>
      </c>
      <c r="Y659" s="98">
        <f t="shared" si="479"/>
        <v>0.58788947677836567</v>
      </c>
      <c r="Z659" s="98"/>
      <c r="AA659" s="300" t="s">
        <v>18</v>
      </c>
      <c r="AB659" s="301">
        <v>170.1</v>
      </c>
      <c r="AC659" s="301">
        <v>164.3</v>
      </c>
      <c r="AD659" s="301">
        <v>120.7</v>
      </c>
      <c r="AE659" s="301">
        <v>168.6</v>
      </c>
      <c r="AF659" s="301">
        <v>243.3</v>
      </c>
      <c r="AG659" s="301">
        <v>176.7</v>
      </c>
      <c r="AH659" s="301">
        <v>135.69999999999999</v>
      </c>
      <c r="AI659" s="263"/>
      <c r="AJ659" s="309" t="b">
        <f t="shared" si="487"/>
        <v>1</v>
      </c>
      <c r="AK659" s="309" t="b">
        <f t="shared" si="488"/>
        <v>1</v>
      </c>
      <c r="AL659" s="309" t="b">
        <f t="shared" si="489"/>
        <v>1</v>
      </c>
      <c r="AM659" s="309" t="b">
        <f t="shared" si="490"/>
        <v>1</v>
      </c>
      <c r="AN659" s="309" t="b">
        <f t="shared" si="491"/>
        <v>1</v>
      </c>
      <c r="AO659" s="309" t="b">
        <f t="shared" si="492"/>
        <v>1</v>
      </c>
      <c r="AP659" s="31" t="b">
        <f t="shared" si="493"/>
        <v>1</v>
      </c>
    </row>
    <row r="660" spans="1:42" s="50" customFormat="1" ht="12.75" customHeight="1" x14ac:dyDescent="0.2">
      <c r="A660" s="31"/>
      <c r="B660" s="31"/>
      <c r="C660" s="17" t="s">
        <v>19</v>
      </c>
      <c r="D660" s="51">
        <v>171.8</v>
      </c>
      <c r="E660" s="51"/>
      <c r="F660" s="321">
        <f t="shared" si="480"/>
        <v>6.1148857319333061</v>
      </c>
      <c r="G660" s="50">
        <v>164.8</v>
      </c>
      <c r="I660" s="321">
        <f t="shared" si="481"/>
        <v>4.8346055979643809</v>
      </c>
      <c r="J660" s="50">
        <v>121.3</v>
      </c>
      <c r="L660" s="321">
        <f t="shared" si="482"/>
        <v>3.2340425531914851</v>
      </c>
      <c r="M660" s="50">
        <v>171.2</v>
      </c>
      <c r="O660" s="321">
        <f t="shared" si="483"/>
        <v>6.2034739454094323</v>
      </c>
      <c r="P660" s="50">
        <v>243.9</v>
      </c>
      <c r="R660" s="321">
        <f t="shared" si="484"/>
        <v>15.155807365439088</v>
      </c>
      <c r="S660" s="50">
        <v>181.2</v>
      </c>
      <c r="U660" s="321">
        <f t="shared" si="485"/>
        <v>5.9649122807017507</v>
      </c>
      <c r="V660" s="50">
        <v>135.69999999999999</v>
      </c>
      <c r="W660" s="69"/>
      <c r="X660" s="321">
        <f t="shared" si="486"/>
        <v>2.8809704321455465</v>
      </c>
      <c r="Y660" s="98">
        <f t="shared" si="479"/>
        <v>0.58207217694994173</v>
      </c>
      <c r="Z660" s="98"/>
      <c r="AA660" s="300" t="s">
        <v>58</v>
      </c>
      <c r="AB660" s="301">
        <v>171.8</v>
      </c>
      <c r="AC660" s="301">
        <v>164.8</v>
      </c>
      <c r="AD660" s="301">
        <v>121.3</v>
      </c>
      <c r="AE660" s="301">
        <v>171.2</v>
      </c>
      <c r="AF660" s="301">
        <v>243.9</v>
      </c>
      <c r="AG660" s="301">
        <v>181.2</v>
      </c>
      <c r="AH660" s="301">
        <v>135.69999999999999</v>
      </c>
      <c r="AI660" s="263"/>
      <c r="AJ660" s="309" t="b">
        <f t="shared" si="487"/>
        <v>1</v>
      </c>
      <c r="AK660" s="309" t="b">
        <f t="shared" si="488"/>
        <v>1</v>
      </c>
      <c r="AL660" s="309" t="b">
        <f t="shared" si="489"/>
        <v>1</v>
      </c>
      <c r="AM660" s="309" t="b">
        <f t="shared" si="490"/>
        <v>1</v>
      </c>
      <c r="AN660" s="309" t="b">
        <f t="shared" si="491"/>
        <v>1</v>
      </c>
      <c r="AO660" s="309" t="b">
        <f t="shared" si="492"/>
        <v>1</v>
      </c>
      <c r="AP660" s="31" t="b">
        <f t="shared" si="493"/>
        <v>1</v>
      </c>
    </row>
    <row r="661" spans="1:42" s="50" customFormat="1" ht="12.75" customHeight="1" x14ac:dyDescent="0.2">
      <c r="A661" s="31"/>
      <c r="B661" s="31"/>
      <c r="C661" s="17" t="s">
        <v>20</v>
      </c>
      <c r="D661" s="51">
        <v>172.6</v>
      </c>
      <c r="E661" s="51"/>
      <c r="F661" s="321">
        <f t="shared" si="480"/>
        <v>6.2807881773399021</v>
      </c>
      <c r="G661" s="229">
        <v>165.8</v>
      </c>
      <c r="I661" s="322">
        <f t="shared" si="481"/>
        <v>5.4036872218690357</v>
      </c>
      <c r="J661" s="50">
        <v>121.5</v>
      </c>
      <c r="L661" s="321">
        <f t="shared" si="482"/>
        <v>3.4042553191489411</v>
      </c>
      <c r="M661" s="50">
        <v>174.1</v>
      </c>
      <c r="O661" s="321">
        <f t="shared" si="483"/>
        <v>8.0024813895781755</v>
      </c>
      <c r="P661" s="50">
        <v>238.9</v>
      </c>
      <c r="R661" s="321">
        <f t="shared" si="484"/>
        <v>10.346420323325646</v>
      </c>
      <c r="S661" s="50">
        <v>181.6</v>
      </c>
      <c r="U661" s="321">
        <f t="shared" si="485"/>
        <v>5.5813953488372148</v>
      </c>
      <c r="V661" s="50">
        <v>135.69999999999999</v>
      </c>
      <c r="W661" s="69"/>
      <c r="X661" s="321">
        <f t="shared" si="486"/>
        <v>2.5699168556311269</v>
      </c>
      <c r="Y661" s="98">
        <f t="shared" si="479"/>
        <v>0.57937427578215528</v>
      </c>
      <c r="Z661" s="98"/>
      <c r="AA661" s="300" t="s">
        <v>20</v>
      </c>
      <c r="AB661" s="301">
        <v>172.6</v>
      </c>
      <c r="AC661" s="301">
        <v>165.8</v>
      </c>
      <c r="AD661" s="301">
        <v>121.5</v>
      </c>
      <c r="AE661" s="301">
        <v>174.1</v>
      </c>
      <c r="AF661" s="301">
        <v>238.9</v>
      </c>
      <c r="AG661" s="301">
        <v>181.6</v>
      </c>
      <c r="AH661" s="301">
        <v>135.69999999999999</v>
      </c>
      <c r="AI661" s="263"/>
      <c r="AJ661" s="309" t="b">
        <f t="shared" si="487"/>
        <v>1</v>
      </c>
      <c r="AK661" s="309" t="b">
        <f t="shared" si="488"/>
        <v>1</v>
      </c>
      <c r="AL661" s="309" t="b">
        <f t="shared" si="489"/>
        <v>1</v>
      </c>
      <c r="AM661" s="309" t="b">
        <f t="shared" si="490"/>
        <v>1</v>
      </c>
      <c r="AN661" s="309" t="b">
        <f t="shared" si="491"/>
        <v>1</v>
      </c>
      <c r="AO661" s="309" t="b">
        <f t="shared" si="492"/>
        <v>1</v>
      </c>
      <c r="AP661" s="31" t="b">
        <f t="shared" si="493"/>
        <v>1</v>
      </c>
    </row>
    <row r="662" spans="1:42" s="50" customFormat="1" ht="12.75" customHeight="1" x14ac:dyDescent="0.2">
      <c r="A662" s="31"/>
      <c r="B662" s="31"/>
      <c r="C662" s="17" t="s">
        <v>21</v>
      </c>
      <c r="D662" s="51">
        <v>172.6</v>
      </c>
      <c r="E662" s="51"/>
      <c r="F662" s="321">
        <f t="shared" si="480"/>
        <v>5.3724053724053533</v>
      </c>
      <c r="G662" s="50">
        <v>166</v>
      </c>
      <c r="I662" s="321">
        <f t="shared" si="481"/>
        <v>4.4682190056639426</v>
      </c>
      <c r="J662" s="50">
        <v>121.6</v>
      </c>
      <c r="L662" s="321">
        <f t="shared" si="482"/>
        <v>3.1382527565733565</v>
      </c>
      <c r="M662" s="50">
        <v>174.3</v>
      </c>
      <c r="O662" s="321">
        <f t="shared" si="483"/>
        <v>6.6055045871559637</v>
      </c>
      <c r="P662" s="50">
        <v>238.4</v>
      </c>
      <c r="R662" s="321">
        <f t="shared" si="484"/>
        <v>10.780669144981413</v>
      </c>
      <c r="S662" s="50">
        <v>181.3</v>
      </c>
      <c r="U662" s="321">
        <f t="shared" si="485"/>
        <v>4.676674364896094</v>
      </c>
      <c r="V662" s="50">
        <v>135.69999999999999</v>
      </c>
      <c r="W662" s="69"/>
      <c r="X662" s="321">
        <f t="shared" si="486"/>
        <v>2.3378582202111531</v>
      </c>
      <c r="Y662" s="98">
        <f t="shared" si="479"/>
        <v>0.57937427578215528</v>
      </c>
      <c r="Z662" s="98"/>
      <c r="AA662" s="300" t="s">
        <v>21</v>
      </c>
      <c r="AB662" s="301">
        <v>172.6</v>
      </c>
      <c r="AC662" s="301">
        <v>166</v>
      </c>
      <c r="AD662" s="301">
        <v>121.6</v>
      </c>
      <c r="AE662" s="301">
        <v>174.3</v>
      </c>
      <c r="AF662" s="301">
        <v>238.4</v>
      </c>
      <c r="AG662" s="301">
        <v>181.3</v>
      </c>
      <c r="AH662" s="301">
        <v>135.69999999999999</v>
      </c>
      <c r="AI662" s="263"/>
      <c r="AJ662" s="309" t="b">
        <f t="shared" si="487"/>
        <v>1</v>
      </c>
      <c r="AK662" s="309" t="b">
        <f t="shared" si="488"/>
        <v>1</v>
      </c>
      <c r="AL662" s="309" t="b">
        <f t="shared" si="489"/>
        <v>1</v>
      </c>
      <c r="AM662" s="309" t="b">
        <f t="shared" si="490"/>
        <v>1</v>
      </c>
      <c r="AN662" s="309" t="b">
        <f t="shared" si="491"/>
        <v>1</v>
      </c>
      <c r="AO662" s="309" t="b">
        <f t="shared" si="492"/>
        <v>1</v>
      </c>
      <c r="AP662" s="31" t="b">
        <f t="shared" si="493"/>
        <v>1</v>
      </c>
    </row>
    <row r="663" spans="1:42" s="50" customFormat="1" ht="12.75" customHeight="1" x14ac:dyDescent="0.2">
      <c r="A663" s="31"/>
      <c r="B663" s="31"/>
      <c r="C663" s="17" t="s">
        <v>22</v>
      </c>
      <c r="D663" s="51">
        <v>173.2</v>
      </c>
      <c r="E663" s="51"/>
      <c r="F663" s="321">
        <f t="shared" si="480"/>
        <v>4.8426150121065437</v>
      </c>
      <c r="G663" s="50">
        <v>167.2</v>
      </c>
      <c r="I663" s="321">
        <f t="shared" si="481"/>
        <v>4.8275862068965392</v>
      </c>
      <c r="J663" s="50">
        <v>121.8</v>
      </c>
      <c r="L663" s="321">
        <f t="shared" si="482"/>
        <v>2.6116259477674708</v>
      </c>
      <c r="M663" s="50">
        <v>174.3</v>
      </c>
      <c r="O663" s="321">
        <f t="shared" si="483"/>
        <v>4.3087971274685888</v>
      </c>
      <c r="P663" s="50">
        <v>240.3</v>
      </c>
      <c r="R663" s="321">
        <f t="shared" si="484"/>
        <v>11.250000000000004</v>
      </c>
      <c r="S663" s="50">
        <v>180.8</v>
      </c>
      <c r="U663" s="321">
        <f t="shared" si="485"/>
        <v>3.8483630097645216</v>
      </c>
      <c r="V663" s="50">
        <v>135.80000000000001</v>
      </c>
      <c r="W663" s="69"/>
      <c r="X663" s="321">
        <f t="shared" si="486"/>
        <v>1.5706806282722585</v>
      </c>
      <c r="Y663" s="98">
        <f t="shared" si="479"/>
        <v>0.57736720554272514</v>
      </c>
      <c r="Z663" s="98"/>
      <c r="AA663" s="300" t="s">
        <v>60</v>
      </c>
      <c r="AB663" s="301">
        <v>173.2</v>
      </c>
      <c r="AC663" s="301">
        <v>167.2</v>
      </c>
      <c r="AD663" s="301">
        <v>121.8</v>
      </c>
      <c r="AE663" s="301">
        <v>174.3</v>
      </c>
      <c r="AF663" s="301">
        <v>240.3</v>
      </c>
      <c r="AG663" s="301">
        <v>180.8</v>
      </c>
      <c r="AH663" s="301">
        <v>135.80000000000001</v>
      </c>
      <c r="AI663" s="263"/>
      <c r="AJ663" s="309" t="b">
        <f t="shared" si="487"/>
        <v>1</v>
      </c>
      <c r="AK663" s="309" t="b">
        <f t="shared" si="488"/>
        <v>1</v>
      </c>
      <c r="AL663" s="309" t="b">
        <f t="shared" si="489"/>
        <v>1</v>
      </c>
      <c r="AM663" s="309" t="b">
        <f t="shared" si="490"/>
        <v>1</v>
      </c>
      <c r="AN663" s="309" t="b">
        <f t="shared" si="491"/>
        <v>1</v>
      </c>
      <c r="AO663" s="309" t="b">
        <f t="shared" si="492"/>
        <v>1</v>
      </c>
      <c r="AP663" s="31" t="b">
        <f t="shared" si="493"/>
        <v>1</v>
      </c>
    </row>
    <row r="664" spans="1:42" s="50" customFormat="1" ht="12.75" customHeight="1" x14ac:dyDescent="0.2">
      <c r="A664" s="31"/>
      <c r="B664" s="31"/>
      <c r="C664" s="17" t="s">
        <v>23</v>
      </c>
      <c r="D664" s="51">
        <v>173.5</v>
      </c>
      <c r="E664" s="51"/>
      <c r="F664" s="321">
        <f t="shared" si="480"/>
        <v>3.4585569469290478</v>
      </c>
      <c r="G664" s="50">
        <v>166.8</v>
      </c>
      <c r="I664" s="321">
        <f t="shared" si="481"/>
        <v>1.5216068167985375</v>
      </c>
      <c r="J664" s="50">
        <v>121.8</v>
      </c>
      <c r="L664" s="321">
        <f t="shared" si="482"/>
        <v>2.4390243902439046</v>
      </c>
      <c r="M664" s="50">
        <v>174.3</v>
      </c>
      <c r="O664" s="321">
        <f t="shared" si="483"/>
        <v>4.2464114832535982</v>
      </c>
      <c r="P664" s="50">
        <v>245.3</v>
      </c>
      <c r="R664" s="321">
        <f t="shared" si="484"/>
        <v>11.247165532879833</v>
      </c>
      <c r="S664" s="50">
        <v>181.5</v>
      </c>
      <c r="U664" s="321">
        <f t="shared" si="485"/>
        <v>3.9518900343642693</v>
      </c>
      <c r="V664" s="50">
        <v>135.80000000000001</v>
      </c>
      <c r="W664" s="69"/>
      <c r="X664" s="321">
        <f t="shared" si="486"/>
        <v>1.2677106636838298</v>
      </c>
      <c r="Y664" s="98">
        <f t="shared" si="479"/>
        <v>0.57636887608069165</v>
      </c>
      <c r="Z664" s="98"/>
      <c r="AA664" s="300" t="s">
        <v>23</v>
      </c>
      <c r="AB664" s="301">
        <v>173.5</v>
      </c>
      <c r="AC664" s="301">
        <v>166.8</v>
      </c>
      <c r="AD664" s="301">
        <v>121.8</v>
      </c>
      <c r="AE664" s="301">
        <v>174.3</v>
      </c>
      <c r="AF664" s="301">
        <v>245.3</v>
      </c>
      <c r="AG664" s="301">
        <v>181.5</v>
      </c>
      <c r="AH664" s="301">
        <v>135.80000000000001</v>
      </c>
      <c r="AI664" s="263"/>
      <c r="AJ664" s="309" t="b">
        <f t="shared" si="487"/>
        <v>1</v>
      </c>
      <c r="AK664" s="309" t="b">
        <f t="shared" si="488"/>
        <v>1</v>
      </c>
      <c r="AL664" s="309" t="b">
        <f t="shared" si="489"/>
        <v>1</v>
      </c>
      <c r="AM664" s="309" t="b">
        <f t="shared" si="490"/>
        <v>1</v>
      </c>
      <c r="AN664" s="309" t="b">
        <f t="shared" si="491"/>
        <v>1</v>
      </c>
      <c r="AO664" s="309" t="b">
        <f t="shared" si="492"/>
        <v>1</v>
      </c>
      <c r="AP664" s="31" t="b">
        <f t="shared" si="493"/>
        <v>1</v>
      </c>
    </row>
    <row r="665" spans="1:42" s="50" customFormat="1" ht="12.75" customHeight="1" x14ac:dyDescent="0.2">
      <c r="A665" s="31"/>
      <c r="B665" s="31"/>
      <c r="C665" s="17" t="s">
        <v>24</v>
      </c>
      <c r="D665" s="51">
        <v>175.4</v>
      </c>
      <c r="E665" s="51"/>
      <c r="F665" s="322">
        <f>SUM(D665/D651-1)*100</f>
        <v>3.4808259587020718</v>
      </c>
      <c r="G665" s="50">
        <v>170.4</v>
      </c>
      <c r="I665" s="321">
        <f t="shared" si="481"/>
        <v>0.88809946714032417</v>
      </c>
      <c r="J665" s="50">
        <v>121.8</v>
      </c>
      <c r="L665" s="321">
        <f t="shared" si="482"/>
        <v>1.4154870940882525</v>
      </c>
      <c r="M665" s="50">
        <v>174.3</v>
      </c>
      <c r="O665" s="321">
        <f t="shared" si="483"/>
        <v>4.2464114832535982</v>
      </c>
      <c r="P665" s="50">
        <v>248.4</v>
      </c>
      <c r="R665" s="321">
        <f t="shared" si="484"/>
        <v>15.588645881805485</v>
      </c>
      <c r="S665" s="50">
        <v>182</v>
      </c>
      <c r="U665" s="321">
        <f t="shared" si="485"/>
        <v>4.1189931350114284</v>
      </c>
      <c r="V665" s="50">
        <v>135.9</v>
      </c>
      <c r="W665" s="69"/>
      <c r="X665" s="321">
        <f t="shared" si="486"/>
        <v>0.81602373887239565</v>
      </c>
      <c r="Y665" s="98">
        <f t="shared" si="479"/>
        <v>0.5701254275940707</v>
      </c>
      <c r="Z665" s="98"/>
      <c r="AA665" s="300" t="s">
        <v>24</v>
      </c>
      <c r="AB665" s="301">
        <v>175.4</v>
      </c>
      <c r="AC665" s="301">
        <v>170.4</v>
      </c>
      <c r="AD665" s="301">
        <v>121.8</v>
      </c>
      <c r="AE665" s="301">
        <v>174.3</v>
      </c>
      <c r="AF665" s="301">
        <v>248.4</v>
      </c>
      <c r="AG665" s="301">
        <v>182</v>
      </c>
      <c r="AH665" s="301">
        <v>135.9</v>
      </c>
      <c r="AI665" s="263"/>
      <c r="AJ665" s="309" t="b">
        <f t="shared" si="487"/>
        <v>1</v>
      </c>
      <c r="AK665" s="309" t="b">
        <f t="shared" si="488"/>
        <v>1</v>
      </c>
      <c r="AL665" s="309" t="b">
        <f t="shared" si="489"/>
        <v>1</v>
      </c>
      <c r="AM665" s="309" t="b">
        <f t="shared" si="490"/>
        <v>1</v>
      </c>
      <c r="AN665" s="309" t="b">
        <f t="shared" si="491"/>
        <v>1</v>
      </c>
      <c r="AO665" s="309" t="b">
        <f t="shared" si="492"/>
        <v>1</v>
      </c>
      <c r="AP665" s="31" t="b">
        <f t="shared" si="493"/>
        <v>1</v>
      </c>
    </row>
    <row r="666" spans="1:42" s="50" customFormat="1" ht="12.75" customHeight="1" x14ac:dyDescent="0.2">
      <c r="A666" s="31"/>
      <c r="B666" s="31"/>
      <c r="C666" s="17" t="s">
        <v>25</v>
      </c>
      <c r="D666" s="51">
        <v>175.9</v>
      </c>
      <c r="E666" s="51"/>
      <c r="F666" s="321">
        <f t="shared" si="480"/>
        <v>3.3490011750881399</v>
      </c>
      <c r="G666" s="50">
        <v>170.7</v>
      </c>
      <c r="I666" s="321">
        <f t="shared" si="481"/>
        <v>1.426024955436711</v>
      </c>
      <c r="J666" s="50">
        <v>122</v>
      </c>
      <c r="L666" s="321">
        <f t="shared" si="482"/>
        <v>1.582014987510405</v>
      </c>
      <c r="M666" s="50">
        <v>174.3</v>
      </c>
      <c r="O666" s="321">
        <f t="shared" si="483"/>
        <v>4.2464114832535982</v>
      </c>
      <c r="P666" s="50">
        <v>251.5</v>
      </c>
      <c r="R666" s="321">
        <f t="shared" si="484"/>
        <v>10.695422535211275</v>
      </c>
      <c r="S666" s="50">
        <v>182.9</v>
      </c>
      <c r="U666" s="321">
        <f t="shared" si="485"/>
        <v>4.1571753986332727</v>
      </c>
      <c r="V666" s="50">
        <v>136</v>
      </c>
      <c r="W666" s="69"/>
      <c r="X666" s="321">
        <f t="shared" si="486"/>
        <v>0.89020771513352859</v>
      </c>
      <c r="Y666" s="98">
        <f t="shared" si="479"/>
        <v>0.56850483229107451</v>
      </c>
      <c r="Z666" s="98"/>
      <c r="AA666" s="300" t="s">
        <v>25</v>
      </c>
      <c r="AB666" s="301">
        <v>175.9</v>
      </c>
      <c r="AC666" s="301">
        <v>170.7</v>
      </c>
      <c r="AD666" s="301">
        <v>122</v>
      </c>
      <c r="AE666" s="301">
        <v>174.3</v>
      </c>
      <c r="AF666" s="301">
        <v>251.5</v>
      </c>
      <c r="AG666" s="301">
        <v>182.9</v>
      </c>
      <c r="AH666" s="301">
        <v>136</v>
      </c>
      <c r="AI666" s="263"/>
      <c r="AJ666" s="309" t="b">
        <f t="shared" si="487"/>
        <v>1</v>
      </c>
      <c r="AK666" s="309" t="b">
        <f t="shared" si="488"/>
        <v>1</v>
      </c>
      <c r="AL666" s="309" t="b">
        <f t="shared" si="489"/>
        <v>1</v>
      </c>
      <c r="AM666" s="309" t="b">
        <f t="shared" si="490"/>
        <v>1</v>
      </c>
      <c r="AN666" s="309" t="b">
        <f t="shared" si="491"/>
        <v>1</v>
      </c>
      <c r="AO666" s="309" t="b">
        <f t="shared" si="492"/>
        <v>1</v>
      </c>
      <c r="AP666" s="31" t="b">
        <f t="shared" si="493"/>
        <v>1</v>
      </c>
    </row>
    <row r="667" spans="1:42" s="50" customFormat="1" ht="12.75" customHeight="1" x14ac:dyDescent="0.2">
      <c r="A667" s="31"/>
      <c r="B667" s="31"/>
      <c r="C667" s="17"/>
      <c r="F667" s="321"/>
      <c r="I667" s="321"/>
      <c r="L667" s="321"/>
      <c r="O667" s="321"/>
      <c r="R667" s="321"/>
      <c r="U667" s="321"/>
      <c r="W667" s="69"/>
      <c r="X667" s="321"/>
      <c r="Y667" s="98"/>
      <c r="Z667" s="98"/>
      <c r="AA667" s="293" t="s">
        <v>50</v>
      </c>
      <c r="AB667" s="294" t="s">
        <v>51</v>
      </c>
      <c r="AC667" s="260" t="s">
        <v>52</v>
      </c>
      <c r="AD667" s="260" t="s">
        <v>53</v>
      </c>
      <c r="AE667" s="260" t="s">
        <v>54</v>
      </c>
      <c r="AF667" s="260" t="s">
        <v>55</v>
      </c>
      <c r="AG667" s="260" t="s">
        <v>56</v>
      </c>
      <c r="AH667" s="260" t="s">
        <v>57</v>
      </c>
      <c r="AI667" s="263"/>
      <c r="AJ667" s="229"/>
      <c r="AK667" s="229"/>
      <c r="AL667" s="229"/>
      <c r="AM667" s="229"/>
      <c r="AN667" s="229"/>
      <c r="AO667" s="229"/>
    </row>
    <row r="668" spans="1:42" s="50" customFormat="1" ht="12.75" customHeight="1" x14ac:dyDescent="0.2">
      <c r="A668" s="31"/>
      <c r="B668" s="222">
        <v>2011</v>
      </c>
      <c r="C668" s="17"/>
      <c r="D668" s="51">
        <f>SUM(D669:D680)/12</f>
        <v>179.04166666666666</v>
      </c>
      <c r="F668" s="322">
        <f>SUM(D668/D654-1)*100</f>
        <v>4.3721156181685705</v>
      </c>
      <c r="G668" s="231">
        <f>SUM(G669:G680)/12</f>
        <v>172.78333333333333</v>
      </c>
      <c r="H668" s="229"/>
      <c r="I668" s="322">
        <f>SUM(G668/G654-1)*100</f>
        <v>4.442877291960512</v>
      </c>
      <c r="J668" s="51">
        <f>SUM(J669:J680)/12</f>
        <v>124.62500000000001</v>
      </c>
      <c r="L668" s="321">
        <f>SUM(J668/J654-1)*100</f>
        <v>2.8400495117590685</v>
      </c>
      <c r="M668" s="51">
        <f>SUM(M669:M680)/12</f>
        <v>175.62500000000003</v>
      </c>
      <c r="O668" s="321">
        <f>SUM(M668/M654-1)*100</f>
        <v>2.4301336573511634</v>
      </c>
      <c r="P668" s="51">
        <f>SUM(P669:P680)/12</f>
        <v>255.54999999999998</v>
      </c>
      <c r="R668" s="321">
        <f>SUM(P668/P654-1)*100</f>
        <v>6.3093669832905652</v>
      </c>
      <c r="S668" s="51">
        <f>SUM(S669:S680)/12</f>
        <v>190.9</v>
      </c>
      <c r="U668" s="321">
        <f>SUM(S668/S654-1)*100</f>
        <v>6.3855477638973035</v>
      </c>
      <c r="V668" s="51">
        <f>SUM(V669:V680)/12</f>
        <v>136.85833333333332</v>
      </c>
      <c r="W668" s="69"/>
      <c r="X668" s="321">
        <f>SUM(V668/V654-1)*100</f>
        <v>0.88457521960807473</v>
      </c>
      <c r="Y668" s="98">
        <f t="shared" ref="Y668:Y680" si="494">SUM(1/D668)*100</f>
        <v>0.5585292064230859</v>
      </c>
      <c r="AA668" s="229"/>
      <c r="AB668" s="229"/>
      <c r="AC668" s="229"/>
      <c r="AD668" s="229"/>
      <c r="AE668" s="229"/>
      <c r="AF668" s="229"/>
      <c r="AG668" s="229"/>
      <c r="AH668" s="229"/>
      <c r="AI668" s="229"/>
      <c r="AJ668" s="309" t="b">
        <f>D668=AB667</f>
        <v>0</v>
      </c>
      <c r="AK668" s="309" t="b">
        <f>G668=AC667</f>
        <v>0</v>
      </c>
      <c r="AL668" s="309" t="b">
        <f>J668=AD667</f>
        <v>0</v>
      </c>
      <c r="AM668" s="309" t="b">
        <f>M668=AE667</f>
        <v>0</v>
      </c>
      <c r="AN668" s="309" t="b">
        <f>AF667=P668</f>
        <v>0</v>
      </c>
      <c r="AO668" s="309" t="b">
        <f>AG667=S668</f>
        <v>0</v>
      </c>
      <c r="AP668" s="31" t="b">
        <f>AH667=V668</f>
        <v>0</v>
      </c>
    </row>
    <row r="669" spans="1:42" s="50" customFormat="1" ht="12.75" customHeight="1" x14ac:dyDescent="0.2">
      <c r="A669" s="31"/>
      <c r="B669" s="86"/>
      <c r="C669" s="17" t="s">
        <v>14</v>
      </c>
      <c r="D669" s="50">
        <v>176.7</v>
      </c>
      <c r="F669" s="321">
        <f t="shared" si="480"/>
        <v>5.0535077288941688</v>
      </c>
      <c r="G669" s="50">
        <v>171.2</v>
      </c>
      <c r="I669" s="321">
        <f t="shared" si="481"/>
        <v>4.6454767726161306</v>
      </c>
      <c r="J669" s="50">
        <v>122</v>
      </c>
      <c r="L669" s="321">
        <f t="shared" si="482"/>
        <v>1.582014987510405</v>
      </c>
      <c r="M669" s="50">
        <v>174.3</v>
      </c>
      <c r="O669" s="321">
        <f t="shared" si="483"/>
        <v>4.2464114832535982</v>
      </c>
      <c r="P669" s="50">
        <v>256.2</v>
      </c>
      <c r="R669" s="321">
        <f t="shared" si="484"/>
        <v>12.615384615384606</v>
      </c>
      <c r="S669" s="50">
        <v>183.9</v>
      </c>
      <c r="U669" s="321">
        <f t="shared" si="485"/>
        <v>4.4886363636363669</v>
      </c>
      <c r="V669" s="50">
        <v>136</v>
      </c>
      <c r="W669" s="69"/>
      <c r="X669" s="321">
        <f t="shared" si="486"/>
        <v>0.89020771513352859</v>
      </c>
      <c r="Y669" s="98">
        <f t="shared" si="494"/>
        <v>0.56593095642331637</v>
      </c>
      <c r="Z669" s="98"/>
      <c r="AA669" s="298" t="s">
        <v>14</v>
      </c>
      <c r="AB669" s="299">
        <v>176.7</v>
      </c>
      <c r="AC669" s="299">
        <v>171.2</v>
      </c>
      <c r="AD669" s="299">
        <v>122</v>
      </c>
      <c r="AE669" s="299">
        <v>174.3</v>
      </c>
      <c r="AF669" s="299">
        <v>256.2</v>
      </c>
      <c r="AG669" s="299">
        <v>183.9</v>
      </c>
      <c r="AH669" s="299">
        <v>136</v>
      </c>
      <c r="AI669" s="263"/>
      <c r="AJ669" s="309" t="b">
        <f t="shared" ref="AJ669:AJ680" si="495">D669=AB669</f>
        <v>1</v>
      </c>
      <c r="AK669" s="309" t="b">
        <f t="shared" ref="AK669:AK680" si="496">G669=AC669</f>
        <v>1</v>
      </c>
      <c r="AL669" s="309" t="b">
        <f t="shared" ref="AL669:AL680" si="497">J669=AD669</f>
        <v>1</v>
      </c>
      <c r="AM669" s="309" t="b">
        <f t="shared" ref="AM669:AM680" si="498">M669=AE669</f>
        <v>1</v>
      </c>
      <c r="AN669" s="309" t="b">
        <f t="shared" ref="AN669:AN680" si="499">AF669=P669</f>
        <v>1</v>
      </c>
      <c r="AO669" s="309" t="b">
        <f>AG669=S669</f>
        <v>1</v>
      </c>
      <c r="AP669" s="31" t="b">
        <f>AH669=V669</f>
        <v>1</v>
      </c>
    </row>
    <row r="670" spans="1:42" s="50" customFormat="1" ht="12.75" customHeight="1" x14ac:dyDescent="0.2">
      <c r="A670" s="31"/>
      <c r="B670" s="86"/>
      <c r="C670" s="17" t="s">
        <v>15</v>
      </c>
      <c r="D670" s="50">
        <v>177.6</v>
      </c>
      <c r="F670" s="321">
        <f t="shared" si="480"/>
        <v>5.4631828978622288</v>
      </c>
      <c r="G670" s="50">
        <v>173.2</v>
      </c>
      <c r="I670" s="321">
        <f t="shared" si="481"/>
        <v>6.6502463054187055</v>
      </c>
      <c r="J670" s="50">
        <v>123.1</v>
      </c>
      <c r="L670" s="321">
        <f t="shared" si="482"/>
        <v>2.4126455906821942</v>
      </c>
      <c r="M670" s="50">
        <v>174.3</v>
      </c>
      <c r="O670" s="321">
        <f t="shared" si="483"/>
        <v>3.9355992844364973</v>
      </c>
      <c r="P670" s="50">
        <v>255</v>
      </c>
      <c r="R670" s="321">
        <f t="shared" si="484"/>
        <v>8.0966511233573577</v>
      </c>
      <c r="S670" s="50">
        <v>184.4</v>
      </c>
      <c r="U670" s="321">
        <f t="shared" si="485"/>
        <v>4.7132311186825815</v>
      </c>
      <c r="V670" s="50">
        <v>136.19999999999999</v>
      </c>
      <c r="W670" s="69"/>
      <c r="X670" s="321">
        <f t="shared" si="486"/>
        <v>0.59084194977843119</v>
      </c>
      <c r="Y670" s="98">
        <f t="shared" si="494"/>
        <v>0.56306306306306309</v>
      </c>
      <c r="Z670" s="98"/>
      <c r="AA670" s="298" t="s">
        <v>15</v>
      </c>
      <c r="AB670" s="299">
        <v>177.6</v>
      </c>
      <c r="AC670" s="299">
        <v>173.2</v>
      </c>
      <c r="AD670" s="299">
        <v>123.1</v>
      </c>
      <c r="AE670" s="299">
        <v>174.3</v>
      </c>
      <c r="AF670" s="299">
        <v>255</v>
      </c>
      <c r="AG670" s="299">
        <v>184.4</v>
      </c>
      <c r="AH670" s="299">
        <v>136.19999999999999</v>
      </c>
      <c r="AI670" s="263"/>
      <c r="AJ670" s="309" t="b">
        <f t="shared" si="495"/>
        <v>1</v>
      </c>
      <c r="AK670" s="309" t="b">
        <f t="shared" si="496"/>
        <v>1</v>
      </c>
      <c r="AL670" s="309" t="b">
        <f t="shared" si="497"/>
        <v>1</v>
      </c>
      <c r="AM670" s="309" t="b">
        <f t="shared" si="498"/>
        <v>1</v>
      </c>
      <c r="AN670" s="309" t="b">
        <f t="shared" si="499"/>
        <v>1</v>
      </c>
      <c r="AO670" s="309" t="b">
        <f t="shared" ref="AO670:AO680" si="500">AG670=S670</f>
        <v>1</v>
      </c>
      <c r="AP670" s="31" t="b">
        <f t="shared" ref="AP670:AP680" si="501">AH670=V670</f>
        <v>1</v>
      </c>
    </row>
    <row r="671" spans="1:42" s="50" customFormat="1" ht="12.75" customHeight="1" x14ac:dyDescent="0.2">
      <c r="A671" s="31"/>
      <c r="B671" s="86"/>
      <c r="C671" s="17" t="s">
        <v>16</v>
      </c>
      <c r="D671" s="50">
        <v>177.1</v>
      </c>
      <c r="F671" s="321">
        <f t="shared" si="480"/>
        <v>5.1038575667655683</v>
      </c>
      <c r="G671" s="50">
        <v>171.4</v>
      </c>
      <c r="I671" s="321">
        <f t="shared" si="481"/>
        <v>5.9332509270704437</v>
      </c>
      <c r="J671" s="50">
        <v>124.4</v>
      </c>
      <c r="L671" s="321">
        <f t="shared" si="482"/>
        <v>3.0654515327257714</v>
      </c>
      <c r="M671" s="50">
        <v>174.3</v>
      </c>
      <c r="O671" s="321">
        <f t="shared" si="483"/>
        <v>3.380782918149472</v>
      </c>
      <c r="P671" s="50">
        <v>253.8</v>
      </c>
      <c r="R671" s="321">
        <f t="shared" si="484"/>
        <v>7.5423728813559299</v>
      </c>
      <c r="S671" s="50">
        <v>186.3</v>
      </c>
      <c r="U671" s="321">
        <f t="shared" si="485"/>
        <v>5.5524079320113273</v>
      </c>
      <c r="V671" s="50">
        <v>136.19999999999999</v>
      </c>
      <c r="W671" s="69"/>
      <c r="X671" s="321">
        <f t="shared" si="486"/>
        <v>0.36845983787767711</v>
      </c>
      <c r="Y671" s="98">
        <f t="shared" si="494"/>
        <v>0.56465273856578213</v>
      </c>
      <c r="Z671" s="98"/>
      <c r="AA671" s="298" t="s">
        <v>16</v>
      </c>
      <c r="AB671" s="299">
        <v>177.1</v>
      </c>
      <c r="AC671" s="299">
        <v>171.4</v>
      </c>
      <c r="AD671" s="299">
        <v>124.4</v>
      </c>
      <c r="AE671" s="299">
        <v>174.3</v>
      </c>
      <c r="AF671" s="299">
        <v>253.8</v>
      </c>
      <c r="AG671" s="299">
        <v>186.3</v>
      </c>
      <c r="AH671" s="299">
        <v>136.19999999999999</v>
      </c>
      <c r="AI671" s="263"/>
      <c r="AJ671" s="309" t="b">
        <f t="shared" si="495"/>
        <v>1</v>
      </c>
      <c r="AK671" s="309" t="b">
        <f t="shared" si="496"/>
        <v>1</v>
      </c>
      <c r="AL671" s="309" t="b">
        <f t="shared" si="497"/>
        <v>1</v>
      </c>
      <c r="AM671" s="309" t="b">
        <f t="shared" si="498"/>
        <v>1</v>
      </c>
      <c r="AN671" s="309" t="b">
        <f t="shared" si="499"/>
        <v>1</v>
      </c>
      <c r="AO671" s="309" t="b">
        <f t="shared" si="500"/>
        <v>1</v>
      </c>
      <c r="AP671" s="31" t="b">
        <f t="shared" si="501"/>
        <v>1</v>
      </c>
    </row>
    <row r="672" spans="1:42" s="50" customFormat="1" ht="12.75" customHeight="1" x14ac:dyDescent="0.2">
      <c r="A672" s="31"/>
      <c r="B672" s="86"/>
      <c r="C672" s="17" t="s">
        <v>17</v>
      </c>
      <c r="D672" s="50">
        <v>177.6</v>
      </c>
      <c r="F672" s="321">
        <f t="shared" si="480"/>
        <v>5.525846702317283</v>
      </c>
      <c r="G672" s="50">
        <v>172.2</v>
      </c>
      <c r="I672" s="321">
        <f t="shared" si="481"/>
        <v>6.6914498141263934</v>
      </c>
      <c r="J672" s="50">
        <v>124.6</v>
      </c>
      <c r="L672" s="321">
        <f t="shared" si="482"/>
        <v>3.2311516155758113</v>
      </c>
      <c r="M672" s="50">
        <v>174.4</v>
      </c>
      <c r="O672" s="321">
        <f>SUM(M672/M658-1)*100</f>
        <v>3.4400948991696323</v>
      </c>
      <c r="P672" s="50">
        <v>252.4</v>
      </c>
      <c r="R672" s="321">
        <f>SUM(P672/P658-1)*100</f>
        <v>7.3129251700680298</v>
      </c>
      <c r="S672" s="50">
        <v>187.1</v>
      </c>
      <c r="U672" s="321">
        <f t="shared" si="485"/>
        <v>5.8856819468025012</v>
      </c>
      <c r="V672" s="50">
        <v>136.4</v>
      </c>
      <c r="W672" s="69"/>
      <c r="X672" s="321">
        <f t="shared" si="486"/>
        <v>0.51584377302875684</v>
      </c>
      <c r="Y672" s="98">
        <f t="shared" si="494"/>
        <v>0.56306306306306309</v>
      </c>
      <c r="Z672" s="98"/>
      <c r="AA672" s="298" t="s">
        <v>17</v>
      </c>
      <c r="AB672" s="299">
        <v>177.6</v>
      </c>
      <c r="AC672" s="299">
        <v>172.2</v>
      </c>
      <c r="AD672" s="299">
        <v>124.6</v>
      </c>
      <c r="AE672" s="299">
        <v>174.4</v>
      </c>
      <c r="AF672" s="299">
        <v>252.4</v>
      </c>
      <c r="AG672" s="299">
        <v>187.1</v>
      </c>
      <c r="AH672" s="299">
        <v>136.4</v>
      </c>
      <c r="AI672" s="263"/>
      <c r="AJ672" s="309" t="b">
        <f t="shared" si="495"/>
        <v>1</v>
      </c>
      <c r="AK672" s="309" t="b">
        <f t="shared" si="496"/>
        <v>1</v>
      </c>
      <c r="AL672" s="309" t="b">
        <f t="shared" si="497"/>
        <v>1</v>
      </c>
      <c r="AM672" s="309" t="b">
        <f t="shared" si="498"/>
        <v>1</v>
      </c>
      <c r="AN672" s="309" t="b">
        <f t="shared" si="499"/>
        <v>1</v>
      </c>
      <c r="AO672" s="309" t="b">
        <f t="shared" si="500"/>
        <v>1</v>
      </c>
      <c r="AP672" s="31" t="b">
        <f t="shared" si="501"/>
        <v>1</v>
      </c>
    </row>
    <row r="673" spans="1:42" s="50" customFormat="1" ht="12.75" customHeight="1" x14ac:dyDescent="0.2">
      <c r="A673" s="31"/>
      <c r="B673" s="86"/>
      <c r="C673" s="17" t="s">
        <v>18</v>
      </c>
      <c r="D673" s="50">
        <v>178.1</v>
      </c>
      <c r="F673" s="321">
        <f>SUM(D673/D659-1)*100</f>
        <v>4.7031158142269325</v>
      </c>
      <c r="G673" s="50">
        <v>171.9</v>
      </c>
      <c r="I673" s="321">
        <f t="shared" si="481"/>
        <v>4.6256847230675469</v>
      </c>
      <c r="J673" s="50">
        <v>124.6</v>
      </c>
      <c r="L673" s="321">
        <f t="shared" si="482"/>
        <v>3.2311516155758113</v>
      </c>
      <c r="M673" s="50">
        <v>175.4</v>
      </c>
      <c r="O673" s="321">
        <f t="shared" si="483"/>
        <v>4.0332147093713022</v>
      </c>
      <c r="P673" s="50">
        <v>258.5</v>
      </c>
      <c r="R673" s="321">
        <f t="shared" si="484"/>
        <v>6.2474311549527206</v>
      </c>
      <c r="S673" s="50">
        <v>187.3</v>
      </c>
      <c r="U673" s="321">
        <f t="shared" si="485"/>
        <v>5.9988681380871656</v>
      </c>
      <c r="V673" s="50">
        <v>136.6</v>
      </c>
      <c r="W673" s="69"/>
      <c r="X673" s="321">
        <f t="shared" si="486"/>
        <v>0.66322770817981436</v>
      </c>
      <c r="Y673" s="98">
        <f t="shared" si="494"/>
        <v>0.56148231330713083</v>
      </c>
      <c r="Z673" s="98"/>
      <c r="AA673" s="298" t="s">
        <v>18</v>
      </c>
      <c r="AB673" s="299">
        <v>178.1</v>
      </c>
      <c r="AC673" s="299">
        <v>171.9</v>
      </c>
      <c r="AD673" s="299">
        <v>124.6</v>
      </c>
      <c r="AE673" s="299">
        <v>175.4</v>
      </c>
      <c r="AF673" s="299">
        <v>258.5</v>
      </c>
      <c r="AG673" s="299">
        <v>187.3</v>
      </c>
      <c r="AH673" s="299">
        <v>136.6</v>
      </c>
      <c r="AI673" s="263"/>
      <c r="AJ673" s="309" t="b">
        <f t="shared" si="495"/>
        <v>1</v>
      </c>
      <c r="AK673" s="309" t="b">
        <f t="shared" si="496"/>
        <v>1</v>
      </c>
      <c r="AL673" s="309" t="b">
        <f t="shared" si="497"/>
        <v>1</v>
      </c>
      <c r="AM673" s="309" t="b">
        <f t="shared" si="498"/>
        <v>1</v>
      </c>
      <c r="AN673" s="309" t="b">
        <f t="shared" si="499"/>
        <v>1</v>
      </c>
      <c r="AO673" s="309" t="b">
        <f t="shared" si="500"/>
        <v>1</v>
      </c>
      <c r="AP673" s="31" t="b">
        <f t="shared" si="501"/>
        <v>1</v>
      </c>
    </row>
    <row r="674" spans="1:42" s="50" customFormat="1" ht="12.75" customHeight="1" x14ac:dyDescent="0.2">
      <c r="A674" s="31"/>
      <c r="B674" s="86"/>
      <c r="C674" s="17" t="s">
        <v>19</v>
      </c>
      <c r="D674" s="50">
        <v>179.3</v>
      </c>
      <c r="F674" s="321">
        <f t="shared" si="480"/>
        <v>4.3655413271245669</v>
      </c>
      <c r="G674" s="50">
        <v>171.3</v>
      </c>
      <c r="I674" s="321">
        <f t="shared" si="481"/>
        <v>3.9441747572815489</v>
      </c>
      <c r="J674" s="50">
        <v>125</v>
      </c>
      <c r="L674" s="321">
        <f t="shared" si="482"/>
        <v>3.0502885408079106</v>
      </c>
      <c r="M674" s="50">
        <v>176.4</v>
      </c>
      <c r="O674" s="321">
        <f t="shared" si="483"/>
        <v>3.0373831775700966</v>
      </c>
      <c r="P674" s="50">
        <v>259</v>
      </c>
      <c r="R674" s="321">
        <f t="shared" si="484"/>
        <v>6.1910619106191112</v>
      </c>
      <c r="S674" s="50">
        <v>193.7</v>
      </c>
      <c r="U674" s="321">
        <f t="shared" si="485"/>
        <v>6.8984547461368617</v>
      </c>
      <c r="V674" s="50">
        <v>136.80000000000001</v>
      </c>
      <c r="W674" s="69"/>
      <c r="X674" s="321">
        <f t="shared" si="486"/>
        <v>0.81061164333089408</v>
      </c>
      <c r="Y674" s="98">
        <f t="shared" si="494"/>
        <v>0.5577244841048522</v>
      </c>
      <c r="Z674" s="98"/>
      <c r="AA674" s="298" t="s">
        <v>58</v>
      </c>
      <c r="AB674" s="299">
        <v>179.3</v>
      </c>
      <c r="AC674" s="299">
        <v>171.3</v>
      </c>
      <c r="AD674" s="299">
        <v>125</v>
      </c>
      <c r="AE674" s="299">
        <v>176.4</v>
      </c>
      <c r="AF674" s="299">
        <v>259</v>
      </c>
      <c r="AG674" s="299">
        <v>193.7</v>
      </c>
      <c r="AH674" s="299">
        <v>136.80000000000001</v>
      </c>
      <c r="AI674" s="263"/>
      <c r="AJ674" s="309" t="b">
        <f t="shared" si="495"/>
        <v>1</v>
      </c>
      <c r="AK674" s="309" t="b">
        <f t="shared" si="496"/>
        <v>1</v>
      </c>
      <c r="AL674" s="309" t="b">
        <f t="shared" si="497"/>
        <v>1</v>
      </c>
      <c r="AM674" s="309" t="b">
        <f t="shared" si="498"/>
        <v>1</v>
      </c>
      <c r="AN674" s="309" t="b">
        <f t="shared" si="499"/>
        <v>1</v>
      </c>
      <c r="AO674" s="309" t="b">
        <f t="shared" si="500"/>
        <v>1</v>
      </c>
      <c r="AP674" s="31" t="b">
        <f t="shared" si="501"/>
        <v>1</v>
      </c>
    </row>
    <row r="675" spans="1:42" s="50" customFormat="1" ht="12.75" customHeight="1" x14ac:dyDescent="0.2">
      <c r="A675" s="31"/>
      <c r="B675" s="86"/>
      <c r="C675" s="17" t="s">
        <v>20</v>
      </c>
      <c r="D675" s="50">
        <v>179.6</v>
      </c>
      <c r="F675" s="321">
        <f t="shared" si="480"/>
        <v>4.0556199304750962</v>
      </c>
      <c r="G675" s="50">
        <v>171.9</v>
      </c>
      <c r="I675" s="321">
        <f t="shared" si="481"/>
        <v>3.6791314837153255</v>
      </c>
      <c r="J675" s="50">
        <v>125.2</v>
      </c>
      <c r="L675" s="321">
        <f t="shared" si="482"/>
        <v>3.0452674897119447</v>
      </c>
      <c r="M675" s="50">
        <v>176.4</v>
      </c>
      <c r="O675" s="321">
        <f t="shared" si="483"/>
        <v>1.3210798391728895</v>
      </c>
      <c r="P675" s="50">
        <v>261.3</v>
      </c>
      <c r="R675" s="321">
        <f t="shared" si="484"/>
        <v>9.3763080786940058</v>
      </c>
      <c r="S675" s="50">
        <v>193.1</v>
      </c>
      <c r="U675" s="321">
        <f t="shared" si="485"/>
        <v>6.3325991189427278</v>
      </c>
      <c r="V675" s="50">
        <v>136.9</v>
      </c>
      <c r="W675" s="69"/>
      <c r="X675" s="321">
        <f t="shared" si="486"/>
        <v>0.88430361090643395</v>
      </c>
      <c r="Y675" s="98">
        <f t="shared" si="494"/>
        <v>0.55679287305122493</v>
      </c>
      <c r="Z675" s="98"/>
      <c r="AA675" s="298" t="s">
        <v>20</v>
      </c>
      <c r="AB675" s="299">
        <v>179.6</v>
      </c>
      <c r="AC675" s="299">
        <v>171.9</v>
      </c>
      <c r="AD675" s="299">
        <v>125.2</v>
      </c>
      <c r="AE675" s="299">
        <v>176.4</v>
      </c>
      <c r="AF675" s="299">
        <v>261.3</v>
      </c>
      <c r="AG675" s="299">
        <v>193.1</v>
      </c>
      <c r="AH675" s="299">
        <v>136.9</v>
      </c>
      <c r="AI675" s="263"/>
      <c r="AJ675" s="309" t="b">
        <f t="shared" si="495"/>
        <v>1</v>
      </c>
      <c r="AK675" s="309" t="b">
        <f t="shared" si="496"/>
        <v>1</v>
      </c>
      <c r="AL675" s="309" t="b">
        <f t="shared" si="497"/>
        <v>1</v>
      </c>
      <c r="AM675" s="309" t="b">
        <f t="shared" si="498"/>
        <v>1</v>
      </c>
      <c r="AN675" s="309" t="b">
        <f t="shared" si="499"/>
        <v>1</v>
      </c>
      <c r="AO675" s="309" t="b">
        <f t="shared" si="500"/>
        <v>1</v>
      </c>
      <c r="AP675" s="31" t="b">
        <f t="shared" si="501"/>
        <v>1</v>
      </c>
    </row>
    <row r="676" spans="1:42" s="50" customFormat="1" ht="12.75" customHeight="1" x14ac:dyDescent="0.2">
      <c r="A676" s="31"/>
      <c r="B676" s="86"/>
      <c r="C676" s="17" t="s">
        <v>21</v>
      </c>
      <c r="D676" s="50">
        <v>178.8</v>
      </c>
      <c r="F676" s="321">
        <f t="shared" si="480"/>
        <v>3.5921205098493836</v>
      </c>
      <c r="G676" s="50">
        <v>171</v>
      </c>
      <c r="I676" s="321">
        <f t="shared" si="481"/>
        <v>3.0120481927710774</v>
      </c>
      <c r="J676" s="50">
        <v>125.2</v>
      </c>
      <c r="L676" s="321">
        <f t="shared" si="482"/>
        <v>2.9605263157894912</v>
      </c>
      <c r="M676" s="50">
        <v>176.4</v>
      </c>
      <c r="O676" s="321">
        <f t="shared" si="483"/>
        <v>1.2048192771084265</v>
      </c>
      <c r="P676" s="50">
        <v>251.3</v>
      </c>
      <c r="R676" s="321">
        <f t="shared" si="484"/>
        <v>5.4110738255033652</v>
      </c>
      <c r="S676" s="50">
        <v>194.3</v>
      </c>
      <c r="U676" s="321">
        <f t="shared" si="485"/>
        <v>7.1704357418643117</v>
      </c>
      <c r="V676" s="50">
        <v>137</v>
      </c>
      <c r="W676" s="69"/>
      <c r="X676" s="321">
        <f t="shared" si="486"/>
        <v>0.9579955784819516</v>
      </c>
      <c r="Y676" s="98">
        <f t="shared" si="494"/>
        <v>0.55928411633109609</v>
      </c>
      <c r="Z676" s="98"/>
      <c r="AA676" s="298" t="s">
        <v>21</v>
      </c>
      <c r="AB676" s="299">
        <v>178.8</v>
      </c>
      <c r="AC676" s="299">
        <v>171</v>
      </c>
      <c r="AD676" s="299">
        <v>125.2</v>
      </c>
      <c r="AE676" s="299">
        <v>176.4</v>
      </c>
      <c r="AF676" s="299">
        <v>251.3</v>
      </c>
      <c r="AG676" s="299">
        <v>194.3</v>
      </c>
      <c r="AH676" s="299">
        <v>137</v>
      </c>
      <c r="AI676" s="263"/>
      <c r="AJ676" s="309" t="b">
        <f t="shared" si="495"/>
        <v>1</v>
      </c>
      <c r="AK676" s="309" t="b">
        <f t="shared" si="496"/>
        <v>1</v>
      </c>
      <c r="AL676" s="309" t="b">
        <f t="shared" si="497"/>
        <v>1</v>
      </c>
      <c r="AM676" s="309" t="b">
        <f t="shared" si="498"/>
        <v>1</v>
      </c>
      <c r="AN676" s="309" t="b">
        <f t="shared" si="499"/>
        <v>1</v>
      </c>
      <c r="AO676" s="309" t="b">
        <f t="shared" si="500"/>
        <v>1</v>
      </c>
      <c r="AP676" s="31" t="b">
        <f t="shared" si="501"/>
        <v>1</v>
      </c>
    </row>
    <row r="677" spans="1:42" s="50" customFormat="1" ht="12.75" customHeight="1" x14ac:dyDescent="0.2">
      <c r="A677" s="31"/>
      <c r="B677" s="86"/>
      <c r="C677" s="17" t="s">
        <v>22</v>
      </c>
      <c r="D677" s="50">
        <v>179.1</v>
      </c>
      <c r="F677" s="321">
        <f t="shared" si="480"/>
        <v>3.4064665127020888</v>
      </c>
      <c r="G677" s="50">
        <v>171</v>
      </c>
      <c r="I677" s="321">
        <f t="shared" si="481"/>
        <v>2.2727272727272707</v>
      </c>
      <c r="J677" s="50">
        <v>125.2</v>
      </c>
      <c r="L677" s="321">
        <f t="shared" si="482"/>
        <v>2.791461412151075</v>
      </c>
      <c r="M677" s="50">
        <v>176.4</v>
      </c>
      <c r="O677" s="321">
        <f t="shared" si="483"/>
        <v>1.2048192771084265</v>
      </c>
      <c r="P677" s="50">
        <v>252.6</v>
      </c>
      <c r="R677" s="321">
        <f t="shared" si="484"/>
        <v>5.1186017478152213</v>
      </c>
      <c r="S677" s="50">
        <v>195.4</v>
      </c>
      <c r="U677" s="321">
        <f t="shared" si="485"/>
        <v>8.0752212389380453</v>
      </c>
      <c r="V677" s="50">
        <v>137.19999999999999</v>
      </c>
      <c r="W677" s="69"/>
      <c r="X677" s="321">
        <f t="shared" si="486"/>
        <v>1.0309278350515205</v>
      </c>
      <c r="Y677" s="98">
        <f t="shared" si="494"/>
        <v>0.55834729201563371</v>
      </c>
      <c r="Z677" s="98"/>
      <c r="AA677" s="298" t="s">
        <v>60</v>
      </c>
      <c r="AB677" s="299">
        <v>179.1</v>
      </c>
      <c r="AC677" s="299">
        <v>171</v>
      </c>
      <c r="AD677" s="299">
        <v>125.2</v>
      </c>
      <c r="AE677" s="299">
        <v>176.4</v>
      </c>
      <c r="AF677" s="299">
        <v>252.6</v>
      </c>
      <c r="AG677" s="299">
        <v>195.4</v>
      </c>
      <c r="AH677" s="299">
        <v>137.19999999999999</v>
      </c>
      <c r="AI677" s="263"/>
      <c r="AJ677" s="309" t="b">
        <f t="shared" si="495"/>
        <v>1</v>
      </c>
      <c r="AK677" s="309" t="b">
        <f t="shared" si="496"/>
        <v>1</v>
      </c>
      <c r="AL677" s="309" t="b">
        <f t="shared" si="497"/>
        <v>1</v>
      </c>
      <c r="AM677" s="309" t="b">
        <f t="shared" si="498"/>
        <v>1</v>
      </c>
      <c r="AN677" s="309" t="b">
        <f t="shared" si="499"/>
        <v>1</v>
      </c>
      <c r="AO677" s="309" t="b">
        <f t="shared" si="500"/>
        <v>1</v>
      </c>
      <c r="AP677" s="31" t="b">
        <f t="shared" si="501"/>
        <v>1</v>
      </c>
    </row>
    <row r="678" spans="1:42" s="50" customFormat="1" ht="12.75" customHeight="1" x14ac:dyDescent="0.2">
      <c r="A678" s="31"/>
      <c r="B678" s="86"/>
      <c r="C678" s="17" t="s">
        <v>23</v>
      </c>
      <c r="D678" s="50">
        <v>181.1</v>
      </c>
      <c r="F678" s="321">
        <f t="shared" si="480"/>
        <v>4.3804034582132445</v>
      </c>
      <c r="G678" s="50">
        <v>175.8</v>
      </c>
      <c r="I678" s="321">
        <f t="shared" si="481"/>
        <v>5.3956834532373987</v>
      </c>
      <c r="J678" s="50">
        <v>125.2</v>
      </c>
      <c r="L678" s="321">
        <f t="shared" si="482"/>
        <v>2.791461412151075</v>
      </c>
      <c r="M678" s="50">
        <v>176.4</v>
      </c>
      <c r="O678" s="321">
        <f t="shared" si="483"/>
        <v>1.2048192771084265</v>
      </c>
      <c r="P678" s="50">
        <v>251.1</v>
      </c>
      <c r="R678" s="321">
        <f t="shared" si="484"/>
        <v>2.3644516918059466</v>
      </c>
      <c r="S678" s="50">
        <v>195.1</v>
      </c>
      <c r="U678" s="321">
        <f t="shared" si="485"/>
        <v>7.493112947658398</v>
      </c>
      <c r="V678" s="50">
        <v>137.19999999999999</v>
      </c>
      <c r="W678" s="69"/>
      <c r="X678" s="321">
        <f t="shared" si="486"/>
        <v>1.0309278350515205</v>
      </c>
      <c r="Y678" s="98">
        <f t="shared" si="494"/>
        <v>0.55218111540585313</v>
      </c>
      <c r="Z678" s="98"/>
      <c r="AA678" s="298" t="s">
        <v>23</v>
      </c>
      <c r="AB678" s="299">
        <v>181.1</v>
      </c>
      <c r="AC678" s="299">
        <v>175.8</v>
      </c>
      <c r="AD678" s="299">
        <v>125.2</v>
      </c>
      <c r="AE678" s="299">
        <v>176.4</v>
      </c>
      <c r="AF678" s="299">
        <v>251.1</v>
      </c>
      <c r="AG678" s="299">
        <v>195.1</v>
      </c>
      <c r="AH678" s="299">
        <v>137.19999999999999</v>
      </c>
      <c r="AI678" s="263"/>
      <c r="AJ678" s="309" t="b">
        <f t="shared" si="495"/>
        <v>1</v>
      </c>
      <c r="AK678" s="309" t="b">
        <f t="shared" si="496"/>
        <v>1</v>
      </c>
      <c r="AL678" s="309" t="b">
        <f t="shared" si="497"/>
        <v>1</v>
      </c>
      <c r="AM678" s="309" t="b">
        <f t="shared" si="498"/>
        <v>1</v>
      </c>
      <c r="AN678" s="309" t="b">
        <f t="shared" si="499"/>
        <v>1</v>
      </c>
      <c r="AO678" s="309" t="b">
        <f t="shared" si="500"/>
        <v>1</v>
      </c>
      <c r="AP678" s="31" t="b">
        <f t="shared" si="501"/>
        <v>1</v>
      </c>
    </row>
    <row r="679" spans="1:42" s="50" customFormat="1" ht="12.75" customHeight="1" x14ac:dyDescent="0.2">
      <c r="A679" s="31"/>
      <c r="B679" s="86"/>
      <c r="C679" s="17" t="s">
        <v>24</v>
      </c>
      <c r="D679" s="50">
        <v>181.9</v>
      </c>
      <c r="F679" s="321">
        <f t="shared" si="480"/>
        <v>3.7058152793614685</v>
      </c>
      <c r="G679" s="50">
        <v>176.4</v>
      </c>
      <c r="I679" s="321">
        <f t="shared" si="481"/>
        <v>3.5211267605633756</v>
      </c>
      <c r="J679" s="50">
        <v>125.3</v>
      </c>
      <c r="L679" s="321">
        <f t="shared" si="482"/>
        <v>2.8735632183908066</v>
      </c>
      <c r="M679" s="50">
        <v>176.4</v>
      </c>
      <c r="O679" s="321">
        <f t="shared" si="483"/>
        <v>1.2048192771084265</v>
      </c>
      <c r="P679" s="50">
        <v>258.89999999999998</v>
      </c>
      <c r="R679" s="321">
        <f t="shared" si="484"/>
        <v>4.2270531400966149</v>
      </c>
      <c r="S679" s="50">
        <v>195.4</v>
      </c>
      <c r="U679" s="321">
        <f t="shared" si="485"/>
        <v>7.3626373626373587</v>
      </c>
      <c r="V679" s="50">
        <v>137.5</v>
      </c>
      <c r="W679" s="69"/>
      <c r="X679" s="321">
        <f t="shared" si="486"/>
        <v>1.1773362766740236</v>
      </c>
      <c r="Y679" s="98">
        <f t="shared" si="494"/>
        <v>0.54975261132490383</v>
      </c>
      <c r="Z679" s="98"/>
      <c r="AA679" s="298" t="s">
        <v>24</v>
      </c>
      <c r="AB679" s="299">
        <v>181.9</v>
      </c>
      <c r="AC679" s="299">
        <v>176.4</v>
      </c>
      <c r="AD679" s="299">
        <v>125.3</v>
      </c>
      <c r="AE679" s="299">
        <v>176.4</v>
      </c>
      <c r="AF679" s="299">
        <v>258.89999999999998</v>
      </c>
      <c r="AG679" s="299">
        <v>195.4</v>
      </c>
      <c r="AH679" s="299">
        <v>137.5</v>
      </c>
      <c r="AI679" s="263"/>
      <c r="AJ679" s="309" t="b">
        <f t="shared" si="495"/>
        <v>1</v>
      </c>
      <c r="AK679" s="309" t="b">
        <f t="shared" si="496"/>
        <v>1</v>
      </c>
      <c r="AL679" s="309" t="b">
        <f t="shared" si="497"/>
        <v>1</v>
      </c>
      <c r="AM679" s="309" t="b">
        <f t="shared" si="498"/>
        <v>1</v>
      </c>
      <c r="AN679" s="309" t="b">
        <f t="shared" si="499"/>
        <v>1</v>
      </c>
      <c r="AO679" s="309" t="b">
        <f t="shared" si="500"/>
        <v>1</v>
      </c>
      <c r="AP679" s="31" t="b">
        <f t="shared" si="501"/>
        <v>1</v>
      </c>
    </row>
    <row r="680" spans="1:42" s="50" customFormat="1" ht="12.75" customHeight="1" x14ac:dyDescent="0.2">
      <c r="A680" s="31"/>
      <c r="B680" s="86"/>
      <c r="C680" s="17" t="s">
        <v>25</v>
      </c>
      <c r="D680" s="50">
        <v>181.6</v>
      </c>
      <c r="F680" s="321">
        <f t="shared" si="480"/>
        <v>3.2404775440591171</v>
      </c>
      <c r="G680" s="50">
        <v>176.1</v>
      </c>
      <c r="I680" s="321">
        <f t="shared" si="481"/>
        <v>3.1634446397188043</v>
      </c>
      <c r="J680" s="50">
        <v>125.7</v>
      </c>
      <c r="L680" s="321">
        <f t="shared" si="482"/>
        <v>3.0327868852459083</v>
      </c>
      <c r="M680" s="50">
        <v>176.4</v>
      </c>
      <c r="O680" s="321">
        <f t="shared" si="483"/>
        <v>1.2048192771084265</v>
      </c>
      <c r="P680" s="50">
        <v>256.5</v>
      </c>
      <c r="R680" s="321">
        <f t="shared" si="484"/>
        <v>1.9880715705765439</v>
      </c>
      <c r="S680" s="50">
        <v>194.8</v>
      </c>
      <c r="U680" s="321">
        <f t="shared" si="485"/>
        <v>6.5062875888463712</v>
      </c>
      <c r="V680" s="50">
        <v>138.30000000000001</v>
      </c>
      <c r="W680" s="69"/>
      <c r="X680" s="321">
        <f t="shared" si="486"/>
        <v>1.6911764705882515</v>
      </c>
      <c r="Y680" s="98">
        <f t="shared" si="494"/>
        <v>0.55066079295154191</v>
      </c>
      <c r="Z680" s="98"/>
      <c r="AA680" s="298" t="s">
        <v>25</v>
      </c>
      <c r="AB680" s="299">
        <v>181.6</v>
      </c>
      <c r="AC680" s="299">
        <v>176.1</v>
      </c>
      <c r="AD680" s="299">
        <v>125.7</v>
      </c>
      <c r="AE680" s="299">
        <v>176.4</v>
      </c>
      <c r="AF680" s="299">
        <v>256.5</v>
      </c>
      <c r="AG680" s="299">
        <v>194.8</v>
      </c>
      <c r="AH680" s="299">
        <v>138.30000000000001</v>
      </c>
      <c r="AI680" s="263"/>
      <c r="AJ680" s="309" t="b">
        <f t="shared" si="495"/>
        <v>1</v>
      </c>
      <c r="AK680" s="309" t="b">
        <f t="shared" si="496"/>
        <v>1</v>
      </c>
      <c r="AL680" s="309" t="b">
        <f t="shared" si="497"/>
        <v>1</v>
      </c>
      <c r="AM680" s="309" t="b">
        <f t="shared" si="498"/>
        <v>1</v>
      </c>
      <c r="AN680" s="309" t="b">
        <f t="shared" si="499"/>
        <v>1</v>
      </c>
      <c r="AO680" s="309" t="b">
        <f t="shared" si="500"/>
        <v>1</v>
      </c>
      <c r="AP680" s="31" t="b">
        <f t="shared" si="501"/>
        <v>1</v>
      </c>
    </row>
    <row r="681" spans="1:42" s="49" customFormat="1" ht="12.75" customHeight="1" x14ac:dyDescent="0.2">
      <c r="A681" s="37"/>
      <c r="B681" s="37"/>
      <c r="D681" s="70"/>
      <c r="E681" s="45"/>
      <c r="F681" s="145"/>
      <c r="G681" s="70"/>
      <c r="H681" s="70"/>
      <c r="I681" s="125"/>
      <c r="J681" s="65"/>
      <c r="K681" s="65"/>
      <c r="L681" s="125"/>
      <c r="M681" s="65"/>
      <c r="N681" s="65"/>
      <c r="O681" s="138"/>
      <c r="P681" s="65"/>
      <c r="Q681" s="65"/>
      <c r="R681" s="125"/>
      <c r="S681" s="70"/>
      <c r="T681" s="70"/>
      <c r="U681" s="125"/>
      <c r="V681" s="65"/>
      <c r="W681" s="65"/>
      <c r="X681" s="125"/>
      <c r="Y681" s="146"/>
      <c r="Z681" s="146"/>
      <c r="AA681" s="313"/>
      <c r="AB681" s="313"/>
      <c r="AC681" s="313"/>
      <c r="AD681" s="313"/>
      <c r="AE681" s="313"/>
      <c r="AF681" s="313"/>
      <c r="AG681" s="313"/>
      <c r="AH681" s="313"/>
      <c r="AI681" s="313"/>
      <c r="AJ681" s="313"/>
      <c r="AK681" s="313"/>
      <c r="AL681" s="313"/>
      <c r="AM681" s="313"/>
      <c r="AN681" s="313"/>
      <c r="AO681" s="313"/>
    </row>
    <row r="682" spans="1:42" x14ac:dyDescent="0.2">
      <c r="A682" s="43" t="s">
        <v>74</v>
      </c>
      <c r="D682" s="54"/>
      <c r="E682" s="54"/>
      <c r="G682" s="54"/>
      <c r="H682" s="54"/>
      <c r="J682" s="46"/>
      <c r="K682" s="46"/>
      <c r="L682" s="112"/>
      <c r="M682" s="82"/>
      <c r="N682" s="82"/>
      <c r="O682" s="134"/>
      <c r="P682" s="46"/>
      <c r="Q682" s="46"/>
      <c r="R682" s="126"/>
      <c r="S682" s="60"/>
      <c r="T682" s="60"/>
      <c r="U682" s="126"/>
      <c r="V682" s="60"/>
      <c r="W682" s="60"/>
      <c r="X682" s="126"/>
      <c r="Y682" s="93"/>
      <c r="Z682" s="93"/>
    </row>
    <row r="683" spans="1:42" x14ac:dyDescent="0.2">
      <c r="A683" s="44" t="s">
        <v>42</v>
      </c>
      <c r="D683" s="55"/>
      <c r="E683" s="55"/>
      <c r="F683" s="109"/>
      <c r="G683" s="55"/>
      <c r="H683" s="55"/>
      <c r="I683" s="109"/>
      <c r="J683" s="56"/>
      <c r="K683" s="56"/>
      <c r="L683" s="114"/>
      <c r="M683" s="59"/>
      <c r="N683" s="59"/>
      <c r="O683" s="112"/>
      <c r="P683" s="59"/>
      <c r="Q683" s="59"/>
      <c r="R683" s="140"/>
      <c r="S683" s="59"/>
      <c r="T683" s="59"/>
      <c r="U683" s="140"/>
      <c r="V683" s="59"/>
      <c r="W683" s="59"/>
      <c r="X683" s="140"/>
      <c r="Y683" s="93"/>
      <c r="Z683" s="93"/>
    </row>
    <row r="684" spans="1:42" x14ac:dyDescent="0.2">
      <c r="A684" s="79" t="s">
        <v>43</v>
      </c>
      <c r="D684" s="55"/>
      <c r="E684" s="55"/>
      <c r="F684" s="109"/>
      <c r="G684" s="55"/>
      <c r="H684" s="55"/>
      <c r="I684" s="109"/>
      <c r="J684" s="56"/>
      <c r="K684" s="56"/>
      <c r="L684" s="114"/>
      <c r="M684" s="52"/>
      <c r="N684" s="52"/>
      <c r="O684" s="113"/>
      <c r="P684" s="52"/>
      <c r="Q684" s="52"/>
      <c r="R684" s="114"/>
      <c r="S684" s="52"/>
      <c r="T684" s="52"/>
      <c r="U684" s="114"/>
      <c r="V684" s="52"/>
      <c r="W684" s="52"/>
      <c r="X684" s="114"/>
      <c r="Y684" s="93"/>
      <c r="Z684" s="93"/>
    </row>
    <row r="685" spans="1:42" x14ac:dyDescent="0.2">
      <c r="A685" s="44" t="str">
        <f>A4</f>
        <v>2009-2011</v>
      </c>
      <c r="B685" s="77"/>
      <c r="C685" s="78"/>
      <c r="D685" s="55"/>
      <c r="E685" s="55"/>
      <c r="F685" s="109"/>
      <c r="G685" s="55"/>
      <c r="H685" s="55"/>
      <c r="I685" s="109"/>
      <c r="J685" s="56"/>
      <c r="K685" s="56"/>
      <c r="L685" s="114"/>
      <c r="M685" s="52"/>
      <c r="N685" s="52"/>
      <c r="O685" s="113"/>
      <c r="P685" s="52"/>
      <c r="Q685" s="52"/>
      <c r="R685" s="114"/>
      <c r="S685" s="52"/>
      <c r="T685" s="52"/>
      <c r="U685" s="114"/>
      <c r="V685" s="52"/>
      <c r="W685" s="52"/>
      <c r="X685" s="114"/>
      <c r="Y685" s="93"/>
      <c r="Z685" s="93"/>
    </row>
    <row r="686" spans="1:42" x14ac:dyDescent="0.2">
      <c r="B686" s="77"/>
      <c r="C686" s="78"/>
      <c r="D686" s="55"/>
      <c r="E686" s="55"/>
      <c r="F686" s="109"/>
      <c r="G686" s="55"/>
      <c r="H686" s="55"/>
      <c r="I686" s="109"/>
      <c r="J686" s="56"/>
      <c r="K686" s="56"/>
      <c r="L686" s="114"/>
      <c r="M686" s="52"/>
      <c r="N686" s="52"/>
      <c r="O686" s="113"/>
      <c r="P686" s="52"/>
      <c r="Q686" s="52"/>
      <c r="R686" s="114"/>
      <c r="S686" s="52"/>
      <c r="T686" s="52"/>
      <c r="U686" s="114"/>
      <c r="V686" s="52"/>
      <c r="W686" s="52"/>
      <c r="X686" s="114"/>
      <c r="Y686" s="93"/>
      <c r="Z686" s="93"/>
    </row>
    <row r="687" spans="1:42" x14ac:dyDescent="0.2">
      <c r="A687" s="351" t="s">
        <v>9</v>
      </c>
      <c r="B687" s="1"/>
      <c r="C687" s="2"/>
      <c r="D687" s="333" t="s">
        <v>0</v>
      </c>
      <c r="E687" s="340"/>
      <c r="F687" s="334"/>
      <c r="G687" s="354" t="s">
        <v>1</v>
      </c>
      <c r="H687" s="355"/>
      <c r="I687" s="356"/>
      <c r="J687" s="333" t="s">
        <v>2</v>
      </c>
      <c r="K687" s="340"/>
      <c r="L687" s="334"/>
      <c r="M687" s="345" t="s">
        <v>36</v>
      </c>
      <c r="N687" s="346"/>
      <c r="O687" s="347"/>
      <c r="P687" s="210" t="s">
        <v>3</v>
      </c>
      <c r="Q687" s="74"/>
      <c r="R687" s="141"/>
      <c r="S687" s="333" t="s">
        <v>4</v>
      </c>
      <c r="T687" s="340"/>
      <c r="U687" s="334"/>
      <c r="V687" s="333" t="s">
        <v>5</v>
      </c>
      <c r="W687" s="340"/>
      <c r="X687" s="334"/>
      <c r="Y687" s="330" t="s">
        <v>41</v>
      </c>
      <c r="Z687" s="248"/>
    </row>
    <row r="688" spans="1:42" x14ac:dyDescent="0.2">
      <c r="A688" s="352"/>
      <c r="B688" s="3" t="s">
        <v>6</v>
      </c>
      <c r="C688" s="4"/>
      <c r="D688" s="335"/>
      <c r="E688" s="341"/>
      <c r="F688" s="336"/>
      <c r="G688" s="342" t="s">
        <v>7</v>
      </c>
      <c r="H688" s="343"/>
      <c r="I688" s="344"/>
      <c r="J688" s="335"/>
      <c r="K688" s="341"/>
      <c r="L688" s="336"/>
      <c r="M688" s="348"/>
      <c r="N688" s="349"/>
      <c r="O688" s="350"/>
      <c r="P688" s="216" t="s">
        <v>8</v>
      </c>
      <c r="Q688" s="75"/>
      <c r="R688" s="142"/>
      <c r="S688" s="335"/>
      <c r="T688" s="341"/>
      <c r="U688" s="336"/>
      <c r="V688" s="335"/>
      <c r="W688" s="341"/>
      <c r="X688" s="336"/>
      <c r="Y688" s="331"/>
      <c r="Z688" s="315"/>
      <c r="AA688" s="314" t="s">
        <v>71</v>
      </c>
      <c r="AB688" s="315"/>
      <c r="AC688" s="315"/>
      <c r="AD688" s="315"/>
      <c r="AE688" s="315"/>
      <c r="AF688" s="315"/>
      <c r="AG688" s="315"/>
      <c r="AH688" s="315"/>
      <c r="AI688" s="315"/>
      <c r="AJ688" s="315"/>
      <c r="AK688" s="315"/>
      <c r="AL688" s="315"/>
      <c r="AM688" s="315"/>
      <c r="AN688" s="315"/>
      <c r="AO688" s="315"/>
      <c r="AP688" s="315"/>
    </row>
    <row r="689" spans="1:41" x14ac:dyDescent="0.2">
      <c r="A689" s="352"/>
      <c r="B689" s="3" t="s">
        <v>10</v>
      </c>
      <c r="C689" s="4"/>
      <c r="D689" s="333" t="s">
        <v>12</v>
      </c>
      <c r="E689" s="340"/>
      <c r="F689" s="117" t="s">
        <v>11</v>
      </c>
      <c r="G689" s="333" t="s">
        <v>12</v>
      </c>
      <c r="H689" s="334"/>
      <c r="I689" s="129" t="s">
        <v>11</v>
      </c>
      <c r="J689" s="333" t="s">
        <v>12</v>
      </c>
      <c r="K689" s="334"/>
      <c r="L689" s="117" t="s">
        <v>11</v>
      </c>
      <c r="M689" s="333" t="s">
        <v>12</v>
      </c>
      <c r="N689" s="334"/>
      <c r="O689" s="135" t="s">
        <v>11</v>
      </c>
      <c r="P689" s="333" t="s">
        <v>12</v>
      </c>
      <c r="Q689" s="334"/>
      <c r="R689" s="117" t="s">
        <v>11</v>
      </c>
      <c r="S689" s="333" t="s">
        <v>12</v>
      </c>
      <c r="T689" s="334"/>
      <c r="U689" s="129" t="s">
        <v>11</v>
      </c>
      <c r="V689" s="333" t="s">
        <v>12</v>
      </c>
      <c r="W689" s="334"/>
      <c r="X689" s="129" t="s">
        <v>11</v>
      </c>
      <c r="Y689" s="331"/>
      <c r="Z689" s="249"/>
    </row>
    <row r="690" spans="1:41" x14ac:dyDescent="0.2">
      <c r="A690" s="353"/>
      <c r="B690" s="5"/>
      <c r="C690" s="6"/>
      <c r="D690" s="335"/>
      <c r="E690" s="341"/>
      <c r="F690" s="118" t="s">
        <v>13</v>
      </c>
      <c r="G690" s="335"/>
      <c r="H690" s="336"/>
      <c r="I690" s="118" t="s">
        <v>13</v>
      </c>
      <c r="J690" s="335"/>
      <c r="K690" s="336"/>
      <c r="L690" s="130" t="s">
        <v>13</v>
      </c>
      <c r="M690" s="335"/>
      <c r="N690" s="336"/>
      <c r="O690" s="136" t="s">
        <v>13</v>
      </c>
      <c r="P690" s="335"/>
      <c r="Q690" s="336"/>
      <c r="R690" s="130" t="s">
        <v>13</v>
      </c>
      <c r="S690" s="335"/>
      <c r="T690" s="336"/>
      <c r="U690" s="118" t="s">
        <v>13</v>
      </c>
      <c r="V690" s="335"/>
      <c r="W690" s="336"/>
      <c r="X690" s="118" t="s">
        <v>13</v>
      </c>
      <c r="Y690" s="332"/>
      <c r="Z690" s="249"/>
      <c r="AA690" s="264" t="s">
        <v>62</v>
      </c>
    </row>
    <row r="691" spans="1:41" hidden="1" x14ac:dyDescent="0.2">
      <c r="A691" s="162" t="s">
        <v>27</v>
      </c>
      <c r="B691" s="19"/>
      <c r="C691" s="17"/>
      <c r="D691" s="51"/>
      <c r="E691" s="51"/>
      <c r="F691" s="114"/>
      <c r="G691" s="51"/>
      <c r="H691" s="51"/>
      <c r="I691" s="114"/>
      <c r="J691" s="59"/>
      <c r="K691" s="59"/>
      <c r="L691" s="114"/>
      <c r="M691" s="59"/>
      <c r="N691" s="59"/>
      <c r="O691" s="113"/>
      <c r="P691" s="59"/>
      <c r="Q691" s="59"/>
      <c r="R691" s="114"/>
      <c r="S691" s="59"/>
      <c r="T691" s="59"/>
      <c r="U691" s="114"/>
      <c r="V691" s="59"/>
      <c r="W691" s="59"/>
      <c r="X691" s="114"/>
      <c r="Y691" s="93"/>
      <c r="Z691" s="93"/>
    </row>
    <row r="692" spans="1:41" s="38" customFormat="1" ht="12" hidden="1" x14ac:dyDescent="0.2">
      <c r="A692" s="19"/>
      <c r="B692" s="83">
        <v>2001</v>
      </c>
      <c r="C692" s="24"/>
      <c r="D692" s="39"/>
      <c r="E692" s="39"/>
      <c r="F692" s="111"/>
      <c r="G692" s="39"/>
      <c r="H692" s="39"/>
      <c r="I692" s="111"/>
      <c r="L692" s="111"/>
      <c r="O692" s="120"/>
      <c r="R692" s="111"/>
      <c r="U692" s="111"/>
      <c r="X692" s="111"/>
      <c r="Y692" s="93"/>
      <c r="Z692" s="93"/>
      <c r="AA692" s="307"/>
      <c r="AB692" s="307"/>
      <c r="AC692" s="307"/>
      <c r="AD692" s="307"/>
      <c r="AE692" s="307"/>
      <c r="AF692" s="307"/>
      <c r="AG692" s="307"/>
      <c r="AH692" s="307"/>
      <c r="AI692" s="307"/>
      <c r="AJ692" s="307"/>
      <c r="AK692" s="307"/>
      <c r="AL692" s="307"/>
      <c r="AM692" s="307"/>
      <c r="AN692" s="307"/>
      <c r="AO692" s="307"/>
    </row>
    <row r="693" spans="1:41" s="38" customFormat="1" hidden="1" x14ac:dyDescent="0.2">
      <c r="A693" s="19"/>
      <c r="B693" s="16"/>
      <c r="C693" s="17" t="s">
        <v>14</v>
      </c>
      <c r="D693" s="39">
        <v>103</v>
      </c>
      <c r="E693" s="39"/>
      <c r="F693" s="111"/>
      <c r="G693" s="39">
        <v>102.4</v>
      </c>
      <c r="H693" s="39"/>
      <c r="I693" s="111"/>
      <c r="J693" s="38">
        <v>100.9</v>
      </c>
      <c r="L693" s="111"/>
      <c r="M693" s="38">
        <v>100.2</v>
      </c>
      <c r="O693" s="120"/>
      <c r="P693" s="38">
        <v>103</v>
      </c>
      <c r="R693" s="111"/>
      <c r="S693" s="38">
        <v>107.7</v>
      </c>
      <c r="U693" s="111"/>
      <c r="V693" s="38">
        <v>104.3</v>
      </c>
      <c r="X693" s="111"/>
      <c r="Y693" s="93"/>
      <c r="Z693" s="93"/>
      <c r="AA693" s="307"/>
      <c r="AB693" s="307"/>
      <c r="AC693" s="307"/>
      <c r="AD693" s="307"/>
      <c r="AE693" s="307"/>
      <c r="AF693" s="307"/>
      <c r="AG693" s="307"/>
      <c r="AH693" s="307"/>
      <c r="AI693" s="307"/>
      <c r="AJ693" s="307"/>
      <c r="AK693" s="307"/>
      <c r="AL693" s="307"/>
      <c r="AM693" s="307"/>
      <c r="AN693" s="307"/>
      <c r="AO693" s="307"/>
    </row>
    <row r="694" spans="1:41" s="38" customFormat="1" hidden="1" x14ac:dyDescent="0.2">
      <c r="A694" s="19"/>
      <c r="B694" s="16"/>
      <c r="C694" s="17" t="s">
        <v>15</v>
      </c>
      <c r="D694" s="39">
        <v>102.5</v>
      </c>
      <c r="E694" s="39"/>
      <c r="F694" s="111"/>
      <c r="G694" s="39">
        <v>101.5</v>
      </c>
      <c r="H694" s="39"/>
      <c r="I694" s="111"/>
      <c r="J694" s="38">
        <v>100.9</v>
      </c>
      <c r="L694" s="111"/>
      <c r="M694" s="38">
        <v>100.2</v>
      </c>
      <c r="O694" s="120"/>
      <c r="P694" s="38">
        <v>103</v>
      </c>
      <c r="R694" s="111"/>
      <c r="S694" s="38">
        <v>107.6</v>
      </c>
      <c r="U694" s="111"/>
      <c r="V694" s="38">
        <v>104.4</v>
      </c>
      <c r="X694" s="111"/>
      <c r="Y694" s="93"/>
      <c r="Z694" s="93"/>
      <c r="AA694" s="307"/>
      <c r="AB694" s="307"/>
      <c r="AC694" s="307"/>
      <c r="AD694" s="307"/>
      <c r="AE694" s="307"/>
      <c r="AF694" s="307"/>
      <c r="AG694" s="307"/>
      <c r="AH694" s="307"/>
      <c r="AI694" s="307"/>
      <c r="AJ694" s="307"/>
      <c r="AK694" s="307"/>
      <c r="AL694" s="307"/>
      <c r="AM694" s="307"/>
      <c r="AN694" s="307"/>
      <c r="AO694" s="307"/>
    </row>
    <row r="695" spans="1:41" s="38" customFormat="1" hidden="1" x14ac:dyDescent="0.2">
      <c r="A695" s="19"/>
      <c r="B695" s="16"/>
      <c r="C695" s="17" t="s">
        <v>16</v>
      </c>
      <c r="D695" s="39">
        <v>102.9</v>
      </c>
      <c r="E695" s="39"/>
      <c r="F695" s="111"/>
      <c r="G695" s="39">
        <v>101.6</v>
      </c>
      <c r="H695" s="39"/>
      <c r="I695" s="111"/>
      <c r="J695" s="38">
        <v>100.8</v>
      </c>
      <c r="L695" s="111"/>
      <c r="M695" s="38">
        <v>100.3</v>
      </c>
      <c r="O695" s="120"/>
      <c r="P695" s="38">
        <v>106.4</v>
      </c>
      <c r="R695" s="111"/>
      <c r="S695" s="38">
        <v>107.8</v>
      </c>
      <c r="U695" s="111"/>
      <c r="V695" s="38">
        <v>104.7</v>
      </c>
      <c r="X695" s="111"/>
      <c r="Y695" s="93"/>
      <c r="Z695" s="93"/>
      <c r="AA695" s="307"/>
      <c r="AB695" s="307"/>
      <c r="AC695" s="307"/>
      <c r="AD695" s="307"/>
      <c r="AE695" s="307"/>
      <c r="AF695" s="307"/>
      <c r="AG695" s="307"/>
      <c r="AH695" s="307"/>
      <c r="AI695" s="307"/>
      <c r="AJ695" s="307"/>
      <c r="AK695" s="307"/>
      <c r="AL695" s="307"/>
      <c r="AM695" s="307"/>
      <c r="AN695" s="307"/>
      <c r="AO695" s="307"/>
    </row>
    <row r="696" spans="1:41" s="38" customFormat="1" hidden="1" x14ac:dyDescent="0.2">
      <c r="A696" s="19"/>
      <c r="B696" s="16"/>
      <c r="C696" s="17" t="s">
        <v>17</v>
      </c>
      <c r="D696" s="39">
        <v>102.9</v>
      </c>
      <c r="E696" s="39"/>
      <c r="F696" s="111"/>
      <c r="G696" s="39">
        <v>101.4</v>
      </c>
      <c r="H696" s="39"/>
      <c r="I696" s="111"/>
      <c r="J696" s="38">
        <v>100.8</v>
      </c>
      <c r="L696" s="111"/>
      <c r="M696" s="38">
        <v>100.3</v>
      </c>
      <c r="O696" s="120"/>
      <c r="P696" s="38">
        <v>106.9</v>
      </c>
      <c r="R696" s="111"/>
      <c r="S696" s="38">
        <v>107.9</v>
      </c>
      <c r="U696" s="111"/>
      <c r="V696" s="38">
        <v>105.4</v>
      </c>
      <c r="X696" s="111"/>
      <c r="Y696" s="93"/>
      <c r="Z696" s="93"/>
      <c r="AA696" s="307"/>
      <c r="AB696" s="307"/>
      <c r="AC696" s="307"/>
      <c r="AD696" s="307"/>
      <c r="AE696" s="307"/>
      <c r="AF696" s="307"/>
      <c r="AG696" s="307"/>
      <c r="AH696" s="307"/>
      <c r="AI696" s="307"/>
      <c r="AJ696" s="307"/>
      <c r="AK696" s="307"/>
      <c r="AL696" s="307"/>
      <c r="AM696" s="307"/>
      <c r="AN696" s="307"/>
      <c r="AO696" s="307"/>
    </row>
    <row r="697" spans="1:41" s="38" customFormat="1" hidden="1" x14ac:dyDescent="0.2">
      <c r="A697" s="19"/>
      <c r="B697" s="16"/>
      <c r="C697" s="17" t="s">
        <v>18</v>
      </c>
      <c r="D697" s="39">
        <v>103.3</v>
      </c>
      <c r="E697" s="39"/>
      <c r="F697" s="111"/>
      <c r="G697" s="39">
        <v>102.3</v>
      </c>
      <c r="H697" s="39"/>
      <c r="I697" s="111"/>
      <c r="J697" s="38">
        <v>100.8</v>
      </c>
      <c r="L697" s="111"/>
      <c r="M697" s="38">
        <v>100.3</v>
      </c>
      <c r="O697" s="120"/>
      <c r="P697" s="38">
        <v>106.3</v>
      </c>
      <c r="R697" s="111"/>
      <c r="S697" s="38">
        <v>107.9</v>
      </c>
      <c r="U697" s="111"/>
      <c r="V697" s="38">
        <v>105.6</v>
      </c>
      <c r="X697" s="111"/>
      <c r="Y697" s="93"/>
      <c r="Z697" s="93"/>
      <c r="AA697" s="307"/>
      <c r="AB697" s="307"/>
      <c r="AC697" s="307"/>
      <c r="AD697" s="307"/>
      <c r="AE697" s="307"/>
      <c r="AF697" s="307"/>
      <c r="AG697" s="307"/>
      <c r="AH697" s="307"/>
      <c r="AI697" s="307"/>
      <c r="AJ697" s="307"/>
      <c r="AK697" s="307"/>
      <c r="AL697" s="307"/>
      <c r="AM697" s="307"/>
      <c r="AN697" s="307"/>
      <c r="AO697" s="307"/>
    </row>
    <row r="698" spans="1:41" s="38" customFormat="1" hidden="1" x14ac:dyDescent="0.2">
      <c r="A698" s="19"/>
      <c r="B698" s="16"/>
      <c r="C698" s="24" t="s">
        <v>19</v>
      </c>
      <c r="D698" s="39">
        <v>102.8</v>
      </c>
      <c r="E698" s="39"/>
      <c r="F698" s="111"/>
      <c r="G698" s="39">
        <v>101.2</v>
      </c>
      <c r="H698" s="39"/>
      <c r="I698" s="111"/>
      <c r="J698" s="38">
        <v>101.2</v>
      </c>
      <c r="L698" s="111"/>
      <c r="M698" s="38">
        <v>100.3</v>
      </c>
      <c r="O698" s="120"/>
      <c r="P698" s="38">
        <v>107.4</v>
      </c>
      <c r="R698" s="111"/>
      <c r="S698" s="38">
        <v>107.9</v>
      </c>
      <c r="U698" s="111"/>
      <c r="V698" s="38">
        <v>105.8</v>
      </c>
      <c r="X698" s="111"/>
      <c r="Y698" s="93"/>
      <c r="Z698" s="93"/>
      <c r="AA698" s="307"/>
      <c r="AB698" s="307"/>
      <c r="AC698" s="307"/>
      <c r="AD698" s="307"/>
      <c r="AE698" s="307"/>
      <c r="AF698" s="307"/>
      <c r="AG698" s="307"/>
      <c r="AH698" s="307"/>
      <c r="AI698" s="307"/>
      <c r="AJ698" s="307"/>
      <c r="AK698" s="307"/>
      <c r="AL698" s="307"/>
      <c r="AM698" s="307"/>
      <c r="AN698" s="307"/>
      <c r="AO698" s="307"/>
    </row>
    <row r="699" spans="1:41" s="38" customFormat="1" hidden="1" x14ac:dyDescent="0.2">
      <c r="A699" s="19"/>
      <c r="B699" s="16"/>
      <c r="C699" s="17" t="s">
        <v>20</v>
      </c>
      <c r="D699" s="39">
        <v>103.1</v>
      </c>
      <c r="E699" s="39"/>
      <c r="F699" s="111"/>
      <c r="G699" s="39">
        <v>101.6</v>
      </c>
      <c r="H699" s="39"/>
      <c r="I699" s="111"/>
      <c r="J699" s="38">
        <v>101.2</v>
      </c>
      <c r="L699" s="111"/>
      <c r="M699" s="38">
        <v>100.3</v>
      </c>
      <c r="O699" s="120"/>
      <c r="P699" s="38">
        <v>107</v>
      </c>
      <c r="R699" s="111"/>
      <c r="S699" s="38">
        <v>108.6</v>
      </c>
      <c r="U699" s="111"/>
      <c r="V699" s="38">
        <v>105.8</v>
      </c>
      <c r="X699" s="111"/>
      <c r="Y699" s="93"/>
      <c r="Z699" s="93"/>
      <c r="AA699" s="307"/>
      <c r="AB699" s="307"/>
      <c r="AC699" s="307"/>
      <c r="AD699" s="307"/>
      <c r="AE699" s="307"/>
      <c r="AF699" s="307"/>
      <c r="AG699" s="307"/>
      <c r="AH699" s="307"/>
      <c r="AI699" s="307"/>
      <c r="AJ699" s="307"/>
      <c r="AK699" s="307"/>
      <c r="AL699" s="307"/>
      <c r="AM699" s="307"/>
      <c r="AN699" s="307"/>
      <c r="AO699" s="307"/>
    </row>
    <row r="700" spans="1:41" s="38" customFormat="1" hidden="1" x14ac:dyDescent="0.2">
      <c r="A700" s="19"/>
      <c r="B700" s="16"/>
      <c r="C700" s="17" t="s">
        <v>21</v>
      </c>
      <c r="D700" s="39">
        <v>103.8</v>
      </c>
      <c r="E700" s="39"/>
      <c r="F700" s="111"/>
      <c r="G700" s="39">
        <v>102.8</v>
      </c>
      <c r="H700" s="39"/>
      <c r="I700" s="111"/>
      <c r="J700" s="38">
        <v>102</v>
      </c>
      <c r="L700" s="111"/>
      <c r="M700" s="38">
        <v>100.3</v>
      </c>
      <c r="O700" s="120"/>
      <c r="P700" s="38">
        <v>107.1</v>
      </c>
      <c r="R700" s="111"/>
      <c r="S700" s="38">
        <v>108.8</v>
      </c>
      <c r="U700" s="111"/>
      <c r="V700" s="38">
        <v>106</v>
      </c>
      <c r="X700" s="111"/>
      <c r="Y700" s="93"/>
      <c r="Z700" s="93"/>
      <c r="AA700" s="307"/>
      <c r="AB700" s="307"/>
      <c r="AC700" s="307"/>
      <c r="AD700" s="307"/>
      <c r="AE700" s="307"/>
      <c r="AF700" s="307"/>
      <c r="AG700" s="307"/>
      <c r="AH700" s="307"/>
      <c r="AI700" s="307"/>
      <c r="AJ700" s="307"/>
      <c r="AK700" s="307"/>
      <c r="AL700" s="307"/>
      <c r="AM700" s="307"/>
      <c r="AN700" s="307"/>
      <c r="AO700" s="307"/>
    </row>
    <row r="701" spans="1:41" s="38" customFormat="1" hidden="1" x14ac:dyDescent="0.2">
      <c r="A701" s="19"/>
      <c r="B701" s="16"/>
      <c r="C701" s="17" t="s">
        <v>22</v>
      </c>
      <c r="D701" s="39">
        <v>104</v>
      </c>
      <c r="E701" s="39"/>
      <c r="F701" s="111"/>
      <c r="G701" s="39">
        <v>103.1</v>
      </c>
      <c r="H701" s="39"/>
      <c r="I701" s="111"/>
      <c r="J701" s="38">
        <v>102</v>
      </c>
      <c r="L701" s="111"/>
      <c r="M701" s="38">
        <v>100.3</v>
      </c>
      <c r="O701" s="120"/>
      <c r="P701" s="38">
        <v>107.1</v>
      </c>
      <c r="R701" s="111"/>
      <c r="S701" s="38">
        <v>108.9</v>
      </c>
      <c r="U701" s="111"/>
      <c r="V701" s="38">
        <v>105.9</v>
      </c>
      <c r="X701" s="111"/>
      <c r="Y701" s="93"/>
      <c r="Z701" s="93"/>
      <c r="AA701" s="307"/>
      <c r="AB701" s="307"/>
      <c r="AC701" s="307"/>
      <c r="AD701" s="307"/>
      <c r="AE701" s="307"/>
      <c r="AF701" s="307"/>
      <c r="AG701" s="307"/>
      <c r="AH701" s="307"/>
      <c r="AI701" s="307"/>
      <c r="AJ701" s="307"/>
      <c r="AK701" s="307"/>
      <c r="AL701" s="307"/>
      <c r="AM701" s="307"/>
      <c r="AN701" s="307"/>
      <c r="AO701" s="307"/>
    </row>
    <row r="702" spans="1:41" s="38" customFormat="1" hidden="1" x14ac:dyDescent="0.2">
      <c r="A702" s="19"/>
      <c r="B702" s="16"/>
      <c r="C702" s="17" t="s">
        <v>23</v>
      </c>
      <c r="D702" s="39">
        <v>103.5</v>
      </c>
      <c r="E702" s="39"/>
      <c r="F702" s="111"/>
      <c r="G702" s="39">
        <v>102.1</v>
      </c>
      <c r="H702" s="39"/>
      <c r="I702" s="111"/>
      <c r="J702" s="38">
        <v>102.5</v>
      </c>
      <c r="L702" s="111"/>
      <c r="M702" s="38">
        <v>100.3</v>
      </c>
      <c r="O702" s="120"/>
      <c r="P702" s="38">
        <v>107.6</v>
      </c>
      <c r="R702" s="111"/>
      <c r="S702" s="38">
        <v>109</v>
      </c>
      <c r="U702" s="111"/>
      <c r="V702" s="38">
        <v>105.8</v>
      </c>
      <c r="X702" s="111"/>
      <c r="Y702" s="93"/>
      <c r="Z702" s="93"/>
      <c r="AA702" s="307"/>
      <c r="AB702" s="307"/>
      <c r="AC702" s="307"/>
      <c r="AD702" s="307"/>
      <c r="AE702" s="307"/>
      <c r="AF702" s="307"/>
      <c r="AG702" s="307"/>
      <c r="AH702" s="307"/>
      <c r="AI702" s="307"/>
      <c r="AJ702" s="307"/>
      <c r="AK702" s="307"/>
      <c r="AL702" s="307"/>
      <c r="AM702" s="307"/>
      <c r="AN702" s="307"/>
      <c r="AO702" s="307"/>
    </row>
    <row r="703" spans="1:41" s="38" customFormat="1" hidden="1" x14ac:dyDescent="0.2">
      <c r="A703" s="19"/>
      <c r="B703" s="16"/>
      <c r="C703" s="17" t="s">
        <v>24</v>
      </c>
      <c r="D703" s="39">
        <v>103.7</v>
      </c>
      <c r="E703" s="39"/>
      <c r="F703" s="111"/>
      <c r="G703" s="39">
        <v>102.5</v>
      </c>
      <c r="H703" s="39"/>
      <c r="I703" s="111"/>
      <c r="J703" s="38">
        <v>102.5</v>
      </c>
      <c r="L703" s="111"/>
      <c r="M703" s="38">
        <v>100.3</v>
      </c>
      <c r="O703" s="120"/>
      <c r="P703" s="38">
        <v>106.7</v>
      </c>
      <c r="R703" s="111"/>
      <c r="S703" s="38">
        <v>108.9</v>
      </c>
      <c r="U703" s="111"/>
      <c r="V703" s="38">
        <v>106</v>
      </c>
      <c r="X703" s="111"/>
      <c r="Y703" s="93"/>
      <c r="Z703" s="93"/>
      <c r="AA703" s="307"/>
      <c r="AB703" s="307"/>
      <c r="AC703" s="307"/>
      <c r="AD703" s="307"/>
      <c r="AE703" s="307"/>
      <c r="AF703" s="307"/>
      <c r="AG703" s="307"/>
      <c r="AH703" s="307"/>
      <c r="AI703" s="307"/>
      <c r="AJ703" s="307"/>
      <c r="AK703" s="307"/>
      <c r="AL703" s="307"/>
      <c r="AM703" s="307"/>
      <c r="AN703" s="307"/>
      <c r="AO703" s="307"/>
    </row>
    <row r="704" spans="1:41" s="38" customFormat="1" hidden="1" x14ac:dyDescent="0.2">
      <c r="A704" s="19"/>
      <c r="B704" s="16"/>
      <c r="C704" s="24" t="s">
        <v>25</v>
      </c>
      <c r="D704" s="39">
        <v>103.4</v>
      </c>
      <c r="E704" s="39"/>
      <c r="F704" s="111"/>
      <c r="G704" s="39">
        <v>102</v>
      </c>
      <c r="H704" s="39"/>
      <c r="I704" s="111"/>
      <c r="J704" s="38">
        <v>102.5</v>
      </c>
      <c r="L704" s="111"/>
      <c r="M704" s="38">
        <v>100.3</v>
      </c>
      <c r="O704" s="120"/>
      <c r="P704" s="38">
        <v>107.6</v>
      </c>
      <c r="R704" s="111"/>
      <c r="S704" s="38">
        <v>108.6</v>
      </c>
      <c r="U704" s="111"/>
      <c r="V704" s="38">
        <v>106</v>
      </c>
      <c r="X704" s="111"/>
      <c r="Y704" s="93"/>
      <c r="Z704" s="93"/>
      <c r="AA704" s="307"/>
      <c r="AB704" s="307"/>
      <c r="AC704" s="307"/>
      <c r="AD704" s="307"/>
      <c r="AE704" s="307"/>
      <c r="AF704" s="307"/>
      <c r="AG704" s="307"/>
      <c r="AH704" s="307"/>
      <c r="AI704" s="307"/>
      <c r="AJ704" s="307"/>
      <c r="AK704" s="307"/>
      <c r="AL704" s="307"/>
      <c r="AM704" s="307"/>
      <c r="AN704" s="307"/>
      <c r="AO704" s="307"/>
    </row>
    <row r="705" spans="1:41" s="38" customFormat="1" hidden="1" x14ac:dyDescent="0.2">
      <c r="A705" s="19"/>
      <c r="B705" s="16"/>
      <c r="C705" s="24"/>
      <c r="D705" s="39"/>
      <c r="E705" s="39"/>
      <c r="F705" s="111"/>
      <c r="G705" s="39"/>
      <c r="H705" s="39"/>
      <c r="I705" s="111"/>
      <c r="L705" s="111"/>
      <c r="O705" s="120"/>
      <c r="R705" s="111"/>
      <c r="U705" s="111"/>
      <c r="X705" s="111"/>
      <c r="Y705" s="93"/>
      <c r="Z705" s="93"/>
      <c r="AA705" s="307"/>
      <c r="AB705" s="307"/>
      <c r="AC705" s="307"/>
      <c r="AD705" s="307"/>
      <c r="AE705" s="307"/>
      <c r="AF705" s="307"/>
      <c r="AG705" s="307"/>
      <c r="AH705" s="307"/>
      <c r="AI705" s="307"/>
      <c r="AJ705" s="307"/>
      <c r="AK705" s="307"/>
      <c r="AL705" s="307"/>
      <c r="AM705" s="307"/>
      <c r="AN705" s="307"/>
      <c r="AO705" s="307"/>
    </row>
    <row r="706" spans="1:41" hidden="1" x14ac:dyDescent="0.2">
      <c r="A706" s="8"/>
      <c r="B706" s="18">
        <v>2002</v>
      </c>
      <c r="C706" s="8"/>
      <c r="D706" s="40">
        <f>SUM(D708:D719)/12</f>
        <v>103.58333333333336</v>
      </c>
      <c r="E706" s="40"/>
      <c r="F706" s="113">
        <f t="shared" ref="F706:Y706" si="502">SUM(F708:F719)/12</f>
        <v>0.3320936918635729</v>
      </c>
      <c r="G706" s="40">
        <f t="shared" si="502"/>
        <v>101.72500000000001</v>
      </c>
      <c r="H706" s="40"/>
      <c r="I706" s="113">
        <f t="shared" si="502"/>
        <v>-0.30785909551566865</v>
      </c>
      <c r="J706" s="40">
        <f t="shared" si="502"/>
        <v>102.55</v>
      </c>
      <c r="K706" s="40"/>
      <c r="L706" s="113">
        <f t="shared" si="502"/>
        <v>1.0325208036343512</v>
      </c>
      <c r="M706" s="40">
        <f t="shared" si="502"/>
        <v>100.2025</v>
      </c>
      <c r="N706" s="40"/>
      <c r="O706" s="113">
        <f t="shared" si="502"/>
        <v>-8.0574975008441505E-2</v>
      </c>
      <c r="P706" s="40">
        <f t="shared" si="502"/>
        <v>107.625</v>
      </c>
      <c r="Q706" s="40"/>
      <c r="R706" s="113">
        <f t="shared" si="502"/>
        <v>1.2313544974246871</v>
      </c>
      <c r="S706" s="40">
        <f t="shared" si="502"/>
        <v>110.22500000000001</v>
      </c>
      <c r="T706" s="40"/>
      <c r="U706" s="113">
        <f t="shared" si="502"/>
        <v>1.7757380854159159</v>
      </c>
      <c r="V706" s="40">
        <f t="shared" si="502"/>
        <v>106.58333333333336</v>
      </c>
      <c r="W706" s="40"/>
      <c r="X706" s="113">
        <f t="shared" si="502"/>
        <v>1.0529683814368511</v>
      </c>
      <c r="Y706" s="92">
        <f t="shared" si="502"/>
        <v>0.96541105243808456</v>
      </c>
      <c r="Z706" s="92"/>
    </row>
    <row r="707" spans="1:41" hidden="1" x14ac:dyDescent="0.2">
      <c r="A707" s="8"/>
      <c r="B707" s="18"/>
      <c r="C707" s="8"/>
      <c r="D707" s="51"/>
      <c r="E707" s="51"/>
      <c r="F707" s="114"/>
      <c r="G707" s="51"/>
      <c r="H707" s="51"/>
      <c r="I707" s="114"/>
      <c r="J707" s="59"/>
      <c r="K707" s="59"/>
      <c r="L707" s="114"/>
      <c r="M707" s="59"/>
      <c r="N707" s="59"/>
      <c r="O707" s="113"/>
      <c r="P707" s="59"/>
      <c r="Q707" s="59"/>
      <c r="R707" s="114"/>
      <c r="S707" s="59"/>
      <c r="T707" s="59"/>
      <c r="U707" s="114"/>
      <c r="V707" s="59"/>
      <c r="W707" s="59"/>
      <c r="X707" s="114"/>
      <c r="Y707" s="93"/>
      <c r="Z707" s="93"/>
    </row>
    <row r="708" spans="1:41" hidden="1" x14ac:dyDescent="0.2">
      <c r="A708" s="8"/>
      <c r="B708" s="28"/>
      <c r="C708" s="17" t="s">
        <v>14</v>
      </c>
      <c r="D708" s="51">
        <v>103.2</v>
      </c>
      <c r="E708" s="51"/>
      <c r="F708" s="112">
        <f t="shared" ref="F708:F719" si="503">(D708/D693-1)*100</f>
        <v>0.19417475728156219</v>
      </c>
      <c r="G708" s="51">
        <v>101.5</v>
      </c>
      <c r="H708" s="51"/>
      <c r="I708" s="112">
        <f t="shared" ref="I708:I719" si="504">(G708/G693-1)*100</f>
        <v>-0.87890625</v>
      </c>
      <c r="J708" s="51">
        <v>102.6</v>
      </c>
      <c r="K708" s="51"/>
      <c r="L708" s="112">
        <f t="shared" ref="L708:L719" si="505">(J708/J693-1)*100</f>
        <v>1.6848364717541919</v>
      </c>
      <c r="M708" s="51">
        <v>100.3</v>
      </c>
      <c r="N708" s="51"/>
      <c r="O708" s="112">
        <f t="shared" ref="O708:O719" si="506">(M708/M693-1)*100</f>
        <v>9.9800399201588341E-2</v>
      </c>
      <c r="P708" s="51">
        <v>108.2</v>
      </c>
      <c r="Q708" s="51"/>
      <c r="R708" s="112">
        <f t="shared" ref="R708:R719" si="507">(P708/P693-1)*100</f>
        <v>5.048543689320395</v>
      </c>
      <c r="S708" s="51">
        <v>108.3</v>
      </c>
      <c r="T708" s="51"/>
      <c r="U708" s="112">
        <f t="shared" ref="U708:U719" si="508">(S708/S693-1)*100</f>
        <v>0.55710306406684396</v>
      </c>
      <c r="V708" s="51">
        <v>106.1</v>
      </c>
      <c r="W708" s="51"/>
      <c r="X708" s="112">
        <f t="shared" ref="X708:X719" si="509">(V708/V693-1)*100</f>
        <v>1.7257909875359578</v>
      </c>
      <c r="Y708" s="93">
        <f t="shared" ref="Y708:Y719" si="510">(1/D708)*100</f>
        <v>0.96899224806201545</v>
      </c>
      <c r="Z708" s="93"/>
    </row>
    <row r="709" spans="1:41" hidden="1" x14ac:dyDescent="0.2">
      <c r="A709" s="8"/>
      <c r="B709" s="28"/>
      <c r="C709" s="24" t="s">
        <v>15</v>
      </c>
      <c r="D709" s="51">
        <v>103.4</v>
      </c>
      <c r="E709" s="51"/>
      <c r="F709" s="112">
        <f t="shared" si="503"/>
        <v>0.87804878048780566</v>
      </c>
      <c r="G709" s="51">
        <v>101.8</v>
      </c>
      <c r="H709" s="51"/>
      <c r="I709" s="112">
        <f t="shared" si="504"/>
        <v>0.29556650246305161</v>
      </c>
      <c r="J709" s="51">
        <v>102.6</v>
      </c>
      <c r="K709" s="51"/>
      <c r="L709" s="112">
        <f t="shared" si="505"/>
        <v>1.6848364717541919</v>
      </c>
      <c r="M709" s="51">
        <v>100.3</v>
      </c>
      <c r="N709" s="51"/>
      <c r="O709" s="112">
        <f t="shared" si="506"/>
        <v>9.9800399201588341E-2</v>
      </c>
      <c r="P709" s="51">
        <v>108</v>
      </c>
      <c r="Q709" s="51"/>
      <c r="R709" s="112">
        <f t="shared" si="507"/>
        <v>4.8543689320388328</v>
      </c>
      <c r="S709" s="51">
        <v>108.6</v>
      </c>
      <c r="T709" s="51"/>
      <c r="U709" s="112">
        <f t="shared" si="508"/>
        <v>0.92936802973977439</v>
      </c>
      <c r="V709" s="51">
        <v>106.3</v>
      </c>
      <c r="W709" s="51"/>
      <c r="X709" s="112">
        <f t="shared" si="509"/>
        <v>1.8199233716474916</v>
      </c>
      <c r="Y709" s="93">
        <f t="shared" si="510"/>
        <v>0.96711798839458407</v>
      </c>
      <c r="Z709" s="93"/>
    </row>
    <row r="710" spans="1:41" hidden="1" x14ac:dyDescent="0.2">
      <c r="A710" s="8"/>
      <c r="B710" s="28"/>
      <c r="C710" s="24" t="s">
        <v>16</v>
      </c>
      <c r="D710" s="51">
        <v>103.2</v>
      </c>
      <c r="E710" s="51"/>
      <c r="F710" s="112">
        <f t="shared" si="503"/>
        <v>0.29154518950436081</v>
      </c>
      <c r="G710" s="51">
        <v>101.4</v>
      </c>
      <c r="H710" s="51"/>
      <c r="I710" s="112">
        <f t="shared" si="504"/>
        <v>-0.19685039370077595</v>
      </c>
      <c r="J710" s="51">
        <v>102.6</v>
      </c>
      <c r="K710" s="51"/>
      <c r="L710" s="112">
        <f t="shared" si="505"/>
        <v>1.7857142857142794</v>
      </c>
      <c r="M710" s="51">
        <v>100.3</v>
      </c>
      <c r="N710" s="51"/>
      <c r="O710" s="112">
        <f t="shared" si="506"/>
        <v>0</v>
      </c>
      <c r="P710" s="51">
        <v>108.1</v>
      </c>
      <c r="Q710" s="51"/>
      <c r="R710" s="112">
        <f t="shared" si="507"/>
        <v>1.5977443609022535</v>
      </c>
      <c r="S710" s="51">
        <v>108.6</v>
      </c>
      <c r="T710" s="51"/>
      <c r="U710" s="112">
        <f t="shared" si="508"/>
        <v>0.74211502782930427</v>
      </c>
      <c r="V710" s="51">
        <v>106.3</v>
      </c>
      <c r="W710" s="51"/>
      <c r="X710" s="112">
        <f t="shared" si="509"/>
        <v>1.5281757402101137</v>
      </c>
      <c r="Y710" s="93">
        <f t="shared" si="510"/>
        <v>0.96899224806201545</v>
      </c>
      <c r="Z710" s="93"/>
    </row>
    <row r="711" spans="1:41" hidden="1" x14ac:dyDescent="0.2">
      <c r="A711" s="8"/>
      <c r="B711" s="28"/>
      <c r="C711" s="24" t="s">
        <v>17</v>
      </c>
      <c r="D711" s="51">
        <v>103.4</v>
      </c>
      <c r="E711" s="51"/>
      <c r="F711" s="112">
        <f t="shared" si="503"/>
        <v>0.48590864917394949</v>
      </c>
      <c r="G711" s="51">
        <v>101.4</v>
      </c>
      <c r="H711" s="51"/>
      <c r="I711" s="112">
        <f t="shared" si="504"/>
        <v>0</v>
      </c>
      <c r="J711" s="51">
        <v>102.6</v>
      </c>
      <c r="K711" s="51"/>
      <c r="L711" s="112">
        <f t="shared" si="505"/>
        <v>1.7857142857142794</v>
      </c>
      <c r="M711" s="51">
        <v>100.3</v>
      </c>
      <c r="N711" s="51"/>
      <c r="O711" s="112">
        <f t="shared" si="506"/>
        <v>0</v>
      </c>
      <c r="P711" s="51">
        <v>108</v>
      </c>
      <c r="Q711" s="51"/>
      <c r="R711" s="112">
        <f t="shared" si="507"/>
        <v>1.0289990645462987</v>
      </c>
      <c r="S711" s="51">
        <v>109.7</v>
      </c>
      <c r="T711" s="51"/>
      <c r="U711" s="112">
        <f t="shared" si="508"/>
        <v>1.6682113067655102</v>
      </c>
      <c r="V711" s="51">
        <v>106.4</v>
      </c>
      <c r="W711" s="51"/>
      <c r="X711" s="112">
        <f t="shared" si="509"/>
        <v>0.94876660341556285</v>
      </c>
      <c r="Y711" s="93">
        <f t="shared" si="510"/>
        <v>0.96711798839458407</v>
      </c>
      <c r="Z711" s="93"/>
    </row>
    <row r="712" spans="1:41" hidden="1" x14ac:dyDescent="0.2">
      <c r="A712" s="8"/>
      <c r="B712" s="28"/>
      <c r="C712" s="17" t="s">
        <v>18</v>
      </c>
      <c r="D712" s="51">
        <v>103.6</v>
      </c>
      <c r="E712" s="51"/>
      <c r="F712" s="112">
        <f t="shared" si="503"/>
        <v>0.29041626331074433</v>
      </c>
      <c r="G712" s="51">
        <v>101.8</v>
      </c>
      <c r="H712" s="51"/>
      <c r="I712" s="112">
        <f t="shared" si="504"/>
        <v>-0.48875855327468187</v>
      </c>
      <c r="J712" s="51">
        <v>103</v>
      </c>
      <c r="K712" s="51"/>
      <c r="L712" s="112">
        <f t="shared" si="505"/>
        <v>2.1825396825396748</v>
      </c>
      <c r="M712" s="51">
        <v>100.3</v>
      </c>
      <c r="N712" s="51"/>
      <c r="O712" s="112">
        <f t="shared" si="506"/>
        <v>0</v>
      </c>
      <c r="P712" s="51">
        <v>106.6</v>
      </c>
      <c r="Q712" s="51"/>
      <c r="R712" s="112">
        <f t="shared" si="507"/>
        <v>0.28222013170271509</v>
      </c>
      <c r="S712" s="51">
        <v>110</v>
      </c>
      <c r="T712" s="51"/>
      <c r="U712" s="112">
        <f t="shared" si="508"/>
        <v>1.9462465245597693</v>
      </c>
      <c r="V712" s="51">
        <v>106.6</v>
      </c>
      <c r="W712" s="51"/>
      <c r="X712" s="112">
        <f t="shared" si="509"/>
        <v>0.94696969696970168</v>
      </c>
      <c r="Y712" s="93">
        <f t="shared" si="510"/>
        <v>0.96525096525096521</v>
      </c>
      <c r="Z712" s="93"/>
    </row>
    <row r="713" spans="1:41" hidden="1" x14ac:dyDescent="0.2">
      <c r="A713" s="12"/>
      <c r="B713" s="19"/>
      <c r="C713" s="17" t="s">
        <v>19</v>
      </c>
      <c r="D713" s="51">
        <v>103.7</v>
      </c>
      <c r="E713" s="51"/>
      <c r="F713" s="112">
        <f t="shared" si="503"/>
        <v>0.87548638132295409</v>
      </c>
      <c r="G713" s="51">
        <v>101.9</v>
      </c>
      <c r="H713" s="51"/>
      <c r="I713" s="112">
        <f t="shared" si="504"/>
        <v>0.69169960474309011</v>
      </c>
      <c r="J713" s="51">
        <v>103</v>
      </c>
      <c r="K713" s="51"/>
      <c r="L713" s="112">
        <f t="shared" si="505"/>
        <v>1.7786561264822032</v>
      </c>
      <c r="M713" s="51">
        <v>100.63</v>
      </c>
      <c r="N713" s="51"/>
      <c r="O713" s="112">
        <f t="shared" si="506"/>
        <v>0.32901296111664813</v>
      </c>
      <c r="P713" s="51">
        <v>106.1</v>
      </c>
      <c r="Q713" s="51"/>
      <c r="R713" s="112">
        <f t="shared" si="507"/>
        <v>-1.2104283054003795</v>
      </c>
      <c r="S713" s="51">
        <v>111</v>
      </c>
      <c r="T713" s="51"/>
      <c r="U713" s="112">
        <f t="shared" si="508"/>
        <v>2.8730305838739589</v>
      </c>
      <c r="V713" s="51">
        <v>106.6</v>
      </c>
      <c r="W713" s="51"/>
      <c r="X713" s="112">
        <f t="shared" si="509"/>
        <v>0.75614366729679361</v>
      </c>
      <c r="Y713" s="93">
        <f t="shared" si="510"/>
        <v>0.96432015429122475</v>
      </c>
      <c r="Z713" s="93"/>
    </row>
    <row r="714" spans="1:41" hidden="1" x14ac:dyDescent="0.2">
      <c r="A714" s="8"/>
      <c r="B714" s="19"/>
      <c r="C714" s="17" t="s">
        <v>20</v>
      </c>
      <c r="D714" s="51">
        <v>103.6</v>
      </c>
      <c r="E714" s="51"/>
      <c r="F714" s="112">
        <f t="shared" si="503"/>
        <v>0.48496605237633439</v>
      </c>
      <c r="G714" s="51">
        <v>101.7</v>
      </c>
      <c r="H714" s="51"/>
      <c r="I714" s="112">
        <f t="shared" si="504"/>
        <v>9.8425196850393526E-2</v>
      </c>
      <c r="J714" s="51">
        <v>102.7</v>
      </c>
      <c r="K714" s="51"/>
      <c r="L714" s="112">
        <f t="shared" si="505"/>
        <v>1.4822134387351804</v>
      </c>
      <c r="M714" s="51">
        <v>100.1</v>
      </c>
      <c r="N714" s="51"/>
      <c r="O714" s="112">
        <f t="shared" si="506"/>
        <v>-0.19940179461614971</v>
      </c>
      <c r="P714" s="51">
        <v>106.2</v>
      </c>
      <c r="Q714" s="51"/>
      <c r="R714" s="112">
        <f t="shared" si="507"/>
        <v>-0.74766355140186702</v>
      </c>
      <c r="S714" s="51">
        <v>110.7</v>
      </c>
      <c r="T714" s="51"/>
      <c r="U714" s="112">
        <f t="shared" si="508"/>
        <v>1.9337016574585641</v>
      </c>
      <c r="V714" s="51">
        <v>106.7</v>
      </c>
      <c r="W714" s="51"/>
      <c r="X714" s="112">
        <f t="shared" si="509"/>
        <v>0.85066162570888171</v>
      </c>
      <c r="Y714" s="93">
        <f t="shared" si="510"/>
        <v>0.96525096525096521</v>
      </c>
      <c r="Z714" s="93"/>
    </row>
    <row r="715" spans="1:41" hidden="1" x14ac:dyDescent="0.2">
      <c r="A715" s="8"/>
      <c r="B715" s="19"/>
      <c r="C715" s="17" t="s">
        <v>21</v>
      </c>
      <c r="D715" s="51">
        <v>103.9</v>
      </c>
      <c r="E715" s="51"/>
      <c r="F715" s="112">
        <f t="shared" si="503"/>
        <v>9.6339113680166122E-2</v>
      </c>
      <c r="G715" s="51">
        <v>102.5</v>
      </c>
      <c r="H715" s="51"/>
      <c r="I715" s="112">
        <f t="shared" si="504"/>
        <v>-0.29182879377431803</v>
      </c>
      <c r="J715" s="51">
        <v>102.7</v>
      </c>
      <c r="K715" s="51"/>
      <c r="L715" s="112">
        <f t="shared" si="505"/>
        <v>0.68627450980391913</v>
      </c>
      <c r="M715" s="51">
        <v>100.1</v>
      </c>
      <c r="N715" s="51"/>
      <c r="O715" s="112">
        <f t="shared" si="506"/>
        <v>-0.19940179461614971</v>
      </c>
      <c r="P715" s="51">
        <v>105.4</v>
      </c>
      <c r="Q715" s="51"/>
      <c r="R715" s="112">
        <f t="shared" si="507"/>
        <v>-1.5873015873015817</v>
      </c>
      <c r="S715" s="51">
        <v>110.7</v>
      </c>
      <c r="T715" s="51"/>
      <c r="U715" s="112">
        <f t="shared" si="508"/>
        <v>1.7463235294117752</v>
      </c>
      <c r="V715" s="51">
        <v>106.7</v>
      </c>
      <c r="W715" s="51"/>
      <c r="X715" s="112">
        <f t="shared" si="509"/>
        <v>0.66037735849056034</v>
      </c>
      <c r="Y715" s="93">
        <f t="shared" si="510"/>
        <v>0.96246390760346479</v>
      </c>
      <c r="Z715" s="93"/>
    </row>
    <row r="716" spans="1:41" hidden="1" x14ac:dyDescent="0.2">
      <c r="A716" s="8"/>
      <c r="B716" s="19"/>
      <c r="C716" s="17" t="s">
        <v>22</v>
      </c>
      <c r="D716" s="51">
        <v>103.6</v>
      </c>
      <c r="E716" s="51"/>
      <c r="F716" s="112">
        <f t="shared" si="503"/>
        <v>-0.38461538461539435</v>
      </c>
      <c r="G716" s="51">
        <v>101.8</v>
      </c>
      <c r="H716" s="51"/>
      <c r="I716" s="112">
        <f t="shared" si="504"/>
        <v>-1.2609117361784605</v>
      </c>
      <c r="J716" s="51">
        <v>102.5</v>
      </c>
      <c r="K716" s="51"/>
      <c r="L716" s="112">
        <f t="shared" si="505"/>
        <v>0.49019607843137081</v>
      </c>
      <c r="M716" s="51">
        <v>100.1</v>
      </c>
      <c r="N716" s="51"/>
      <c r="O716" s="112">
        <f t="shared" si="506"/>
        <v>-0.19940179461614971</v>
      </c>
      <c r="P716" s="51">
        <v>105.8</v>
      </c>
      <c r="Q716" s="51"/>
      <c r="R716" s="112">
        <f t="shared" si="507"/>
        <v>-1.2138188608776801</v>
      </c>
      <c r="S716" s="51">
        <v>110.9</v>
      </c>
      <c r="T716" s="51"/>
      <c r="U716" s="112">
        <f t="shared" si="508"/>
        <v>1.8365472910927494</v>
      </c>
      <c r="V716" s="51">
        <v>106.8</v>
      </c>
      <c r="W716" s="51"/>
      <c r="X716" s="112">
        <f t="shared" si="509"/>
        <v>0.84985835694049161</v>
      </c>
      <c r="Y716" s="93">
        <f t="shared" si="510"/>
        <v>0.96525096525096521</v>
      </c>
      <c r="Z716" s="93"/>
    </row>
    <row r="717" spans="1:41" hidden="1" x14ac:dyDescent="0.2">
      <c r="A717" s="8"/>
      <c r="B717" s="19"/>
      <c r="C717" s="17" t="s">
        <v>23</v>
      </c>
      <c r="D717" s="51">
        <v>103.8</v>
      </c>
      <c r="E717" s="51"/>
      <c r="F717" s="112">
        <f t="shared" si="503"/>
        <v>0.28985507246377384</v>
      </c>
      <c r="G717" s="51">
        <v>102</v>
      </c>
      <c r="H717" s="51"/>
      <c r="I717" s="112">
        <f t="shared" si="504"/>
        <v>-9.7943192948080071E-2</v>
      </c>
      <c r="J717" s="51">
        <v>102.2</v>
      </c>
      <c r="K717" s="51"/>
      <c r="L717" s="112">
        <f t="shared" si="505"/>
        <v>-0.29268292682926855</v>
      </c>
      <c r="M717" s="51">
        <v>100</v>
      </c>
      <c r="N717" s="51"/>
      <c r="O717" s="112">
        <f t="shared" si="506"/>
        <v>-0.29910269192422456</v>
      </c>
      <c r="P717" s="51">
        <v>107</v>
      </c>
      <c r="Q717" s="51"/>
      <c r="R717" s="112">
        <f t="shared" si="507"/>
        <v>-0.55762081784386242</v>
      </c>
      <c r="S717" s="51">
        <v>111.2</v>
      </c>
      <c r="T717" s="51"/>
      <c r="U717" s="112">
        <f t="shared" si="508"/>
        <v>2.0183486238532167</v>
      </c>
      <c r="V717" s="51">
        <v>106.8</v>
      </c>
      <c r="W717" s="51"/>
      <c r="X717" s="112">
        <f t="shared" si="509"/>
        <v>0.94517958412099201</v>
      </c>
      <c r="Y717" s="93">
        <f t="shared" si="510"/>
        <v>0.96339113680154154</v>
      </c>
      <c r="Z717" s="93"/>
    </row>
    <row r="718" spans="1:41" hidden="1" x14ac:dyDescent="0.2">
      <c r="A718" s="12"/>
      <c r="B718" s="19"/>
      <c r="C718" s="17" t="s">
        <v>24</v>
      </c>
      <c r="D718" s="51">
        <v>103.9</v>
      </c>
      <c r="E718" s="51"/>
      <c r="F718" s="112">
        <f t="shared" si="503"/>
        <v>0.19286403085825299</v>
      </c>
      <c r="G718" s="51">
        <v>101.7</v>
      </c>
      <c r="H718" s="51"/>
      <c r="I718" s="112">
        <f t="shared" si="504"/>
        <v>-0.78048780487804947</v>
      </c>
      <c r="J718" s="51">
        <v>102.1</v>
      </c>
      <c r="K718" s="51"/>
      <c r="L718" s="112">
        <f t="shared" si="505"/>
        <v>-0.39024390243902474</v>
      </c>
      <c r="M718" s="51">
        <v>100</v>
      </c>
      <c r="N718" s="51"/>
      <c r="O718" s="112">
        <f t="shared" si="506"/>
        <v>-0.29910269192422456</v>
      </c>
      <c r="P718" s="51">
        <v>110.8</v>
      </c>
      <c r="Q718" s="51"/>
      <c r="R718" s="112">
        <f t="shared" si="507"/>
        <v>3.8425492033739461</v>
      </c>
      <c r="S718" s="51">
        <v>111.5</v>
      </c>
      <c r="T718" s="51"/>
      <c r="U718" s="112">
        <f t="shared" si="508"/>
        <v>2.3875114784205564</v>
      </c>
      <c r="V718" s="51">
        <v>106.8</v>
      </c>
      <c r="W718" s="51"/>
      <c r="X718" s="112">
        <f t="shared" si="509"/>
        <v>0.7547169811320753</v>
      </c>
      <c r="Y718" s="93">
        <f t="shared" si="510"/>
        <v>0.96246390760346479</v>
      </c>
      <c r="Z718" s="93"/>
    </row>
    <row r="719" spans="1:41" hidden="1" x14ac:dyDescent="0.2">
      <c r="A719" s="12"/>
      <c r="B719" s="12"/>
      <c r="C719" s="24" t="s">
        <v>25</v>
      </c>
      <c r="D719" s="51">
        <v>103.7</v>
      </c>
      <c r="E719" s="51"/>
      <c r="F719" s="112">
        <f t="shared" si="503"/>
        <v>0.29013539651836506</v>
      </c>
      <c r="G719" s="51">
        <v>101.2</v>
      </c>
      <c r="H719" s="51"/>
      <c r="I719" s="112">
        <f t="shared" si="504"/>
        <v>-0.78431372549019329</v>
      </c>
      <c r="J719" s="51">
        <v>102</v>
      </c>
      <c r="K719" s="51"/>
      <c r="L719" s="112">
        <f t="shared" si="505"/>
        <v>-0.48780487804878092</v>
      </c>
      <c r="M719" s="51">
        <v>100</v>
      </c>
      <c r="N719" s="51"/>
      <c r="O719" s="112">
        <f t="shared" si="506"/>
        <v>-0.29910269192422456</v>
      </c>
      <c r="P719" s="51">
        <v>111.3</v>
      </c>
      <c r="Q719" s="51"/>
      <c r="R719" s="112">
        <f t="shared" si="507"/>
        <v>3.4386617100371719</v>
      </c>
      <c r="S719" s="51">
        <v>111.5</v>
      </c>
      <c r="T719" s="51"/>
      <c r="U719" s="112">
        <f t="shared" si="508"/>
        <v>2.6703499079189674</v>
      </c>
      <c r="V719" s="51">
        <v>106.9</v>
      </c>
      <c r="W719" s="51"/>
      <c r="X719" s="112">
        <f t="shared" si="509"/>
        <v>0.84905660377359027</v>
      </c>
      <c r="Y719" s="93">
        <f t="shared" si="510"/>
        <v>0.96432015429122475</v>
      </c>
      <c r="Z719" s="93"/>
    </row>
    <row r="720" spans="1:41" hidden="1" x14ac:dyDescent="0.2">
      <c r="A720" s="12"/>
      <c r="B720" s="12"/>
      <c r="C720" s="24"/>
      <c r="D720" s="51"/>
      <c r="E720" s="51"/>
      <c r="F720" s="114"/>
      <c r="G720" s="51"/>
      <c r="H720" s="51"/>
      <c r="I720" s="114"/>
      <c r="J720" s="51"/>
      <c r="K720" s="51"/>
      <c r="L720" s="114"/>
      <c r="M720" s="51"/>
      <c r="N720" s="51"/>
      <c r="O720" s="113"/>
      <c r="P720" s="51"/>
      <c r="Q720" s="51"/>
      <c r="R720" s="113"/>
      <c r="S720" s="51"/>
      <c r="T720" s="51"/>
      <c r="U720" s="113"/>
      <c r="V720" s="51"/>
      <c r="W720" s="51"/>
      <c r="X720" s="114"/>
      <c r="Y720" s="93"/>
      <c r="Z720" s="93"/>
    </row>
    <row r="721" spans="1:26" hidden="1" x14ac:dyDescent="0.2">
      <c r="A721" s="8"/>
      <c r="B721" s="18">
        <v>2003</v>
      </c>
      <c r="C721" s="18"/>
      <c r="D721" s="60">
        <f>SUM(D723:D734)/12</f>
        <v>108.02500000000002</v>
      </c>
      <c r="E721" s="60"/>
      <c r="F721" s="126">
        <f t="shared" ref="F721:Y721" si="511">SUM(F723:F734)/12</f>
        <v>4.2840757816685802</v>
      </c>
      <c r="G721" s="60">
        <f t="shared" si="511"/>
        <v>103.8</v>
      </c>
      <c r="H721" s="60"/>
      <c r="I721" s="126">
        <f t="shared" si="511"/>
        <v>2.0388812339774485</v>
      </c>
      <c r="J721" s="60">
        <f t="shared" si="511"/>
        <v>102.65833333333332</v>
      </c>
      <c r="K721" s="60"/>
      <c r="L721" s="126">
        <f t="shared" si="511"/>
        <v>0.11206913168891242</v>
      </c>
      <c r="M721" s="60">
        <f t="shared" si="511"/>
        <v>112.98333333333333</v>
      </c>
      <c r="N721" s="60"/>
      <c r="O721" s="124">
        <f t="shared" si="511"/>
        <v>12.757677143705124</v>
      </c>
      <c r="P721" s="60">
        <f t="shared" si="511"/>
        <v>118.91666666666667</v>
      </c>
      <c r="Q721" s="60"/>
      <c r="R721" s="126">
        <f t="shared" si="511"/>
        <v>10.46873250156645</v>
      </c>
      <c r="S721" s="60">
        <f t="shared" si="511"/>
        <v>114.02499999999999</v>
      </c>
      <c r="T721" s="60"/>
      <c r="U721" s="126">
        <f t="shared" si="511"/>
        <v>3.4444693377223405</v>
      </c>
      <c r="V721" s="60">
        <f t="shared" si="511"/>
        <v>108.91666666666669</v>
      </c>
      <c r="W721" s="60"/>
      <c r="X721" s="126">
        <f t="shared" si="511"/>
        <v>2.1873067591490654</v>
      </c>
      <c r="Y721" s="104">
        <f t="shared" si="511"/>
        <v>0.92618871999173413</v>
      </c>
      <c r="Z721" s="104"/>
    </row>
    <row r="722" spans="1:26" hidden="1" x14ac:dyDescent="0.2">
      <c r="A722" s="8"/>
      <c r="B722" s="18"/>
      <c r="C722" s="18"/>
      <c r="D722" s="60"/>
      <c r="E722" s="60"/>
      <c r="F722" s="126"/>
      <c r="G722" s="60"/>
      <c r="H722" s="60"/>
      <c r="I722" s="126"/>
      <c r="J722" s="60"/>
      <c r="K722" s="60"/>
      <c r="L722" s="126"/>
      <c r="M722" s="60"/>
      <c r="N722" s="60"/>
      <c r="O722" s="124"/>
      <c r="P722" s="60"/>
      <c r="Q722" s="60"/>
      <c r="R722" s="126"/>
      <c r="S722" s="60"/>
      <c r="T722" s="60"/>
      <c r="U722" s="126"/>
      <c r="V722" s="60"/>
      <c r="W722" s="60"/>
      <c r="X722" s="126"/>
      <c r="Y722" s="104"/>
      <c r="Z722" s="104"/>
    </row>
    <row r="723" spans="1:26" hidden="1" x14ac:dyDescent="0.2">
      <c r="A723" s="8"/>
      <c r="C723" s="17" t="s">
        <v>14</v>
      </c>
      <c r="D723" s="51">
        <v>103.5</v>
      </c>
      <c r="E723" s="51"/>
      <c r="F723" s="112">
        <f t="shared" ref="F723:F734" si="512">(D723/D708-1)*100</f>
        <v>0.29069767441860517</v>
      </c>
      <c r="G723" s="40">
        <v>100.8</v>
      </c>
      <c r="H723" s="40"/>
      <c r="I723" s="112">
        <f t="shared" ref="I723:I734" si="513">(G723/G708-1)*100</f>
        <v>-0.68965517241379448</v>
      </c>
      <c r="J723" s="52">
        <v>101.9</v>
      </c>
      <c r="K723" s="52"/>
      <c r="L723" s="112">
        <f t="shared" ref="L723:L734" si="514">(J723/J708-1)*100</f>
        <v>-0.68226120857698414</v>
      </c>
      <c r="M723" s="52">
        <v>100</v>
      </c>
      <c r="N723" s="52"/>
      <c r="O723" s="112">
        <f t="shared" ref="O723:O734" si="515">(M723/M708-1)*100</f>
        <v>-0.29910269192422456</v>
      </c>
      <c r="P723" s="40">
        <v>111.1</v>
      </c>
      <c r="Q723" s="40"/>
      <c r="R723" s="112">
        <f t="shared" ref="R723:R734" si="516">(P723/P708-1)*100</f>
        <v>2.6802218114602594</v>
      </c>
      <c r="S723" s="40">
        <v>111.5</v>
      </c>
      <c r="T723" s="40"/>
      <c r="U723" s="112">
        <f t="shared" ref="U723:U734" si="517">(S723/S708-1)*100</f>
        <v>2.9547553093259404</v>
      </c>
      <c r="V723" s="52">
        <v>106.8</v>
      </c>
      <c r="W723" s="52"/>
      <c r="X723" s="112">
        <f t="shared" ref="X723:X734" si="518">(V723/V708-1)*100</f>
        <v>0.65975494816210567</v>
      </c>
      <c r="Y723" s="93">
        <f t="shared" ref="Y723:Y734" si="519">(1/D723)*100</f>
        <v>0.96618357487922701</v>
      </c>
      <c r="Z723" s="93"/>
    </row>
    <row r="724" spans="1:26" hidden="1" x14ac:dyDescent="0.2">
      <c r="A724" s="8"/>
      <c r="C724" s="17" t="s">
        <v>15</v>
      </c>
      <c r="D724" s="51">
        <v>104.4</v>
      </c>
      <c r="E724" s="51"/>
      <c r="F724" s="112">
        <f t="shared" si="512"/>
        <v>0.96711798839459462</v>
      </c>
      <c r="G724" s="40">
        <v>102.3</v>
      </c>
      <c r="H724" s="40"/>
      <c r="I724" s="112">
        <f t="shared" si="513"/>
        <v>0.49115913555992652</v>
      </c>
      <c r="J724" s="52">
        <v>101.9</v>
      </c>
      <c r="K724" s="52"/>
      <c r="L724" s="112">
        <f t="shared" si="514"/>
        <v>-0.68226120857698414</v>
      </c>
      <c r="M724" s="52">
        <v>100</v>
      </c>
      <c r="N724" s="52"/>
      <c r="O724" s="112">
        <f t="shared" si="515"/>
        <v>-0.29910269192422456</v>
      </c>
      <c r="P724" s="40">
        <v>113.1</v>
      </c>
      <c r="Q724" s="40"/>
      <c r="R724" s="112">
        <f t="shared" si="516"/>
        <v>4.7222222222222276</v>
      </c>
      <c r="S724" s="40">
        <v>111.9</v>
      </c>
      <c r="T724" s="40"/>
      <c r="U724" s="112">
        <f t="shared" si="517"/>
        <v>3.0386740331491913</v>
      </c>
      <c r="V724" s="52">
        <v>106.8</v>
      </c>
      <c r="W724" s="52"/>
      <c r="X724" s="112">
        <f t="shared" si="518"/>
        <v>0.47036688617121403</v>
      </c>
      <c r="Y724" s="93">
        <f t="shared" si="519"/>
        <v>0.95785440613026818</v>
      </c>
      <c r="Z724" s="93"/>
    </row>
    <row r="725" spans="1:26" hidden="1" x14ac:dyDescent="0.2">
      <c r="A725" s="8"/>
      <c r="C725" s="17" t="s">
        <v>16</v>
      </c>
      <c r="D725" s="51">
        <v>104.2</v>
      </c>
      <c r="E725" s="51"/>
      <c r="F725" s="112">
        <f t="shared" si="512"/>
        <v>0.96899224806201723</v>
      </c>
      <c r="G725" s="40">
        <v>101.4</v>
      </c>
      <c r="H725" s="40"/>
      <c r="I725" s="112">
        <f t="shared" si="513"/>
        <v>0</v>
      </c>
      <c r="J725" s="52">
        <v>101.3</v>
      </c>
      <c r="K725" s="52"/>
      <c r="L725" s="112">
        <f t="shared" si="514"/>
        <v>-1.2670565302144277</v>
      </c>
      <c r="M725" s="52">
        <v>100</v>
      </c>
      <c r="N725" s="52"/>
      <c r="O725" s="112">
        <f t="shared" si="515"/>
        <v>-0.29910269192422456</v>
      </c>
      <c r="P725" s="40">
        <v>116.1</v>
      </c>
      <c r="Q725" s="40"/>
      <c r="R725" s="112">
        <f t="shared" si="516"/>
        <v>7.4005550416281318</v>
      </c>
      <c r="S725" s="40">
        <v>112.6</v>
      </c>
      <c r="T725" s="40"/>
      <c r="U725" s="112">
        <f t="shared" si="517"/>
        <v>3.6832412523020164</v>
      </c>
      <c r="V725" s="52">
        <v>107.2</v>
      </c>
      <c r="W725" s="52"/>
      <c r="X725" s="112">
        <f t="shared" si="518"/>
        <v>0.84666039510818969</v>
      </c>
      <c r="Y725" s="93">
        <f t="shared" si="519"/>
        <v>0.95969289827255266</v>
      </c>
      <c r="Z725" s="93"/>
    </row>
    <row r="726" spans="1:26" hidden="1" x14ac:dyDescent="0.2">
      <c r="A726" s="8"/>
      <c r="C726" s="17" t="s">
        <v>17</v>
      </c>
      <c r="D726" s="51">
        <v>108.1</v>
      </c>
      <c r="E726" s="51"/>
      <c r="F726" s="112">
        <f t="shared" si="512"/>
        <v>4.5454545454545414</v>
      </c>
      <c r="G726" s="40">
        <v>101.6</v>
      </c>
      <c r="H726" s="40"/>
      <c r="I726" s="112">
        <f t="shared" si="513"/>
        <v>0.19723865877709912</v>
      </c>
      <c r="J726" s="52">
        <v>101.1</v>
      </c>
      <c r="K726" s="52"/>
      <c r="L726" s="112">
        <f t="shared" si="514"/>
        <v>-1.4619883040935644</v>
      </c>
      <c r="M726" s="52">
        <v>118.8</v>
      </c>
      <c r="N726" s="52"/>
      <c r="O726" s="112">
        <f t="shared" si="515"/>
        <v>18.444666001994015</v>
      </c>
      <c r="P726" s="40">
        <v>127.3</v>
      </c>
      <c r="Q726" s="40"/>
      <c r="R726" s="112">
        <f t="shared" si="516"/>
        <v>17.87037037037036</v>
      </c>
      <c r="S726" s="40">
        <v>113.5</v>
      </c>
      <c r="T726" s="40"/>
      <c r="U726" s="112">
        <f t="shared" si="517"/>
        <v>3.4639927073837784</v>
      </c>
      <c r="V726" s="52">
        <v>109.2</v>
      </c>
      <c r="W726" s="52"/>
      <c r="X726" s="112">
        <f t="shared" si="518"/>
        <v>2.6315789473684292</v>
      </c>
      <c r="Y726" s="93">
        <f t="shared" si="519"/>
        <v>0.92506938020351526</v>
      </c>
      <c r="Z726" s="93"/>
    </row>
    <row r="727" spans="1:26" hidden="1" x14ac:dyDescent="0.2">
      <c r="A727" s="8"/>
      <c r="C727" s="17" t="s">
        <v>18</v>
      </c>
      <c r="D727" s="51">
        <v>108.1</v>
      </c>
      <c r="E727" s="51"/>
      <c r="F727" s="112">
        <f t="shared" si="512"/>
        <v>4.3436293436293516</v>
      </c>
      <c r="G727" s="40">
        <v>101.8</v>
      </c>
      <c r="H727" s="40"/>
      <c r="I727" s="112">
        <f t="shared" si="513"/>
        <v>0</v>
      </c>
      <c r="J727" s="52">
        <v>101.1</v>
      </c>
      <c r="K727" s="52"/>
      <c r="L727" s="112">
        <f t="shared" si="514"/>
        <v>-1.8446601941747631</v>
      </c>
      <c r="M727" s="52">
        <v>118.8</v>
      </c>
      <c r="N727" s="52"/>
      <c r="O727" s="112">
        <f t="shared" si="515"/>
        <v>18.444666001994015</v>
      </c>
      <c r="P727" s="40">
        <v>123.9</v>
      </c>
      <c r="Q727" s="40"/>
      <c r="R727" s="112">
        <f t="shared" si="516"/>
        <v>16.228893058161354</v>
      </c>
      <c r="S727" s="40">
        <v>113.8</v>
      </c>
      <c r="T727" s="40"/>
      <c r="U727" s="112">
        <f t="shared" si="517"/>
        <v>3.4545454545454435</v>
      </c>
      <c r="V727" s="52">
        <v>109.2</v>
      </c>
      <c r="W727" s="52"/>
      <c r="X727" s="112">
        <f t="shared" si="518"/>
        <v>2.4390243902439046</v>
      </c>
      <c r="Y727" s="93">
        <f t="shared" si="519"/>
        <v>0.92506938020351526</v>
      </c>
      <c r="Z727" s="93"/>
    </row>
    <row r="728" spans="1:26" hidden="1" x14ac:dyDescent="0.2">
      <c r="A728" s="8"/>
      <c r="C728" s="17" t="s">
        <v>19</v>
      </c>
      <c r="D728" s="51">
        <v>108.9</v>
      </c>
      <c r="E728" s="51"/>
      <c r="F728" s="112">
        <f t="shared" si="512"/>
        <v>5.0144648023143779</v>
      </c>
      <c r="G728" s="40">
        <v>104.5</v>
      </c>
      <c r="H728" s="40"/>
      <c r="I728" s="112">
        <f t="shared" si="513"/>
        <v>2.5515210991167825</v>
      </c>
      <c r="J728" s="52">
        <v>101.1</v>
      </c>
      <c r="K728" s="52"/>
      <c r="L728" s="112">
        <f t="shared" si="514"/>
        <v>-1.8446601941747631</v>
      </c>
      <c r="M728" s="52">
        <v>118.8</v>
      </c>
      <c r="N728" s="52"/>
      <c r="O728" s="112">
        <f t="shared" si="515"/>
        <v>18.056245652389947</v>
      </c>
      <c r="P728" s="40">
        <v>114.4</v>
      </c>
      <c r="Q728" s="40"/>
      <c r="R728" s="112">
        <f t="shared" si="516"/>
        <v>7.8228086710650402</v>
      </c>
      <c r="S728" s="40">
        <v>113.4</v>
      </c>
      <c r="T728" s="40"/>
      <c r="U728" s="112">
        <f t="shared" si="517"/>
        <v>2.1621621621621623</v>
      </c>
      <c r="V728" s="52">
        <v>109.2</v>
      </c>
      <c r="W728" s="52"/>
      <c r="X728" s="112">
        <f t="shared" si="518"/>
        <v>2.4390243902439046</v>
      </c>
      <c r="Y728" s="93">
        <f t="shared" si="519"/>
        <v>0.91827364554637281</v>
      </c>
      <c r="Z728" s="93"/>
    </row>
    <row r="729" spans="1:26" hidden="1" x14ac:dyDescent="0.2">
      <c r="A729" s="12"/>
      <c r="C729" s="17" t="s">
        <v>20</v>
      </c>
      <c r="D729" s="51">
        <v>109.3</v>
      </c>
      <c r="E729" s="51"/>
      <c r="F729" s="112">
        <f t="shared" si="512"/>
        <v>5.5019305019305076</v>
      </c>
      <c r="G729" s="40">
        <v>105.3</v>
      </c>
      <c r="H729" s="40"/>
      <c r="I729" s="112">
        <f t="shared" si="513"/>
        <v>3.5398230088495408</v>
      </c>
      <c r="J729" s="52">
        <v>101.3</v>
      </c>
      <c r="K729" s="52"/>
      <c r="L729" s="112">
        <f t="shared" si="514"/>
        <v>-1.363193768257065</v>
      </c>
      <c r="M729" s="52">
        <v>118.8</v>
      </c>
      <c r="N729" s="52"/>
      <c r="O729" s="112">
        <f t="shared" si="515"/>
        <v>18.681318681318682</v>
      </c>
      <c r="P729" s="40">
        <v>114.3</v>
      </c>
      <c r="Q729" s="40"/>
      <c r="R729" s="112">
        <f t="shared" si="516"/>
        <v>7.6271186440677985</v>
      </c>
      <c r="S729" s="40">
        <v>113.5</v>
      </c>
      <c r="T729" s="40"/>
      <c r="U729" s="112">
        <f t="shared" si="517"/>
        <v>2.5293586269196089</v>
      </c>
      <c r="V729" s="52">
        <v>109.2</v>
      </c>
      <c r="W729" s="52"/>
      <c r="X729" s="112">
        <f t="shared" si="518"/>
        <v>2.3430178069353325</v>
      </c>
      <c r="Y729" s="93">
        <f t="shared" si="519"/>
        <v>0.91491308325709064</v>
      </c>
      <c r="Z729" s="93"/>
    </row>
    <row r="730" spans="1:26" hidden="1" x14ac:dyDescent="0.2">
      <c r="A730" s="8"/>
      <c r="C730" s="17" t="s">
        <v>21</v>
      </c>
      <c r="D730" s="51">
        <v>109.2</v>
      </c>
      <c r="E730" s="51"/>
      <c r="F730" s="112">
        <f t="shared" si="512"/>
        <v>5.1010587102983562</v>
      </c>
      <c r="G730" s="40">
        <v>105.1</v>
      </c>
      <c r="H730" s="40"/>
      <c r="I730" s="112">
        <f t="shared" si="513"/>
        <v>2.5365853658536608</v>
      </c>
      <c r="J730" s="52">
        <v>101.4</v>
      </c>
      <c r="K730" s="52"/>
      <c r="L730" s="112">
        <f t="shared" si="514"/>
        <v>-1.2658227848101222</v>
      </c>
      <c r="M730" s="52">
        <v>118.8</v>
      </c>
      <c r="N730" s="52"/>
      <c r="O730" s="112">
        <f t="shared" si="515"/>
        <v>18.681318681318682</v>
      </c>
      <c r="P730" s="40">
        <v>114.5</v>
      </c>
      <c r="Q730" s="40"/>
      <c r="R730" s="112">
        <f t="shared" si="516"/>
        <v>8.6337760910815788</v>
      </c>
      <c r="S730" s="40">
        <v>113.6</v>
      </c>
      <c r="T730" s="40"/>
      <c r="U730" s="112">
        <f t="shared" si="517"/>
        <v>2.619692863595291</v>
      </c>
      <c r="V730" s="52">
        <v>109.1</v>
      </c>
      <c r="W730" s="52"/>
      <c r="X730" s="112">
        <f t="shared" si="518"/>
        <v>2.2492970946579094</v>
      </c>
      <c r="Y730" s="93">
        <f t="shared" si="519"/>
        <v>0.91575091575091583</v>
      </c>
      <c r="Z730" s="93"/>
    </row>
    <row r="731" spans="1:26" hidden="1" x14ac:dyDescent="0.2">
      <c r="A731" s="8"/>
      <c r="B731" s="19"/>
      <c r="C731" s="17" t="s">
        <v>22</v>
      </c>
      <c r="D731" s="51">
        <v>110.1</v>
      </c>
      <c r="E731" s="51"/>
      <c r="F731" s="112">
        <f t="shared" si="512"/>
        <v>6.2741312741312782</v>
      </c>
      <c r="G731" s="40">
        <v>106.5</v>
      </c>
      <c r="H731" s="40"/>
      <c r="I731" s="112">
        <f t="shared" si="513"/>
        <v>4.6168958742632604</v>
      </c>
      <c r="J731" s="52">
        <v>101.9</v>
      </c>
      <c r="K731" s="52"/>
      <c r="L731" s="112">
        <f t="shared" si="514"/>
        <v>-0.585365853658526</v>
      </c>
      <c r="M731" s="52">
        <v>118.9</v>
      </c>
      <c r="N731" s="52"/>
      <c r="O731" s="112">
        <f t="shared" si="515"/>
        <v>18.78121878121879</v>
      </c>
      <c r="P731" s="40">
        <v>114.9</v>
      </c>
      <c r="Q731" s="40"/>
      <c r="R731" s="112">
        <f t="shared" si="516"/>
        <v>8.6011342155009487</v>
      </c>
      <c r="S731" s="40">
        <v>113.9</v>
      </c>
      <c r="T731" s="40"/>
      <c r="U731" s="112">
        <f t="shared" si="517"/>
        <v>2.7051397655545539</v>
      </c>
      <c r="V731" s="52">
        <v>109.3</v>
      </c>
      <c r="W731" s="52"/>
      <c r="X731" s="112">
        <f t="shared" si="518"/>
        <v>2.3408239700374533</v>
      </c>
      <c r="Y731" s="93">
        <f t="shared" si="519"/>
        <v>0.90826521344232525</v>
      </c>
      <c r="Z731" s="93"/>
    </row>
    <row r="732" spans="1:26" hidden="1" x14ac:dyDescent="0.2">
      <c r="C732" s="17" t="s">
        <v>23</v>
      </c>
      <c r="D732" s="51">
        <v>109.6</v>
      </c>
      <c r="E732" s="51"/>
      <c r="F732" s="112">
        <f t="shared" si="512"/>
        <v>5.5876685934489467</v>
      </c>
      <c r="G732" s="40">
        <v>104.7</v>
      </c>
      <c r="H732" s="40"/>
      <c r="I732" s="112">
        <f t="shared" si="513"/>
        <v>2.6470588235294246</v>
      </c>
      <c r="J732" s="52">
        <v>107</v>
      </c>
      <c r="K732" s="52"/>
      <c r="L732" s="112">
        <f t="shared" si="514"/>
        <v>4.6966731898238745</v>
      </c>
      <c r="M732" s="52">
        <v>113.4</v>
      </c>
      <c r="N732" s="52"/>
      <c r="O732" s="112">
        <f t="shared" si="515"/>
        <v>13.400000000000013</v>
      </c>
      <c r="P732" s="40">
        <v>123.8</v>
      </c>
      <c r="Q732" s="40"/>
      <c r="R732" s="112">
        <f t="shared" si="516"/>
        <v>15.700934579439242</v>
      </c>
      <c r="S732" s="40">
        <v>116.8</v>
      </c>
      <c r="T732" s="40"/>
      <c r="U732" s="112">
        <f t="shared" si="517"/>
        <v>5.0359712230215736</v>
      </c>
      <c r="V732" s="52">
        <v>110.4</v>
      </c>
      <c r="W732" s="52"/>
      <c r="X732" s="112">
        <f t="shared" si="518"/>
        <v>3.3707865168539408</v>
      </c>
      <c r="Y732" s="93">
        <f t="shared" si="519"/>
        <v>0.9124087591240877</v>
      </c>
      <c r="Z732" s="93"/>
    </row>
    <row r="733" spans="1:26" hidden="1" x14ac:dyDescent="0.2">
      <c r="C733" s="24" t="s">
        <v>24</v>
      </c>
      <c r="D733" s="51">
        <v>110.2</v>
      </c>
      <c r="E733" s="51"/>
      <c r="F733" s="112">
        <f t="shared" si="512"/>
        <v>6.0635226179018176</v>
      </c>
      <c r="G733" s="51">
        <v>106</v>
      </c>
      <c r="H733" s="51"/>
      <c r="I733" s="112">
        <f t="shared" si="513"/>
        <v>4.2281219272369608</v>
      </c>
      <c r="J733" s="51">
        <v>103.8</v>
      </c>
      <c r="K733" s="51"/>
      <c r="L733" s="112">
        <f t="shared" si="514"/>
        <v>1.6650342801175277</v>
      </c>
      <c r="M733" s="51">
        <v>116.1</v>
      </c>
      <c r="N733" s="51"/>
      <c r="O733" s="112">
        <f t="shared" si="515"/>
        <v>16.100000000000001</v>
      </c>
      <c r="P733" s="51">
        <v>119.4</v>
      </c>
      <c r="Q733" s="51"/>
      <c r="R733" s="112">
        <f t="shared" si="516"/>
        <v>7.7617328519855588</v>
      </c>
      <c r="S733" s="51">
        <v>116.7</v>
      </c>
      <c r="T733" s="51"/>
      <c r="U733" s="112">
        <f t="shared" si="517"/>
        <v>4.6636771300448521</v>
      </c>
      <c r="V733" s="51">
        <v>109.9</v>
      </c>
      <c r="W733" s="51"/>
      <c r="X733" s="112">
        <f t="shared" si="518"/>
        <v>2.9026217228464546</v>
      </c>
      <c r="Y733" s="93">
        <f t="shared" si="519"/>
        <v>0.90744101633393837</v>
      </c>
      <c r="Z733" s="93"/>
    </row>
    <row r="734" spans="1:26" hidden="1" x14ac:dyDescent="0.2">
      <c r="C734" s="17" t="s">
        <v>25</v>
      </c>
      <c r="D734" s="63">
        <v>110.7</v>
      </c>
      <c r="E734" s="63"/>
      <c r="F734" s="112">
        <f t="shared" si="512"/>
        <v>6.7502410800385659</v>
      </c>
      <c r="G734" s="52">
        <v>105.6</v>
      </c>
      <c r="H734" s="52"/>
      <c r="I734" s="112">
        <f t="shared" si="513"/>
        <v>4.3478260869565188</v>
      </c>
      <c r="J734" s="52">
        <v>108.1</v>
      </c>
      <c r="K734" s="52"/>
      <c r="L734" s="112">
        <f t="shared" si="514"/>
        <v>5.9803921568627461</v>
      </c>
      <c r="M734" s="52">
        <v>113.4</v>
      </c>
      <c r="N734" s="52"/>
      <c r="O734" s="112">
        <f t="shared" si="515"/>
        <v>13.400000000000013</v>
      </c>
      <c r="P734" s="40">
        <v>134.19999999999999</v>
      </c>
      <c r="Q734" s="40"/>
      <c r="R734" s="112">
        <f t="shared" si="516"/>
        <v>20.575022461814907</v>
      </c>
      <c r="S734" s="52">
        <v>117.1</v>
      </c>
      <c r="T734" s="52"/>
      <c r="U734" s="112">
        <f t="shared" si="517"/>
        <v>5.0224215246636783</v>
      </c>
      <c r="V734" s="52">
        <v>110.7</v>
      </c>
      <c r="W734" s="52"/>
      <c r="X734" s="112">
        <f t="shared" si="518"/>
        <v>3.5547240411599512</v>
      </c>
      <c r="Y734" s="93">
        <f t="shared" si="519"/>
        <v>0.90334236675700086</v>
      </c>
      <c r="Z734" s="93"/>
    </row>
    <row r="735" spans="1:26" hidden="1" x14ac:dyDescent="0.2">
      <c r="D735" s="39"/>
      <c r="E735" s="39"/>
      <c r="F735" s="111"/>
      <c r="G735" s="39"/>
      <c r="H735" s="39"/>
      <c r="I735" s="111"/>
      <c r="J735" s="38"/>
      <c r="K735" s="38"/>
      <c r="L735" s="111"/>
      <c r="M735" s="38"/>
      <c r="N735" s="38"/>
      <c r="O735" s="120"/>
      <c r="P735" s="38"/>
      <c r="Q735" s="38"/>
      <c r="R735" s="111"/>
      <c r="S735" s="38"/>
      <c r="T735" s="38"/>
      <c r="U735" s="111"/>
      <c r="V735" s="38"/>
      <c r="W735" s="38"/>
      <c r="X735" s="111"/>
      <c r="Y735" s="93"/>
      <c r="Z735" s="93"/>
    </row>
    <row r="736" spans="1:26" hidden="1" x14ac:dyDescent="0.2">
      <c r="B736" s="34">
        <v>2004</v>
      </c>
      <c r="C736" s="17"/>
      <c r="D736" s="40">
        <v>115</v>
      </c>
      <c r="E736" s="40"/>
      <c r="F736" s="113">
        <f>SUM(F738:F749)/12</f>
        <v>6.4396421442684293</v>
      </c>
      <c r="G736" s="40">
        <f>SUM(G738:G749)/12</f>
        <v>109.92500000000001</v>
      </c>
      <c r="H736" s="40"/>
      <c r="I736" s="113">
        <f>SUM(I738:I749)/12</f>
        <v>5.8979978612683084</v>
      </c>
      <c r="J736" s="40">
        <f>SUM(J738:J749)/12</f>
        <v>108.45833333333333</v>
      </c>
      <c r="K736" s="40"/>
      <c r="L736" s="113">
        <f>SUM(L738:L749)/12</f>
        <v>5.6966035961471482</v>
      </c>
      <c r="M736" s="40">
        <v>95.8</v>
      </c>
      <c r="N736" s="40"/>
      <c r="O736" s="113">
        <f t="shared" ref="O736:X736" si="520">SUM(O738:O749)/12</f>
        <v>2.6069181010877931</v>
      </c>
      <c r="P736" s="40">
        <f t="shared" si="520"/>
        <v>142.16666666666666</v>
      </c>
      <c r="Q736" s="40"/>
      <c r="R736" s="113">
        <f t="shared" si="520"/>
        <v>19.689905183830138</v>
      </c>
      <c r="S736" s="40">
        <f t="shared" si="520"/>
        <v>123.85833333333335</v>
      </c>
      <c r="T736" s="40"/>
      <c r="U736" s="113">
        <f t="shared" si="520"/>
        <v>8.6216919319518297</v>
      </c>
      <c r="V736" s="40">
        <f t="shared" si="520"/>
        <v>111.36666666666666</v>
      </c>
      <c r="W736" s="40"/>
      <c r="X736" s="113">
        <f t="shared" si="520"/>
        <v>2.2599814769052826</v>
      </c>
      <c r="Y736" s="98">
        <f t="shared" ref="Y736:Y749" si="521">(1/D736)*100</f>
        <v>0.86956521739130432</v>
      </c>
      <c r="Z736" s="98"/>
    </row>
    <row r="737" spans="2:26" hidden="1" x14ac:dyDescent="0.2">
      <c r="B737" s="19"/>
      <c r="C737" s="17"/>
      <c r="D737" s="60"/>
      <c r="E737" s="60"/>
      <c r="F737" s="111"/>
      <c r="G737" s="40"/>
      <c r="H737" s="40"/>
      <c r="I737" s="126"/>
      <c r="J737" s="52"/>
      <c r="K737" s="52"/>
      <c r="L737" s="126"/>
      <c r="M737" s="52"/>
      <c r="N737" s="52"/>
      <c r="O737" s="124"/>
      <c r="P737" s="52"/>
      <c r="Q737" s="52"/>
      <c r="R737" s="126"/>
      <c r="S737" s="52"/>
      <c r="T737" s="52"/>
      <c r="U737" s="126"/>
      <c r="V737" s="52"/>
      <c r="W737" s="52"/>
      <c r="X737" s="126"/>
      <c r="Y737" s="98" t="e">
        <f t="shared" si="521"/>
        <v>#DIV/0!</v>
      </c>
      <c r="Z737" s="98"/>
    </row>
    <row r="738" spans="2:26" hidden="1" x14ac:dyDescent="0.2">
      <c r="B738" s="19"/>
      <c r="C738" s="17" t="s">
        <v>14</v>
      </c>
      <c r="D738" s="60">
        <v>111.4</v>
      </c>
      <c r="E738" s="60"/>
      <c r="F738" s="112">
        <f>(D738/D723-1)*100</f>
        <v>7.6328502415458965</v>
      </c>
      <c r="G738" s="40">
        <v>105.9</v>
      </c>
      <c r="H738" s="40"/>
      <c r="I738" s="126">
        <f t="shared" ref="I738:I749" si="522">(G738-G723)/G723*100</f>
        <v>5.0595238095238182</v>
      </c>
      <c r="J738" s="52">
        <v>108.2</v>
      </c>
      <c r="K738" s="52"/>
      <c r="L738" s="126">
        <f t="shared" ref="L738:L749" si="523">(J738-J723)/J723*100</f>
        <v>6.1825318940137359</v>
      </c>
      <c r="M738" s="52">
        <v>114</v>
      </c>
      <c r="N738" s="52"/>
      <c r="O738" s="124">
        <f>(M738-M723)/M723*100</f>
        <v>14.000000000000002</v>
      </c>
      <c r="P738" s="52">
        <v>113.4</v>
      </c>
      <c r="Q738" s="52"/>
      <c r="R738" s="126">
        <f t="shared" ref="R738:R749" si="524">(P738-P723)/P723*100</f>
        <v>2.0702070207020808</v>
      </c>
      <c r="S738" s="60">
        <v>120.1</v>
      </c>
      <c r="T738" s="60"/>
      <c r="U738" s="111">
        <f t="shared" ref="U738:U749" si="525">(S738/S723-1)*100</f>
        <v>7.7130044843049195</v>
      </c>
      <c r="V738" s="52">
        <v>110.9</v>
      </c>
      <c r="W738" s="52"/>
      <c r="X738" s="126">
        <f t="shared" ref="X738:X749" si="526">(V738-V723)/V723*100</f>
        <v>3.838951310861431</v>
      </c>
      <c r="Y738" s="98">
        <f t="shared" si="521"/>
        <v>0.89766606822262118</v>
      </c>
      <c r="Z738" s="98"/>
    </row>
    <row r="739" spans="2:26" hidden="1" x14ac:dyDescent="0.2">
      <c r="B739" s="10"/>
      <c r="C739" s="17" t="s">
        <v>15</v>
      </c>
      <c r="D739" s="60">
        <v>112.2</v>
      </c>
      <c r="E739" s="60"/>
      <c r="F739" s="112">
        <f>(D739/D724-1)*100</f>
        <v>7.4712643678160884</v>
      </c>
      <c r="G739" s="40">
        <v>106.6</v>
      </c>
      <c r="H739" s="40"/>
      <c r="I739" s="126">
        <f t="shared" si="522"/>
        <v>4.2033235581622659</v>
      </c>
      <c r="J739" s="52">
        <v>108.3</v>
      </c>
      <c r="K739" s="52"/>
      <c r="L739" s="126">
        <f t="shared" si="523"/>
        <v>6.280667320902837</v>
      </c>
      <c r="M739" s="52">
        <v>114</v>
      </c>
      <c r="N739" s="52"/>
      <c r="O739" s="124">
        <f>(M739-M724)/M724*100</f>
        <v>14.000000000000002</v>
      </c>
      <c r="P739" s="52">
        <v>139.69999999999999</v>
      </c>
      <c r="Q739" s="52"/>
      <c r="R739" s="126">
        <f t="shared" si="524"/>
        <v>23.519009725906272</v>
      </c>
      <c r="S739" s="40">
        <v>120.4</v>
      </c>
      <c r="T739" s="40"/>
      <c r="U739" s="111">
        <f t="shared" si="525"/>
        <v>7.5960679177837331</v>
      </c>
      <c r="V739" s="52">
        <v>111</v>
      </c>
      <c r="W739" s="52"/>
      <c r="X739" s="126">
        <f t="shared" si="526"/>
        <v>3.9325842696629238</v>
      </c>
      <c r="Y739" s="98">
        <f t="shared" si="521"/>
        <v>0.89126559714795017</v>
      </c>
      <c r="Z739" s="98"/>
    </row>
    <row r="740" spans="2:26" hidden="1" x14ac:dyDescent="0.2">
      <c r="B740" s="10"/>
      <c r="C740" s="17" t="s">
        <v>16</v>
      </c>
      <c r="D740" s="64">
        <v>112.9</v>
      </c>
      <c r="E740" s="60"/>
      <c r="F740" s="112">
        <f>(112.9/D725-1)*100</f>
        <v>8.3493282149712087</v>
      </c>
      <c r="G740" s="40">
        <v>108</v>
      </c>
      <c r="H740" s="40"/>
      <c r="I740" s="126">
        <f t="shared" si="522"/>
        <v>6.5088757396449646</v>
      </c>
      <c r="J740" s="52">
        <v>108.3</v>
      </c>
      <c r="K740" s="52"/>
      <c r="L740" s="126">
        <f t="shared" si="523"/>
        <v>6.9101678183613027</v>
      </c>
      <c r="M740" s="40">
        <v>114.1</v>
      </c>
      <c r="N740" s="40" t="s">
        <v>40</v>
      </c>
      <c r="O740" s="124">
        <f>(M740-M725)/M725*100</f>
        <v>14.099999999999993</v>
      </c>
      <c r="P740" s="52">
        <v>138.30000000000001</v>
      </c>
      <c r="Q740" s="52"/>
      <c r="R740" s="126">
        <f t="shared" si="524"/>
        <v>19.121447028423788</v>
      </c>
      <c r="S740" s="52">
        <v>120.6</v>
      </c>
      <c r="T740" s="52"/>
      <c r="U740" s="111">
        <f t="shared" si="525"/>
        <v>7.104795737122549</v>
      </c>
      <c r="V740" s="52">
        <v>111.1</v>
      </c>
      <c r="W740" s="52"/>
      <c r="X740" s="126">
        <f t="shared" si="526"/>
        <v>3.6380597014925291</v>
      </c>
      <c r="Y740" s="98">
        <f t="shared" si="521"/>
        <v>0.88573959255978729</v>
      </c>
      <c r="Z740" s="98"/>
    </row>
    <row r="741" spans="2:26" hidden="1" x14ac:dyDescent="0.2">
      <c r="B741" s="9"/>
      <c r="C741" s="17" t="s">
        <v>17</v>
      </c>
      <c r="D741" s="60">
        <v>112.9</v>
      </c>
      <c r="E741" s="60"/>
      <c r="F741" s="112">
        <f t="shared" ref="F741:F749" si="527">(D741/D726-1)*100</f>
        <v>4.4403330249768835</v>
      </c>
      <c r="G741" s="40">
        <v>107.6</v>
      </c>
      <c r="H741" s="40"/>
      <c r="I741" s="126">
        <f t="shared" si="522"/>
        <v>5.9055118110236222</v>
      </c>
      <c r="J741" s="52">
        <v>108.3</v>
      </c>
      <c r="K741" s="52"/>
      <c r="L741" s="126">
        <f t="shared" si="523"/>
        <v>7.1216617210682527</v>
      </c>
      <c r="M741" s="52">
        <v>114.1</v>
      </c>
      <c r="N741" s="52"/>
      <c r="O741" s="124">
        <f>(114.1-M726)/M726*100</f>
        <v>-3.956228956228959</v>
      </c>
      <c r="P741" s="52">
        <v>138</v>
      </c>
      <c r="Q741" s="52"/>
      <c r="R741" s="126">
        <f t="shared" si="524"/>
        <v>8.4053417124901824</v>
      </c>
      <c r="S741" s="51">
        <v>121.8</v>
      </c>
      <c r="T741" s="51"/>
      <c r="U741" s="111">
        <f t="shared" si="525"/>
        <v>7.3127753303964704</v>
      </c>
      <c r="V741" s="52">
        <v>111.2</v>
      </c>
      <c r="W741" s="52"/>
      <c r="X741" s="126">
        <f t="shared" si="526"/>
        <v>1.8315018315018317</v>
      </c>
      <c r="Y741" s="98">
        <f t="shared" si="521"/>
        <v>0.88573959255978729</v>
      </c>
      <c r="Z741" s="98"/>
    </row>
    <row r="742" spans="2:26" hidden="1" x14ac:dyDescent="0.2">
      <c r="B742" s="10"/>
      <c r="C742" s="17" t="s">
        <v>18</v>
      </c>
      <c r="D742" s="60">
        <v>113.5</v>
      </c>
      <c r="E742" s="60"/>
      <c r="F742" s="112">
        <f t="shared" si="527"/>
        <v>4.9953746530989829</v>
      </c>
      <c r="G742" s="40">
        <v>108.3</v>
      </c>
      <c r="H742" s="40"/>
      <c r="I742" s="126">
        <f t="shared" si="522"/>
        <v>6.3850687622789781</v>
      </c>
      <c r="J742" s="52">
        <v>108.3</v>
      </c>
      <c r="K742" s="52"/>
      <c r="L742" s="126">
        <f t="shared" si="523"/>
        <v>7.1216617210682527</v>
      </c>
      <c r="M742" s="52">
        <v>114.6</v>
      </c>
      <c r="N742" s="52"/>
      <c r="O742" s="124">
        <f t="shared" ref="O742:O749" si="528">(M742-M727)/M727*100</f>
        <v>-3.5353535353535381</v>
      </c>
      <c r="P742" s="52">
        <v>140.1</v>
      </c>
      <c r="Q742" s="52"/>
      <c r="R742" s="126">
        <f t="shared" si="524"/>
        <v>13.07506053268764</v>
      </c>
      <c r="S742" s="40">
        <v>122</v>
      </c>
      <c r="T742" s="40"/>
      <c r="U742" s="111">
        <f t="shared" si="525"/>
        <v>7.2056239015817258</v>
      </c>
      <c r="V742" s="52">
        <v>111.2</v>
      </c>
      <c r="W742" s="52"/>
      <c r="X742" s="126">
        <f t="shared" si="526"/>
        <v>1.8315018315018317</v>
      </c>
      <c r="Y742" s="98">
        <f t="shared" si="521"/>
        <v>0.88105726872246704</v>
      </c>
      <c r="Z742" s="98"/>
    </row>
    <row r="743" spans="2:26" hidden="1" x14ac:dyDescent="0.2">
      <c r="B743" s="10"/>
      <c r="C743" s="17" t="s">
        <v>19</v>
      </c>
      <c r="D743" s="60">
        <v>114.5</v>
      </c>
      <c r="E743" s="60"/>
      <c r="F743" s="112">
        <f t="shared" si="527"/>
        <v>5.1423324150596805</v>
      </c>
      <c r="G743" s="40">
        <v>109.2</v>
      </c>
      <c r="H743" s="40"/>
      <c r="I743" s="126">
        <f t="shared" si="522"/>
        <v>4.4976076555023949</v>
      </c>
      <c r="J743" s="52">
        <v>108.3</v>
      </c>
      <c r="K743" s="52"/>
      <c r="L743" s="126">
        <f t="shared" si="523"/>
        <v>7.1216617210682527</v>
      </c>
      <c r="M743" s="52">
        <v>115</v>
      </c>
      <c r="N743" s="52"/>
      <c r="O743" s="124">
        <f t="shared" si="528"/>
        <v>-3.1986531986531967</v>
      </c>
      <c r="P743" s="52">
        <v>143.30000000000001</v>
      </c>
      <c r="Q743" s="52"/>
      <c r="R743" s="126">
        <f t="shared" si="524"/>
        <v>25.262237762237767</v>
      </c>
      <c r="S743" s="40">
        <v>124.1</v>
      </c>
      <c r="T743" s="40"/>
      <c r="U743" s="111">
        <f t="shared" si="525"/>
        <v>9.4356261022927601</v>
      </c>
      <c r="V743" s="52">
        <v>111.3</v>
      </c>
      <c r="W743" s="52"/>
      <c r="X743" s="126">
        <f t="shared" si="526"/>
        <v>1.923076923076918</v>
      </c>
      <c r="Y743" s="98">
        <f t="shared" si="521"/>
        <v>0.87336244541484709</v>
      </c>
      <c r="Z743" s="98"/>
    </row>
    <row r="744" spans="2:26" hidden="1" x14ac:dyDescent="0.2">
      <c r="B744" s="10"/>
      <c r="C744" s="17" t="s">
        <v>20</v>
      </c>
      <c r="D744" s="60">
        <v>116.6</v>
      </c>
      <c r="E744" s="60"/>
      <c r="F744" s="112">
        <f t="shared" si="527"/>
        <v>6.6788655077767656</v>
      </c>
      <c r="G744" s="40">
        <v>112.6</v>
      </c>
      <c r="H744" s="40"/>
      <c r="I744" s="126">
        <f t="shared" si="522"/>
        <v>6.9325735992402633</v>
      </c>
      <c r="J744" s="52">
        <v>108.3</v>
      </c>
      <c r="K744" s="52"/>
      <c r="L744" s="126">
        <f t="shared" si="523"/>
        <v>6.9101678183613027</v>
      </c>
      <c r="M744" s="52">
        <v>115</v>
      </c>
      <c r="N744" s="52"/>
      <c r="O744" s="124">
        <f t="shared" si="528"/>
        <v>-3.1986531986531967</v>
      </c>
      <c r="P744" s="52">
        <v>145.19999999999999</v>
      </c>
      <c r="Q744" s="52"/>
      <c r="R744" s="126">
        <f t="shared" si="524"/>
        <v>27.034120734908129</v>
      </c>
      <c r="S744" s="40">
        <v>125.6</v>
      </c>
      <c r="T744" s="40"/>
      <c r="U744" s="111">
        <f t="shared" si="525"/>
        <v>10.660792951541854</v>
      </c>
      <c r="V744" s="52">
        <v>111.3</v>
      </c>
      <c r="W744" s="52"/>
      <c r="X744" s="126">
        <f t="shared" si="526"/>
        <v>1.923076923076918</v>
      </c>
      <c r="Y744" s="98">
        <f t="shared" si="521"/>
        <v>0.85763293310463129</v>
      </c>
      <c r="Z744" s="98"/>
    </row>
    <row r="745" spans="2:26" hidden="1" x14ac:dyDescent="0.2">
      <c r="B745" s="10"/>
      <c r="C745" s="17" t="s">
        <v>21</v>
      </c>
      <c r="D745" s="60">
        <v>116.6</v>
      </c>
      <c r="E745" s="60"/>
      <c r="F745" s="112">
        <f t="shared" si="527"/>
        <v>6.7765567765567747</v>
      </c>
      <c r="G745" s="40">
        <v>112.5</v>
      </c>
      <c r="H745" s="40"/>
      <c r="I745" s="126">
        <f t="shared" si="522"/>
        <v>7.0409134157944875</v>
      </c>
      <c r="J745" s="52">
        <v>108.3</v>
      </c>
      <c r="K745" s="52"/>
      <c r="L745" s="126">
        <f t="shared" si="523"/>
        <v>6.8047337278106426</v>
      </c>
      <c r="M745" s="52">
        <v>115</v>
      </c>
      <c r="N745" s="52"/>
      <c r="O745" s="124">
        <f t="shared" si="528"/>
        <v>-3.1986531986531967</v>
      </c>
      <c r="P745" s="52">
        <v>145.19999999999999</v>
      </c>
      <c r="Q745" s="52"/>
      <c r="R745" s="126">
        <f t="shared" si="524"/>
        <v>26.8122270742358</v>
      </c>
      <c r="S745" s="52">
        <v>125.7</v>
      </c>
      <c r="T745" s="52"/>
      <c r="U745" s="111">
        <f t="shared" si="525"/>
        <v>10.651408450704224</v>
      </c>
      <c r="V745" s="52">
        <v>111.3</v>
      </c>
      <c r="W745" s="52"/>
      <c r="X745" s="126">
        <f t="shared" si="526"/>
        <v>2.0164986251145764</v>
      </c>
      <c r="Y745" s="98">
        <f t="shared" si="521"/>
        <v>0.85763293310463129</v>
      </c>
      <c r="Z745" s="98"/>
    </row>
    <row r="746" spans="2:26" hidden="1" x14ac:dyDescent="0.2">
      <c r="B746" s="10"/>
      <c r="C746" s="17" t="s">
        <v>22</v>
      </c>
      <c r="D746" s="60">
        <v>116.9</v>
      </c>
      <c r="E746" s="60"/>
      <c r="F746" s="112">
        <f t="shared" si="527"/>
        <v>6.1762034514078135</v>
      </c>
      <c r="G746" s="40">
        <v>112.5</v>
      </c>
      <c r="H746" s="40"/>
      <c r="I746" s="126">
        <f t="shared" si="522"/>
        <v>5.6338028169014089</v>
      </c>
      <c r="J746" s="52">
        <v>108.5</v>
      </c>
      <c r="K746" s="52"/>
      <c r="L746" s="126">
        <f t="shared" si="523"/>
        <v>6.4769381746810542</v>
      </c>
      <c r="M746" s="52">
        <v>115.7</v>
      </c>
      <c r="N746" s="52"/>
      <c r="O746" s="124">
        <f t="shared" si="528"/>
        <v>-2.6913372582001704</v>
      </c>
      <c r="P746" s="52">
        <v>146.80000000000001</v>
      </c>
      <c r="Q746" s="52"/>
      <c r="R746" s="126">
        <f t="shared" si="524"/>
        <v>27.763272410791995</v>
      </c>
      <c r="S746" s="52">
        <v>126</v>
      </c>
      <c r="T746" s="52"/>
      <c r="U746" s="111">
        <f t="shared" si="525"/>
        <v>10.623353819139592</v>
      </c>
      <c r="V746" s="52">
        <v>111.5</v>
      </c>
      <c r="W746" s="52"/>
      <c r="X746" s="126">
        <f t="shared" si="526"/>
        <v>2.0128087831656019</v>
      </c>
      <c r="Y746" s="98">
        <f t="shared" si="521"/>
        <v>0.85543199315654406</v>
      </c>
      <c r="Z746" s="98"/>
    </row>
    <row r="747" spans="2:26" hidden="1" x14ac:dyDescent="0.2">
      <c r="B747" s="10"/>
      <c r="C747" s="17" t="s">
        <v>23</v>
      </c>
      <c r="D747" s="60">
        <v>117.6</v>
      </c>
      <c r="E747" s="38"/>
      <c r="F747" s="112">
        <f t="shared" si="527"/>
        <v>7.2992700729926918</v>
      </c>
      <c r="G747" s="40">
        <v>112.9</v>
      </c>
      <c r="H747" s="40"/>
      <c r="I747" s="126">
        <f t="shared" si="522"/>
        <v>7.8319006685768882</v>
      </c>
      <c r="J747" s="52">
        <v>108.9</v>
      </c>
      <c r="K747" s="52"/>
      <c r="L747" s="126">
        <f t="shared" si="523"/>
        <v>1.7757009345794446</v>
      </c>
      <c r="M747" s="52">
        <v>117.7</v>
      </c>
      <c r="N747" s="52"/>
      <c r="O747" s="124">
        <f t="shared" si="528"/>
        <v>3.7918871252204553</v>
      </c>
      <c r="P747" s="52">
        <v>148.6</v>
      </c>
      <c r="Q747" s="52"/>
      <c r="R747" s="126">
        <f t="shared" si="524"/>
        <v>20.032310177705977</v>
      </c>
      <c r="S747" s="40">
        <v>126.3</v>
      </c>
      <c r="T747" s="40"/>
      <c r="U747" s="111">
        <f t="shared" si="525"/>
        <v>8.1335616438356073</v>
      </c>
      <c r="V747" s="52">
        <v>111.7</v>
      </c>
      <c r="W747" s="52"/>
      <c r="X747" s="126">
        <f t="shared" si="526"/>
        <v>1.1775362318840554</v>
      </c>
      <c r="Y747" s="98">
        <f t="shared" si="521"/>
        <v>0.85034013605442182</v>
      </c>
      <c r="Z747" s="98"/>
    </row>
    <row r="748" spans="2:26" hidden="1" x14ac:dyDescent="0.2">
      <c r="B748" s="10"/>
      <c r="C748" s="24" t="s">
        <v>24</v>
      </c>
      <c r="D748" s="60">
        <v>117</v>
      </c>
      <c r="E748" s="38"/>
      <c r="F748" s="112">
        <f t="shared" si="527"/>
        <v>6.1705989110707682</v>
      </c>
      <c r="G748" s="40">
        <v>111.2</v>
      </c>
      <c r="H748" s="40"/>
      <c r="I748" s="126">
        <f t="shared" si="522"/>
        <v>4.905660377358493</v>
      </c>
      <c r="J748" s="52">
        <v>108.9</v>
      </c>
      <c r="K748" s="52"/>
      <c r="L748" s="126">
        <f t="shared" si="523"/>
        <v>4.91329479768787</v>
      </c>
      <c r="M748" s="52">
        <v>117.7</v>
      </c>
      <c r="N748" s="52"/>
      <c r="O748" s="124">
        <f t="shared" si="528"/>
        <v>1.3781223083548739</v>
      </c>
      <c r="P748" s="52">
        <v>152.9</v>
      </c>
      <c r="Q748" s="52"/>
      <c r="R748" s="126">
        <f t="shared" si="524"/>
        <v>28.056951423785591</v>
      </c>
      <c r="S748" s="40">
        <v>126.7</v>
      </c>
      <c r="T748" s="40"/>
      <c r="U748" s="111">
        <f t="shared" si="525"/>
        <v>8.5689802913453406</v>
      </c>
      <c r="V748" s="52">
        <v>111.9</v>
      </c>
      <c r="W748" s="52"/>
      <c r="X748" s="126">
        <f t="shared" si="526"/>
        <v>1.8198362147406733</v>
      </c>
      <c r="Y748" s="98">
        <f t="shared" si="521"/>
        <v>0.85470085470085477</v>
      </c>
      <c r="Z748" s="98"/>
    </row>
    <row r="749" spans="2:26" hidden="1" x14ac:dyDescent="0.2">
      <c r="C749" s="17" t="s">
        <v>25</v>
      </c>
      <c r="D749" s="60">
        <v>117.5</v>
      </c>
      <c r="E749" s="38"/>
      <c r="F749" s="112">
        <f t="shared" si="527"/>
        <v>6.1427280939476026</v>
      </c>
      <c r="G749" s="40">
        <v>111.8</v>
      </c>
      <c r="H749" s="40"/>
      <c r="I749" s="126">
        <f t="shared" si="522"/>
        <v>5.8712121212121247</v>
      </c>
      <c r="J749" s="52">
        <v>108.9</v>
      </c>
      <c r="K749" s="52"/>
      <c r="L749" s="126">
        <f t="shared" si="523"/>
        <v>0.74005550416282273</v>
      </c>
      <c r="M749" s="52">
        <v>117.7</v>
      </c>
      <c r="N749" s="52"/>
      <c r="O749" s="124">
        <f t="shared" si="528"/>
        <v>3.7918871252204553</v>
      </c>
      <c r="P749" s="52">
        <v>154.5</v>
      </c>
      <c r="Q749" s="52"/>
      <c r="R749" s="126">
        <f t="shared" si="524"/>
        <v>15.126676602086448</v>
      </c>
      <c r="S749" s="40">
        <v>127</v>
      </c>
      <c r="T749" s="40"/>
      <c r="U749" s="111">
        <f t="shared" si="525"/>
        <v>8.4543125533731889</v>
      </c>
      <c r="V749" s="52">
        <v>112</v>
      </c>
      <c r="W749" s="52"/>
      <c r="X749" s="126">
        <f t="shared" si="526"/>
        <v>1.1743450767840986</v>
      </c>
      <c r="Y749" s="98">
        <f t="shared" si="521"/>
        <v>0.85106382978723405</v>
      </c>
      <c r="Z749" s="98"/>
    </row>
    <row r="750" spans="2:26" hidden="1" x14ac:dyDescent="0.2">
      <c r="C750" s="17"/>
      <c r="D750" s="60"/>
      <c r="E750" s="38"/>
      <c r="F750" s="111"/>
      <c r="G750" s="40"/>
      <c r="H750" s="40"/>
      <c r="I750" s="111"/>
      <c r="J750" s="52"/>
      <c r="K750" s="52"/>
      <c r="L750" s="111"/>
      <c r="M750" s="52"/>
      <c r="N750" s="52"/>
      <c r="O750" s="120"/>
      <c r="P750" s="52"/>
      <c r="Q750" s="52"/>
      <c r="R750" s="111"/>
      <c r="S750" s="40"/>
      <c r="T750" s="40"/>
      <c r="U750" s="111"/>
      <c r="V750" s="52"/>
      <c r="W750" s="52"/>
      <c r="X750" s="111"/>
      <c r="Y750" s="98"/>
      <c r="Z750" s="98"/>
    </row>
    <row r="751" spans="2:26" hidden="1" x14ac:dyDescent="0.2">
      <c r="B751" s="18">
        <v>2005</v>
      </c>
      <c r="C751" s="24"/>
      <c r="D751" s="60">
        <f>SUM(D752:D763)/12</f>
        <v>122.14166666666667</v>
      </c>
      <c r="E751" s="38"/>
      <c r="F751" s="126">
        <f t="shared" ref="F751:X751" si="529">SUM(F752:F763)/12</f>
        <v>6.2277106745066142</v>
      </c>
      <c r="G751" s="60">
        <f t="shared" si="529"/>
        <v>116.59166666666668</v>
      </c>
      <c r="H751" s="60"/>
      <c r="I751" s="126">
        <f t="shared" si="529"/>
        <v>6.0633413769149174</v>
      </c>
      <c r="J751" s="60">
        <f t="shared" si="529"/>
        <v>109.65833333333332</v>
      </c>
      <c r="K751" s="60"/>
      <c r="L751" s="126">
        <f t="shared" si="529"/>
        <v>1.1062805545748216</v>
      </c>
      <c r="M751" s="60">
        <f t="shared" si="529"/>
        <v>118.65833333333335</v>
      </c>
      <c r="N751" s="60"/>
      <c r="O751" s="124">
        <f t="shared" si="529"/>
        <v>2.8466494150337827</v>
      </c>
      <c r="P751" s="60">
        <f t="shared" si="529"/>
        <v>165.45000000000002</v>
      </c>
      <c r="Q751" s="60"/>
      <c r="R751" s="126">
        <f t="shared" si="529"/>
        <v>16.657776274975276</v>
      </c>
      <c r="S751" s="60">
        <f t="shared" si="529"/>
        <v>134.88333333333335</v>
      </c>
      <c r="T751" s="60"/>
      <c r="U751" s="126">
        <f t="shared" si="529"/>
        <v>8.8407447668946659</v>
      </c>
      <c r="V751" s="60">
        <f t="shared" si="529"/>
        <v>113.64166666666667</v>
      </c>
      <c r="W751" s="60"/>
      <c r="X751" s="126">
        <f t="shared" si="529"/>
        <v>2.0423819053985475</v>
      </c>
      <c r="Y751" s="98">
        <f t="shared" ref="Y751:Y763" si="530">(1/D751)*100</f>
        <v>0.81872143003343112</v>
      </c>
      <c r="Z751" s="98"/>
    </row>
    <row r="752" spans="2:26" hidden="1" x14ac:dyDescent="0.2">
      <c r="C752" s="17" t="s">
        <v>32</v>
      </c>
      <c r="D752" s="60">
        <v>118.2</v>
      </c>
      <c r="E752" s="38"/>
      <c r="F752" s="112">
        <f>(D752/D738-1)*100</f>
        <v>6.1041292639138156</v>
      </c>
      <c r="G752" s="40">
        <v>113.3</v>
      </c>
      <c r="H752" s="40"/>
      <c r="I752" s="111">
        <f t="shared" ref="I752:I763" si="531">(G752/G738-1)*100</f>
        <v>6.9877242681775087</v>
      </c>
      <c r="J752" s="52">
        <v>109</v>
      </c>
      <c r="K752" s="52"/>
      <c r="L752" s="111">
        <f t="shared" ref="L752:L763" si="532">(J752/J738-1)*100</f>
        <v>0.73937153419592061</v>
      </c>
      <c r="M752" s="52">
        <v>117.7</v>
      </c>
      <c r="N752" s="52"/>
      <c r="O752" s="120">
        <f>(M752/M738-1)*100</f>
        <v>3.2456140350877183</v>
      </c>
      <c r="P752" s="52">
        <v>153.30000000000001</v>
      </c>
      <c r="Q752" s="52"/>
      <c r="R752" s="111">
        <f t="shared" ref="R752:R763" si="533">(P752/P738-1)*100</f>
        <v>35.185185185185183</v>
      </c>
      <c r="S752" s="40">
        <v>127.1</v>
      </c>
      <c r="T752" s="40"/>
      <c r="U752" s="111">
        <f t="shared" ref="U752:U763" si="534">(S752/S738-1)*100</f>
        <v>5.8284762697751846</v>
      </c>
      <c r="V752" s="52">
        <v>112.2</v>
      </c>
      <c r="W752" s="52"/>
      <c r="X752" s="111">
        <f t="shared" ref="X752:X763" si="535">(V752/V738-1)*100</f>
        <v>1.1722272317403082</v>
      </c>
      <c r="Y752" s="98">
        <f t="shared" si="530"/>
        <v>0.84602368866328259</v>
      </c>
      <c r="Z752" s="98"/>
    </row>
    <row r="753" spans="2:26" hidden="1" x14ac:dyDescent="0.2">
      <c r="C753" s="17" t="s">
        <v>15</v>
      </c>
      <c r="D753" s="60">
        <v>118.3</v>
      </c>
      <c r="E753" s="38"/>
      <c r="F753" s="112">
        <f>(D753/D739-1)*100</f>
        <v>5.4367201426024803</v>
      </c>
      <c r="G753" s="40">
        <v>113.2</v>
      </c>
      <c r="H753" s="40"/>
      <c r="I753" s="111">
        <f t="shared" si="531"/>
        <v>6.1913696060037715</v>
      </c>
      <c r="J753" s="52">
        <v>109.3</v>
      </c>
      <c r="K753" s="52"/>
      <c r="L753" s="111">
        <f t="shared" si="532"/>
        <v>0.92336103416434945</v>
      </c>
      <c r="M753" s="52">
        <v>117.7</v>
      </c>
      <c r="N753" s="52"/>
      <c r="O753" s="120">
        <f>(M753/M739-1)*100</f>
        <v>3.2456140350877183</v>
      </c>
      <c r="P753" s="52">
        <v>153.5</v>
      </c>
      <c r="Q753" s="52"/>
      <c r="R753" s="111">
        <f t="shared" si="533"/>
        <v>9.8783106657122524</v>
      </c>
      <c r="S753" s="40">
        <v>127.1</v>
      </c>
      <c r="T753" s="40"/>
      <c r="U753" s="111">
        <f t="shared" si="534"/>
        <v>5.5647840531561465</v>
      </c>
      <c r="V753" s="52">
        <v>113.2</v>
      </c>
      <c r="W753" s="52"/>
      <c r="X753" s="111">
        <f t="shared" si="535"/>
        <v>1.9819819819819839</v>
      </c>
      <c r="Y753" s="98">
        <f t="shared" si="530"/>
        <v>0.84530853761623004</v>
      </c>
      <c r="Z753" s="98"/>
    </row>
    <row r="754" spans="2:26" hidden="1" x14ac:dyDescent="0.2">
      <c r="C754" s="17" t="s">
        <v>16</v>
      </c>
      <c r="D754" s="60">
        <v>118.5</v>
      </c>
      <c r="E754" s="38"/>
      <c r="F754" s="112">
        <f>(D754/112.9-1)*100</f>
        <v>4.9601417183348095</v>
      </c>
      <c r="G754" s="40">
        <v>112.8</v>
      </c>
      <c r="H754" s="40"/>
      <c r="I754" s="111">
        <f t="shared" si="531"/>
        <v>4.4444444444444509</v>
      </c>
      <c r="J754" s="52">
        <v>109.3</v>
      </c>
      <c r="K754" s="52"/>
      <c r="L754" s="111">
        <f t="shared" si="532"/>
        <v>0.92336103416434945</v>
      </c>
      <c r="M754" s="52">
        <v>118.3</v>
      </c>
      <c r="N754" s="52"/>
      <c r="O754" s="120">
        <f>(M754/114.1-1)*100</f>
        <v>3.6809815950920255</v>
      </c>
      <c r="P754" s="52">
        <v>158.19999999999999</v>
      </c>
      <c r="Q754" s="52"/>
      <c r="R754" s="111">
        <f t="shared" si="533"/>
        <v>14.389009399855368</v>
      </c>
      <c r="S754" s="40">
        <v>127.4</v>
      </c>
      <c r="T754" s="40"/>
      <c r="U754" s="111">
        <f t="shared" si="534"/>
        <v>5.6384742951907318</v>
      </c>
      <c r="V754" s="52">
        <v>113.3</v>
      </c>
      <c r="W754" s="52"/>
      <c r="X754" s="111">
        <f t="shared" si="535"/>
        <v>1.980198019801982</v>
      </c>
      <c r="Y754" s="98">
        <f t="shared" si="530"/>
        <v>0.8438818565400843</v>
      </c>
      <c r="Z754" s="98"/>
    </row>
    <row r="755" spans="2:26" hidden="1" x14ac:dyDescent="0.2">
      <c r="C755" s="17" t="s">
        <v>17</v>
      </c>
      <c r="D755" s="60">
        <v>118.6</v>
      </c>
      <c r="E755" s="38"/>
      <c r="F755" s="112">
        <f t="shared" ref="F755:F763" si="536">(D755/D741-1)*100</f>
        <v>5.048715677590776</v>
      </c>
      <c r="G755" s="40">
        <v>112.8</v>
      </c>
      <c r="H755" s="40"/>
      <c r="I755" s="111">
        <f t="shared" si="531"/>
        <v>4.8327137546468446</v>
      </c>
      <c r="J755" s="52">
        <v>109.3</v>
      </c>
      <c r="K755" s="52"/>
      <c r="L755" s="111">
        <f t="shared" si="532"/>
        <v>0.92336103416434945</v>
      </c>
      <c r="M755" s="52">
        <v>118.4</v>
      </c>
      <c r="N755" s="52"/>
      <c r="O755" s="120">
        <f t="shared" ref="O755:O763" si="537">(M755/M741-1)*100</f>
        <v>3.7686240140228033</v>
      </c>
      <c r="P755" s="52">
        <v>159.19999999999999</v>
      </c>
      <c r="Q755" s="52"/>
      <c r="R755" s="111">
        <f t="shared" si="533"/>
        <v>15.362318840579704</v>
      </c>
      <c r="S755" s="40">
        <v>128</v>
      </c>
      <c r="T755" s="40"/>
      <c r="U755" s="111">
        <f t="shared" si="534"/>
        <v>5.0903119868637159</v>
      </c>
      <c r="V755" s="52">
        <v>113.3</v>
      </c>
      <c r="W755" s="52"/>
      <c r="X755" s="111">
        <f t="shared" si="535"/>
        <v>1.8884892086330929</v>
      </c>
      <c r="Y755" s="98">
        <f t="shared" si="530"/>
        <v>0.84317032040472173</v>
      </c>
      <c r="Z755" s="98"/>
    </row>
    <row r="756" spans="2:26" hidden="1" x14ac:dyDescent="0.2">
      <c r="C756" s="17" t="s">
        <v>18</v>
      </c>
      <c r="D756" s="60">
        <v>120.2</v>
      </c>
      <c r="E756" s="38"/>
      <c r="F756" s="112">
        <f t="shared" si="536"/>
        <v>5.9030837004405257</v>
      </c>
      <c r="G756" s="40">
        <v>115.3</v>
      </c>
      <c r="H756" s="40"/>
      <c r="I756" s="111">
        <f t="shared" si="531"/>
        <v>6.4635272391505127</v>
      </c>
      <c r="J756" s="52">
        <v>109.6</v>
      </c>
      <c r="K756" s="52"/>
      <c r="L756" s="111">
        <f t="shared" si="532"/>
        <v>1.2003693444136543</v>
      </c>
      <c r="M756" s="52">
        <v>118.4</v>
      </c>
      <c r="N756" s="52"/>
      <c r="O756" s="120">
        <f t="shared" si="537"/>
        <v>3.3158813263525433</v>
      </c>
      <c r="P756" s="52">
        <v>161.69999999999999</v>
      </c>
      <c r="Q756" s="52"/>
      <c r="R756" s="111">
        <f t="shared" si="533"/>
        <v>15.417558886509642</v>
      </c>
      <c r="S756" s="40">
        <v>128.5</v>
      </c>
      <c r="T756" s="40"/>
      <c r="U756" s="111">
        <f t="shared" si="534"/>
        <v>5.3278688524590168</v>
      </c>
      <c r="V756" s="52">
        <v>113.6</v>
      </c>
      <c r="W756" s="52"/>
      <c r="X756" s="111">
        <f t="shared" si="535"/>
        <v>2.1582733812949506</v>
      </c>
      <c r="Y756" s="98">
        <f t="shared" si="530"/>
        <v>0.83194675540765384</v>
      </c>
      <c r="Z756" s="98"/>
    </row>
    <row r="757" spans="2:26" hidden="1" x14ac:dyDescent="0.2">
      <c r="C757" s="17" t="s">
        <v>19</v>
      </c>
      <c r="D757" s="60">
        <v>121.1</v>
      </c>
      <c r="E757" s="38"/>
      <c r="F757" s="112">
        <f t="shared" si="536"/>
        <v>5.7641921397379781</v>
      </c>
      <c r="G757" s="40">
        <v>115.2</v>
      </c>
      <c r="H757" s="40"/>
      <c r="I757" s="111">
        <f t="shared" si="531"/>
        <v>5.4945054945054972</v>
      </c>
      <c r="J757" s="52">
        <v>109.6</v>
      </c>
      <c r="K757" s="52"/>
      <c r="L757" s="111">
        <f t="shared" si="532"/>
        <v>1.2003693444136543</v>
      </c>
      <c r="M757" s="52">
        <v>118.5</v>
      </c>
      <c r="N757" s="52"/>
      <c r="O757" s="120">
        <f t="shared" si="537"/>
        <v>3.0434782608695699</v>
      </c>
      <c r="P757" s="52">
        <v>160.80000000000001</v>
      </c>
      <c r="Q757" s="52"/>
      <c r="R757" s="111">
        <f t="shared" si="533"/>
        <v>12.212142358688061</v>
      </c>
      <c r="S757" s="40">
        <v>134.5</v>
      </c>
      <c r="T757" s="40"/>
      <c r="U757" s="111">
        <f t="shared" si="534"/>
        <v>8.380338436744573</v>
      </c>
      <c r="V757" s="52">
        <v>113.7</v>
      </c>
      <c r="W757" s="52"/>
      <c r="X757" s="111">
        <f t="shared" si="535"/>
        <v>2.1563342318059453</v>
      </c>
      <c r="Y757" s="98">
        <f t="shared" si="530"/>
        <v>0.82576383154417832</v>
      </c>
      <c r="Z757" s="98"/>
    </row>
    <row r="758" spans="2:26" hidden="1" x14ac:dyDescent="0.2">
      <c r="C758" s="17" t="s">
        <v>20</v>
      </c>
      <c r="D758" s="60">
        <v>122.6</v>
      </c>
      <c r="E758" s="38"/>
      <c r="F758" s="112">
        <f t="shared" si="536"/>
        <v>5.1457975986277882</v>
      </c>
      <c r="G758" s="40">
        <v>116.7</v>
      </c>
      <c r="H758" s="40"/>
      <c r="I758" s="111">
        <f t="shared" si="531"/>
        <v>3.6412078152753269</v>
      </c>
      <c r="J758" s="52">
        <v>109.6</v>
      </c>
      <c r="K758" s="52"/>
      <c r="L758" s="111">
        <f t="shared" si="532"/>
        <v>1.2003693444136543</v>
      </c>
      <c r="M758" s="52">
        <v>118.5</v>
      </c>
      <c r="N758" s="52"/>
      <c r="O758" s="120">
        <f t="shared" si="537"/>
        <v>3.0434782608695699</v>
      </c>
      <c r="P758" s="52">
        <v>167.2</v>
      </c>
      <c r="Q758" s="52"/>
      <c r="R758" s="111">
        <f t="shared" si="533"/>
        <v>15.151515151515159</v>
      </c>
      <c r="S758" s="40">
        <v>136.69999999999999</v>
      </c>
      <c r="T758" s="40"/>
      <c r="U758" s="111">
        <f t="shared" si="534"/>
        <v>8.8375796178344004</v>
      </c>
      <c r="V758" s="52">
        <v>113.7</v>
      </c>
      <c r="W758" s="52"/>
      <c r="X758" s="111">
        <f t="shared" si="535"/>
        <v>2.1563342318059453</v>
      </c>
      <c r="Y758" s="98">
        <f t="shared" si="530"/>
        <v>0.81566068515497558</v>
      </c>
      <c r="Z758" s="98"/>
    </row>
    <row r="759" spans="2:26" hidden="1" x14ac:dyDescent="0.2">
      <c r="C759" s="24" t="s">
        <v>21</v>
      </c>
      <c r="D759" s="60">
        <v>124</v>
      </c>
      <c r="E759" s="38"/>
      <c r="F759" s="112">
        <f t="shared" si="536"/>
        <v>6.3464837049742817</v>
      </c>
      <c r="G759" s="40">
        <v>118</v>
      </c>
      <c r="H759" s="40"/>
      <c r="I759" s="111">
        <f t="shared" si="531"/>
        <v>4.8888888888888982</v>
      </c>
      <c r="J759" s="52">
        <v>109.8</v>
      </c>
      <c r="K759" s="52"/>
      <c r="L759" s="111">
        <f t="shared" si="532"/>
        <v>1.3850415512465464</v>
      </c>
      <c r="M759" s="52">
        <v>118.5</v>
      </c>
      <c r="N759" s="52"/>
      <c r="O759" s="120">
        <f t="shared" si="537"/>
        <v>3.0434782608695699</v>
      </c>
      <c r="P759" s="52">
        <v>168.7</v>
      </c>
      <c r="Q759" s="52"/>
      <c r="R759" s="111">
        <f t="shared" si="533"/>
        <v>16.184573002754821</v>
      </c>
      <c r="S759" s="40">
        <v>141</v>
      </c>
      <c r="T759" s="40"/>
      <c r="U759" s="111">
        <f t="shared" si="534"/>
        <v>12.171837708830546</v>
      </c>
      <c r="V759" s="52">
        <v>114</v>
      </c>
      <c r="W759" s="52"/>
      <c r="X759" s="111">
        <f t="shared" si="535"/>
        <v>2.4258760107816801</v>
      </c>
      <c r="Y759" s="98">
        <f t="shared" si="530"/>
        <v>0.80645161290322576</v>
      </c>
      <c r="Z759" s="98"/>
    </row>
    <row r="760" spans="2:26" hidden="1" x14ac:dyDescent="0.2">
      <c r="C760" s="24" t="s">
        <v>22</v>
      </c>
      <c r="D760" s="60">
        <v>124.9</v>
      </c>
      <c r="E760" s="38"/>
      <c r="F760" s="112">
        <f t="shared" si="536"/>
        <v>6.8434559452523525</v>
      </c>
      <c r="G760" s="40">
        <v>119.9</v>
      </c>
      <c r="H760" s="40"/>
      <c r="I760" s="111">
        <f t="shared" si="531"/>
        <v>6.5777777777777935</v>
      </c>
      <c r="J760" s="52">
        <v>109.9</v>
      </c>
      <c r="K760" s="52"/>
      <c r="L760" s="111">
        <f t="shared" si="532"/>
        <v>1.2903225806451646</v>
      </c>
      <c r="M760" s="52">
        <v>118.5</v>
      </c>
      <c r="N760" s="52"/>
      <c r="O760" s="120">
        <f t="shared" si="537"/>
        <v>2.4200518582541131</v>
      </c>
      <c r="P760" s="52">
        <v>165.1</v>
      </c>
      <c r="Q760" s="52"/>
      <c r="R760" s="111">
        <f t="shared" si="533"/>
        <v>12.465940054495906</v>
      </c>
      <c r="S760" s="40">
        <v>141.4</v>
      </c>
      <c r="T760" s="40"/>
      <c r="U760" s="111">
        <f t="shared" si="534"/>
        <v>12.222222222222223</v>
      </c>
      <c r="V760" s="52">
        <v>114</v>
      </c>
      <c r="W760" s="52"/>
      <c r="X760" s="111">
        <f t="shared" si="535"/>
        <v>2.2421524663677195</v>
      </c>
      <c r="Y760" s="98">
        <f t="shared" si="530"/>
        <v>0.80064051240992784</v>
      </c>
      <c r="Z760" s="98"/>
    </row>
    <row r="761" spans="2:26" hidden="1" x14ac:dyDescent="0.2">
      <c r="C761" s="24" t="s">
        <v>23</v>
      </c>
      <c r="D761" s="60">
        <v>125.7</v>
      </c>
      <c r="E761" s="38"/>
      <c r="F761" s="112">
        <f t="shared" si="536"/>
        <v>6.8877551020408267</v>
      </c>
      <c r="G761" s="40">
        <v>120.6</v>
      </c>
      <c r="H761" s="40"/>
      <c r="I761" s="111">
        <f t="shared" si="531"/>
        <v>6.8201948627103492</v>
      </c>
      <c r="J761" s="52">
        <v>109.9</v>
      </c>
      <c r="K761" s="52"/>
      <c r="L761" s="111">
        <f t="shared" si="532"/>
        <v>0.91827364554637469</v>
      </c>
      <c r="M761" s="52">
        <v>119</v>
      </c>
      <c r="N761" s="52"/>
      <c r="O761" s="120">
        <f t="shared" si="537"/>
        <v>1.1045029736618472</v>
      </c>
      <c r="P761" s="52">
        <v>171.1</v>
      </c>
      <c r="Q761" s="52"/>
      <c r="R761" s="111">
        <f t="shared" si="533"/>
        <v>15.141318977119788</v>
      </c>
      <c r="S761" s="40">
        <v>141.9</v>
      </c>
      <c r="T761" s="40"/>
      <c r="U761" s="111">
        <f t="shared" si="534"/>
        <v>12.351543942992871</v>
      </c>
      <c r="V761" s="52">
        <v>114</v>
      </c>
      <c r="W761" s="52"/>
      <c r="X761" s="111">
        <f t="shared" si="535"/>
        <v>2.0590868397493356</v>
      </c>
      <c r="Y761" s="98">
        <f t="shared" si="530"/>
        <v>0.79554494828957845</v>
      </c>
      <c r="Z761" s="98"/>
    </row>
    <row r="762" spans="2:26" hidden="1" x14ac:dyDescent="0.2">
      <c r="C762" s="24" t="s">
        <v>24</v>
      </c>
      <c r="D762" s="60">
        <v>127.1</v>
      </c>
      <c r="E762" s="38"/>
      <c r="F762" s="112">
        <f t="shared" si="536"/>
        <v>8.6324786324786231</v>
      </c>
      <c r="G762" s="40">
        <v>121.4</v>
      </c>
      <c r="H762" s="40"/>
      <c r="I762" s="111">
        <f t="shared" si="531"/>
        <v>9.1726618705036067</v>
      </c>
      <c r="J762" s="52">
        <v>110.3</v>
      </c>
      <c r="K762" s="52"/>
      <c r="L762" s="111">
        <f t="shared" si="532"/>
        <v>1.2855831037649201</v>
      </c>
      <c r="M762" s="52">
        <v>120.2</v>
      </c>
      <c r="N762" s="52"/>
      <c r="O762" s="120">
        <f t="shared" si="537"/>
        <v>2.1240441801189558</v>
      </c>
      <c r="P762" s="52">
        <v>180.7</v>
      </c>
      <c r="Q762" s="52"/>
      <c r="R762" s="111">
        <f t="shared" si="533"/>
        <v>18.181818181818166</v>
      </c>
      <c r="S762" s="40">
        <v>142.69999999999999</v>
      </c>
      <c r="T762" s="40"/>
      <c r="U762" s="111">
        <f t="shared" si="534"/>
        <v>12.628255722178361</v>
      </c>
      <c r="V762" s="52">
        <v>114.3</v>
      </c>
      <c r="W762" s="52"/>
      <c r="X762" s="111">
        <f t="shared" si="535"/>
        <v>2.1447721179624679</v>
      </c>
      <c r="Y762" s="98">
        <f t="shared" si="530"/>
        <v>0.78678206136900075</v>
      </c>
      <c r="Z762" s="98"/>
    </row>
    <row r="763" spans="2:26" hidden="1" x14ac:dyDescent="0.2">
      <c r="C763" s="24" t="s">
        <v>25</v>
      </c>
      <c r="D763" s="60">
        <v>126.5</v>
      </c>
      <c r="E763" s="38"/>
      <c r="F763" s="112">
        <f t="shared" si="536"/>
        <v>7.6595744680851174</v>
      </c>
      <c r="G763" s="40">
        <v>119.9</v>
      </c>
      <c r="H763" s="40"/>
      <c r="I763" s="111">
        <f t="shared" si="531"/>
        <v>7.2450805008944519</v>
      </c>
      <c r="J763" s="52">
        <v>110.3</v>
      </c>
      <c r="K763" s="52"/>
      <c r="L763" s="111">
        <f t="shared" si="532"/>
        <v>1.2855831037649201</v>
      </c>
      <c r="M763" s="52">
        <v>120.2</v>
      </c>
      <c r="N763" s="52"/>
      <c r="O763" s="120">
        <f t="shared" si="537"/>
        <v>2.1240441801189558</v>
      </c>
      <c r="P763" s="52">
        <v>185.9</v>
      </c>
      <c r="Q763" s="52"/>
      <c r="R763" s="111">
        <f t="shared" si="533"/>
        <v>20.323624595469258</v>
      </c>
      <c r="S763" s="40">
        <v>142.30000000000001</v>
      </c>
      <c r="T763" s="40"/>
      <c r="U763" s="111">
        <f t="shared" si="534"/>
        <v>12.047244094488207</v>
      </c>
      <c r="V763" s="52">
        <v>114.4</v>
      </c>
      <c r="W763" s="52"/>
      <c r="X763" s="111">
        <f t="shared" si="535"/>
        <v>2.1428571428571574</v>
      </c>
      <c r="Y763" s="98">
        <f t="shared" si="530"/>
        <v>0.79051383399209485</v>
      </c>
      <c r="Z763" s="98"/>
    </row>
    <row r="764" spans="2:26" hidden="1" x14ac:dyDescent="0.2">
      <c r="C764" s="24"/>
      <c r="D764" s="60"/>
      <c r="E764" s="38"/>
      <c r="F764" s="112"/>
      <c r="G764" s="40"/>
      <c r="H764" s="40"/>
      <c r="I764" s="111"/>
      <c r="J764" s="52"/>
      <c r="K764" s="52"/>
      <c r="L764" s="111"/>
      <c r="M764" s="52"/>
      <c r="N764" s="52"/>
      <c r="O764" s="120"/>
      <c r="P764" s="52"/>
      <c r="Q764" s="52"/>
      <c r="R764" s="111"/>
      <c r="S764" s="40"/>
      <c r="T764" s="40"/>
      <c r="U764" s="111"/>
      <c r="V764" s="52"/>
      <c r="W764" s="52"/>
      <c r="X764" s="111"/>
      <c r="Y764" s="98"/>
      <c r="Z764" s="98"/>
    </row>
    <row r="765" spans="2:26" hidden="1" x14ac:dyDescent="0.2">
      <c r="B765" s="18">
        <v>2006</v>
      </c>
      <c r="C765" s="24"/>
      <c r="D765" s="51">
        <f>AVERAGE(D766:D777)</f>
        <v>128.875</v>
      </c>
      <c r="E765" s="46"/>
      <c r="F765" s="112">
        <f>(D765/D751-1)*100</f>
        <v>5.5127242955584466</v>
      </c>
      <c r="G765" s="51">
        <f>AVERAGE(G766:G777)</f>
        <v>122.08333333333333</v>
      </c>
      <c r="H765" s="51"/>
      <c r="I765" s="112">
        <f t="shared" ref="I765:I777" si="538">(G765/G751-1)*100</f>
        <v>4.7101708241011897</v>
      </c>
      <c r="J765" s="51">
        <f>AVERAGE(J766:J777)</f>
        <v>110.53333333333332</v>
      </c>
      <c r="K765" s="51"/>
      <c r="L765" s="112">
        <f>(J765/J751-1)*100</f>
        <v>0.79793297363022209</v>
      </c>
      <c r="M765" s="51">
        <f>AVERAGE(M766:M777)</f>
        <v>121.72500000000002</v>
      </c>
      <c r="N765" s="51"/>
      <c r="O765" s="112">
        <f t="shared" ref="O765:O777" si="539">(M765/M751-1)*100</f>
        <v>2.5844511552777671</v>
      </c>
      <c r="P765" s="51">
        <f>AVERAGE(P766:P777)</f>
        <v>192.13333333333333</v>
      </c>
      <c r="Q765" s="51"/>
      <c r="R765" s="112">
        <f t="shared" ref="R765:R777" si="540">(P765/P751-1)*100</f>
        <v>16.127732446862076</v>
      </c>
      <c r="S765" s="51">
        <f>AVERAGE(S766:S777)</f>
        <v>145.93333333333331</v>
      </c>
      <c r="T765" s="51"/>
      <c r="U765" s="112">
        <f>(S765/S751-1)*100</f>
        <v>8.1922649203014508</v>
      </c>
      <c r="V765" s="51">
        <f>AVERAGE(V766:V777)</f>
        <v>115.07500000000003</v>
      </c>
      <c r="W765" s="51"/>
      <c r="X765" s="112">
        <f t="shared" ref="X765:X777" si="541">(V765/V751-1)*100</f>
        <v>1.2612744738579096</v>
      </c>
      <c r="Y765" s="98">
        <f t="shared" ref="Y765:Y780" si="542">(1/D765)*100</f>
        <v>0.77594568380213391</v>
      </c>
      <c r="Z765" s="98"/>
    </row>
    <row r="766" spans="2:26" hidden="1" x14ac:dyDescent="0.2">
      <c r="C766" s="17" t="s">
        <v>32</v>
      </c>
      <c r="D766" s="60">
        <v>126.3</v>
      </c>
      <c r="E766" s="38"/>
      <c r="F766" s="112">
        <f t="shared" ref="F766:F777" si="543">(D766/D752-1)*100</f>
        <v>6.8527918781725816</v>
      </c>
      <c r="G766" s="40">
        <v>119.6</v>
      </c>
      <c r="H766" s="40"/>
      <c r="I766" s="111">
        <f t="shared" si="538"/>
        <v>5.5604589585172004</v>
      </c>
      <c r="J766" s="52">
        <v>110.4</v>
      </c>
      <c r="K766" s="52"/>
      <c r="L766" s="111">
        <f t="shared" ref="L766:L777" si="544">(J766/J752-1)*100</f>
        <v>1.2844036697247763</v>
      </c>
      <c r="M766" s="52">
        <v>120.2</v>
      </c>
      <c r="N766" s="52"/>
      <c r="O766" s="120">
        <f t="shared" si="539"/>
        <v>2.1240441801189558</v>
      </c>
      <c r="P766" s="52">
        <v>184.2</v>
      </c>
      <c r="Q766" s="52"/>
      <c r="R766" s="111">
        <f t="shared" si="540"/>
        <v>20.15655577299411</v>
      </c>
      <c r="S766" s="40">
        <v>142.69999999999999</v>
      </c>
      <c r="T766" s="157" t="s">
        <v>40</v>
      </c>
      <c r="U766" s="111">
        <f>(142.7/S752-1)*100</f>
        <v>12.273800157356419</v>
      </c>
      <c r="V766" s="52">
        <v>114.4</v>
      </c>
      <c r="W766" s="52"/>
      <c r="X766" s="111">
        <f t="shared" si="541"/>
        <v>1.9607843137254832</v>
      </c>
      <c r="Y766" s="98">
        <f t="shared" si="542"/>
        <v>0.7917656373713382</v>
      </c>
      <c r="Z766" s="98"/>
    </row>
    <row r="767" spans="2:26" hidden="1" x14ac:dyDescent="0.2">
      <c r="C767" s="17" t="s">
        <v>15</v>
      </c>
      <c r="D767" s="60">
        <v>127.4</v>
      </c>
      <c r="E767" s="38"/>
      <c r="F767" s="112">
        <f t="shared" si="543"/>
        <v>7.6923076923077094</v>
      </c>
      <c r="G767" s="40">
        <v>120</v>
      </c>
      <c r="H767" s="40"/>
      <c r="I767" s="111">
        <f t="shared" si="538"/>
        <v>6.0070671378091856</v>
      </c>
      <c r="J767" s="52">
        <v>110.5</v>
      </c>
      <c r="K767" s="52"/>
      <c r="L767" s="111">
        <f t="shared" si="544"/>
        <v>1.0978956999085021</v>
      </c>
      <c r="M767" s="52">
        <v>121.8</v>
      </c>
      <c r="N767" s="52"/>
      <c r="O767" s="120">
        <f t="shared" si="539"/>
        <v>3.4834324553950635</v>
      </c>
      <c r="P767" s="52">
        <v>192.3</v>
      </c>
      <c r="Q767" s="52"/>
      <c r="R767" s="111">
        <f t="shared" si="540"/>
        <v>25.276872964169385</v>
      </c>
      <c r="S767" s="40">
        <v>143.5</v>
      </c>
      <c r="T767" s="40"/>
      <c r="U767" s="111">
        <f t="shared" ref="U767:U777" si="545">(S767/S753-1)*100</f>
        <v>12.903225806451623</v>
      </c>
      <c r="V767" s="52">
        <v>114.9</v>
      </c>
      <c r="W767" s="52"/>
      <c r="X767" s="111">
        <f t="shared" si="541"/>
        <v>1.5017667844523075</v>
      </c>
      <c r="Y767" s="98">
        <f t="shared" si="542"/>
        <v>0.78492935635792771</v>
      </c>
      <c r="Z767" s="98"/>
    </row>
    <row r="768" spans="2:26" hidden="1" x14ac:dyDescent="0.2">
      <c r="C768" s="17" t="s">
        <v>16</v>
      </c>
      <c r="D768" s="60">
        <v>127.3</v>
      </c>
      <c r="E768" s="38"/>
      <c r="F768" s="112">
        <f t="shared" si="543"/>
        <v>7.4261603375527452</v>
      </c>
      <c r="G768" s="40">
        <v>119.4</v>
      </c>
      <c r="H768" s="40"/>
      <c r="I768" s="111">
        <f t="shared" si="538"/>
        <v>5.8510638297872397</v>
      </c>
      <c r="J768" s="52">
        <v>110.5</v>
      </c>
      <c r="K768" s="52"/>
      <c r="L768" s="111">
        <f t="shared" si="544"/>
        <v>1.0978956999085021</v>
      </c>
      <c r="M768" s="52">
        <v>121.8</v>
      </c>
      <c r="N768" s="52"/>
      <c r="O768" s="120">
        <f t="shared" si="539"/>
        <v>2.9585798816567976</v>
      </c>
      <c r="P768" s="52">
        <v>195.3</v>
      </c>
      <c r="Q768" s="52"/>
      <c r="R768" s="111">
        <f t="shared" si="540"/>
        <v>23.451327433628343</v>
      </c>
      <c r="S768" s="40">
        <v>143.80000000000001</v>
      </c>
      <c r="T768" s="40"/>
      <c r="U768" s="111">
        <f t="shared" si="545"/>
        <v>12.872841444270012</v>
      </c>
      <c r="V768" s="52">
        <v>115</v>
      </c>
      <c r="W768" s="52"/>
      <c r="X768" s="111">
        <f t="shared" si="541"/>
        <v>1.5004413062665423</v>
      </c>
      <c r="Y768" s="98">
        <f t="shared" si="542"/>
        <v>0.78554595443833464</v>
      </c>
      <c r="Z768" s="98"/>
    </row>
    <row r="769" spans="1:41" hidden="1" x14ac:dyDescent="0.2">
      <c r="C769" s="17" t="s">
        <v>17</v>
      </c>
      <c r="D769" s="60">
        <v>127.2</v>
      </c>
      <c r="E769" s="38"/>
      <c r="F769" s="112">
        <f t="shared" si="543"/>
        <v>7.2512647554806131</v>
      </c>
      <c r="G769" s="40">
        <v>119.5</v>
      </c>
      <c r="H769" s="40"/>
      <c r="I769" s="111">
        <f t="shared" si="538"/>
        <v>5.939716312056742</v>
      </c>
      <c r="J769" s="52">
        <v>110.5</v>
      </c>
      <c r="K769" s="52"/>
      <c r="L769" s="111">
        <f t="shared" si="544"/>
        <v>1.0978956999085021</v>
      </c>
      <c r="M769" s="52">
        <v>121.8</v>
      </c>
      <c r="N769" s="52"/>
      <c r="O769" s="120">
        <f t="shared" si="539"/>
        <v>2.8716216216216228</v>
      </c>
      <c r="P769" s="52">
        <v>191.8</v>
      </c>
      <c r="Q769" s="52"/>
      <c r="R769" s="111">
        <f t="shared" si="540"/>
        <v>20.47738693467338</v>
      </c>
      <c r="S769" s="40">
        <v>143.9</v>
      </c>
      <c r="T769" s="40"/>
      <c r="U769" s="111">
        <f t="shared" si="545"/>
        <v>12.421875000000004</v>
      </c>
      <c r="V769" s="52">
        <v>115</v>
      </c>
      <c r="W769" s="52"/>
      <c r="X769" s="111">
        <f t="shared" si="541"/>
        <v>1.5004413062665423</v>
      </c>
      <c r="Y769" s="98">
        <f t="shared" si="542"/>
        <v>0.78616352201257866</v>
      </c>
      <c r="Z769" s="98"/>
    </row>
    <row r="770" spans="1:41" hidden="1" x14ac:dyDescent="0.2">
      <c r="C770" s="17" t="s">
        <v>18</v>
      </c>
      <c r="D770" s="60">
        <v>128</v>
      </c>
      <c r="E770" s="38"/>
      <c r="F770" s="112">
        <f t="shared" si="543"/>
        <v>6.4891846921796947</v>
      </c>
      <c r="G770" s="40">
        <v>121.1</v>
      </c>
      <c r="H770" s="40"/>
      <c r="I770" s="111">
        <f t="shared" si="538"/>
        <v>5.0303555941023426</v>
      </c>
      <c r="J770" s="52">
        <v>110.5</v>
      </c>
      <c r="K770" s="52"/>
      <c r="L770" s="111">
        <f t="shared" si="544"/>
        <v>0.82116788321169309</v>
      </c>
      <c r="M770" s="52">
        <v>121.8</v>
      </c>
      <c r="N770" s="52"/>
      <c r="O770" s="120">
        <f t="shared" si="539"/>
        <v>2.8716216216216228</v>
      </c>
      <c r="P770" s="52">
        <v>190.1</v>
      </c>
      <c r="Q770" s="52"/>
      <c r="R770" s="111">
        <f t="shared" si="540"/>
        <v>17.563388991960416</v>
      </c>
      <c r="S770" s="40">
        <v>144.5</v>
      </c>
      <c r="T770" s="40"/>
      <c r="U770" s="111">
        <f t="shared" si="545"/>
        <v>12.45136186770428</v>
      </c>
      <c r="V770" s="52">
        <v>115</v>
      </c>
      <c r="W770" s="52"/>
      <c r="X770" s="111">
        <f t="shared" si="541"/>
        <v>1.2323943661971981</v>
      </c>
      <c r="Y770" s="98">
        <f t="shared" si="542"/>
        <v>0.78125</v>
      </c>
      <c r="Z770" s="98"/>
    </row>
    <row r="771" spans="1:41" hidden="1" x14ac:dyDescent="0.2">
      <c r="C771" s="17" t="s">
        <v>19</v>
      </c>
      <c r="D771" s="60">
        <v>130.80000000000001</v>
      </c>
      <c r="E771" s="38"/>
      <c r="F771" s="112">
        <f t="shared" si="543"/>
        <v>8.0099091659785451</v>
      </c>
      <c r="G771" s="40">
        <v>125.3</v>
      </c>
      <c r="H771" s="40"/>
      <c r="I771" s="111">
        <f t="shared" si="538"/>
        <v>8.767361111111116</v>
      </c>
      <c r="J771" s="52">
        <v>110.5</v>
      </c>
      <c r="K771" s="52"/>
      <c r="L771" s="111">
        <f t="shared" si="544"/>
        <v>0.82116788321169309</v>
      </c>
      <c r="M771" s="52">
        <v>121.9</v>
      </c>
      <c r="N771" s="52"/>
      <c r="O771" s="120">
        <f t="shared" si="539"/>
        <v>2.8691983122362874</v>
      </c>
      <c r="P771" s="52">
        <v>192</v>
      </c>
      <c r="Q771" s="52"/>
      <c r="R771" s="111">
        <f t="shared" si="540"/>
        <v>19.402985074626855</v>
      </c>
      <c r="S771" s="40">
        <v>147.30000000000001</v>
      </c>
      <c r="T771" s="40"/>
      <c r="U771" s="111">
        <f t="shared" si="545"/>
        <v>9.51672862453532</v>
      </c>
      <c r="V771" s="52">
        <v>115</v>
      </c>
      <c r="W771" s="52"/>
      <c r="X771" s="111">
        <f t="shared" si="541"/>
        <v>1.1433597185576128</v>
      </c>
      <c r="Y771" s="98">
        <f t="shared" si="542"/>
        <v>0.76452599388379194</v>
      </c>
      <c r="Z771" s="98"/>
    </row>
    <row r="772" spans="1:41" hidden="1" x14ac:dyDescent="0.2">
      <c r="C772" s="17" t="s">
        <v>20</v>
      </c>
      <c r="D772" s="60">
        <v>130</v>
      </c>
      <c r="E772" s="38"/>
      <c r="F772" s="112">
        <f t="shared" si="543"/>
        <v>6.0358890701468271</v>
      </c>
      <c r="G772" s="40">
        <v>123.5</v>
      </c>
      <c r="H772" s="40"/>
      <c r="I772" s="111">
        <f t="shared" si="538"/>
        <v>5.8269065981148227</v>
      </c>
      <c r="J772" s="52">
        <v>110.5</v>
      </c>
      <c r="K772" s="52"/>
      <c r="L772" s="111">
        <f t="shared" si="544"/>
        <v>0.82116788321169309</v>
      </c>
      <c r="M772" s="52">
        <v>121.9</v>
      </c>
      <c r="N772" s="52"/>
      <c r="O772" s="120">
        <f t="shared" si="539"/>
        <v>2.8691983122362874</v>
      </c>
      <c r="P772" s="52">
        <v>192.8</v>
      </c>
      <c r="Q772" s="52"/>
      <c r="R772" s="111">
        <f t="shared" si="540"/>
        <v>15.311004784689008</v>
      </c>
      <c r="S772" s="40">
        <v>147.80000000000001</v>
      </c>
      <c r="T772" s="40"/>
      <c r="U772" s="111">
        <f t="shared" si="545"/>
        <v>8.1199707388442057</v>
      </c>
      <c r="V772" s="52">
        <v>115</v>
      </c>
      <c r="W772" s="52"/>
      <c r="X772" s="111">
        <f t="shared" si="541"/>
        <v>1.1433597185576128</v>
      </c>
      <c r="Y772" s="98">
        <f t="shared" si="542"/>
        <v>0.76923076923076927</v>
      </c>
      <c r="Z772" s="98"/>
    </row>
    <row r="773" spans="1:41" hidden="1" x14ac:dyDescent="0.2">
      <c r="C773" s="24" t="s">
        <v>21</v>
      </c>
      <c r="D773" s="60">
        <v>129.69999999999999</v>
      </c>
      <c r="E773" s="38"/>
      <c r="F773" s="112">
        <f t="shared" si="543"/>
        <v>4.5967741935483808</v>
      </c>
      <c r="G773" s="40">
        <v>122.5</v>
      </c>
      <c r="H773" s="40"/>
      <c r="I773" s="111">
        <f t="shared" si="538"/>
        <v>3.8135593220338881</v>
      </c>
      <c r="J773" s="52">
        <v>110.6</v>
      </c>
      <c r="K773" s="52"/>
      <c r="L773" s="111">
        <f t="shared" si="544"/>
        <v>0.72859744990891873</v>
      </c>
      <c r="M773" s="52">
        <v>121.9</v>
      </c>
      <c r="N773" s="52"/>
      <c r="O773" s="120">
        <f t="shared" si="539"/>
        <v>2.8691983122362874</v>
      </c>
      <c r="P773" s="52">
        <v>195.3</v>
      </c>
      <c r="Q773" s="52"/>
      <c r="R773" s="111">
        <f t="shared" si="540"/>
        <v>15.767634854771796</v>
      </c>
      <c r="S773" s="40">
        <v>148.30000000000001</v>
      </c>
      <c r="T773" s="40"/>
      <c r="U773" s="111">
        <f t="shared" si="545"/>
        <v>5.177304964539009</v>
      </c>
      <c r="V773" s="52">
        <v>115.2</v>
      </c>
      <c r="W773" s="52"/>
      <c r="X773" s="111">
        <f t="shared" si="541"/>
        <v>1.0526315789473717</v>
      </c>
      <c r="Y773" s="98">
        <f t="shared" si="542"/>
        <v>0.77101002313030076</v>
      </c>
      <c r="Z773" s="98"/>
    </row>
    <row r="774" spans="1:41" hidden="1" x14ac:dyDescent="0.2">
      <c r="C774" s="24" t="s">
        <v>22</v>
      </c>
      <c r="D774" s="60">
        <v>130</v>
      </c>
      <c r="E774" s="38"/>
      <c r="F774" s="112">
        <f t="shared" si="543"/>
        <v>4.083266613290637</v>
      </c>
      <c r="G774" s="40">
        <v>123.4</v>
      </c>
      <c r="H774" s="40"/>
      <c r="I774" s="111">
        <f t="shared" si="538"/>
        <v>2.9190992493744794</v>
      </c>
      <c r="J774" s="52">
        <v>110.6</v>
      </c>
      <c r="K774" s="52"/>
      <c r="L774" s="111">
        <f t="shared" si="544"/>
        <v>0.63694267515923553</v>
      </c>
      <c r="M774" s="52">
        <v>121.9</v>
      </c>
      <c r="N774" s="52"/>
      <c r="O774" s="120">
        <f t="shared" si="539"/>
        <v>2.8691983122362874</v>
      </c>
      <c r="P774" s="52">
        <v>193.8</v>
      </c>
      <c r="Q774" s="52"/>
      <c r="R774" s="111">
        <f t="shared" si="540"/>
        <v>17.383403997577229</v>
      </c>
      <c r="S774" s="40">
        <v>148.1</v>
      </c>
      <c r="T774" s="40"/>
      <c r="U774" s="111">
        <f t="shared" si="545"/>
        <v>4.7383309759547299</v>
      </c>
      <c r="V774" s="52">
        <v>115.2</v>
      </c>
      <c r="W774" s="52"/>
      <c r="X774" s="111">
        <f t="shared" si="541"/>
        <v>1.0526315789473717</v>
      </c>
      <c r="Y774" s="98">
        <f t="shared" si="542"/>
        <v>0.76923076923076927</v>
      </c>
      <c r="Z774" s="98"/>
    </row>
    <row r="775" spans="1:41" hidden="1" x14ac:dyDescent="0.2">
      <c r="C775" s="24" t="s">
        <v>23</v>
      </c>
      <c r="D775" s="60">
        <v>130.19999999999999</v>
      </c>
      <c r="E775" s="38"/>
      <c r="F775" s="112">
        <f t="shared" si="543"/>
        <v>3.5799522673030992</v>
      </c>
      <c r="G775" s="40">
        <v>123.7</v>
      </c>
      <c r="H775" s="40"/>
      <c r="I775" s="111">
        <f t="shared" si="538"/>
        <v>2.5704809286899</v>
      </c>
      <c r="J775" s="52">
        <v>110.6</v>
      </c>
      <c r="K775" s="52"/>
      <c r="L775" s="111">
        <f t="shared" si="544"/>
        <v>0.63694267515923553</v>
      </c>
      <c r="M775" s="52">
        <v>121.9</v>
      </c>
      <c r="N775" s="52"/>
      <c r="O775" s="120">
        <f t="shared" si="539"/>
        <v>2.4369747899159799</v>
      </c>
      <c r="P775" s="52">
        <v>194.5</v>
      </c>
      <c r="Q775" s="52"/>
      <c r="R775" s="111">
        <f t="shared" si="540"/>
        <v>13.676212741087079</v>
      </c>
      <c r="S775" s="40">
        <v>147.6</v>
      </c>
      <c r="T775" s="40"/>
      <c r="U775" s="111">
        <f t="shared" si="545"/>
        <v>4.0169133192389017</v>
      </c>
      <c r="V775" s="52">
        <v>115.4</v>
      </c>
      <c r="W775" s="52"/>
      <c r="X775" s="111">
        <f t="shared" si="541"/>
        <v>1.2280701754386003</v>
      </c>
      <c r="Y775" s="98">
        <f t="shared" si="542"/>
        <v>0.76804915514592942</v>
      </c>
      <c r="Z775" s="98"/>
    </row>
    <row r="776" spans="1:41" hidden="1" x14ac:dyDescent="0.2">
      <c r="C776" s="24" t="s">
        <v>24</v>
      </c>
      <c r="D776" s="60">
        <v>130</v>
      </c>
      <c r="E776" s="38"/>
      <c r="F776" s="112">
        <f t="shared" si="543"/>
        <v>2.2816679779701143</v>
      </c>
      <c r="G776" s="40">
        <v>123.9</v>
      </c>
      <c r="H776" s="40"/>
      <c r="I776" s="111">
        <f t="shared" si="538"/>
        <v>2.0593080724876422</v>
      </c>
      <c r="J776" s="52">
        <v>110.6</v>
      </c>
      <c r="K776" s="52"/>
      <c r="L776" s="111">
        <f t="shared" si="544"/>
        <v>0.27198549410698547</v>
      </c>
      <c r="M776" s="52">
        <v>121.9</v>
      </c>
      <c r="N776" s="52"/>
      <c r="O776" s="120">
        <f t="shared" si="539"/>
        <v>1.4143094841930104</v>
      </c>
      <c r="P776" s="52">
        <v>191.6</v>
      </c>
      <c r="Q776" s="52"/>
      <c r="R776" s="111">
        <f t="shared" si="540"/>
        <v>6.0320973990038773</v>
      </c>
      <c r="S776" s="40">
        <v>146.9</v>
      </c>
      <c r="T776" s="40"/>
      <c r="U776" s="111">
        <f t="shared" si="545"/>
        <v>2.9432375613174688</v>
      </c>
      <c r="V776" s="52">
        <v>115.4</v>
      </c>
      <c r="W776" s="52"/>
      <c r="X776" s="111">
        <f t="shared" si="541"/>
        <v>0.96237970253718608</v>
      </c>
      <c r="Y776" s="98">
        <f t="shared" si="542"/>
        <v>0.76923076923076927</v>
      </c>
      <c r="Z776" s="98"/>
    </row>
    <row r="777" spans="1:41" s="31" customFormat="1" hidden="1" x14ac:dyDescent="0.2">
      <c r="C777" s="24" t="s">
        <v>25</v>
      </c>
      <c r="D777" s="69">
        <v>129.6</v>
      </c>
      <c r="E777" s="50"/>
      <c r="F777" s="112">
        <f t="shared" si="543"/>
        <v>2.4505928853754799</v>
      </c>
      <c r="G777" s="51">
        <v>123.1</v>
      </c>
      <c r="H777" s="51"/>
      <c r="I777" s="115">
        <f t="shared" si="538"/>
        <v>2.6688907422852237</v>
      </c>
      <c r="J777" s="59">
        <v>110.6</v>
      </c>
      <c r="K777" s="59"/>
      <c r="L777" s="115">
        <f t="shared" si="544"/>
        <v>0.27198549410698547</v>
      </c>
      <c r="M777" s="59">
        <v>121.9</v>
      </c>
      <c r="N777" s="59"/>
      <c r="O777" s="132">
        <f t="shared" si="539"/>
        <v>1.4143094841930104</v>
      </c>
      <c r="P777" s="59">
        <v>191.9</v>
      </c>
      <c r="Q777" s="59"/>
      <c r="R777" s="115">
        <f t="shared" si="540"/>
        <v>3.2275416890801489</v>
      </c>
      <c r="S777" s="51">
        <v>146.80000000000001</v>
      </c>
      <c r="T777" s="51"/>
      <c r="U777" s="115">
        <f t="shared" si="545"/>
        <v>3.1623330990864451</v>
      </c>
      <c r="V777" s="59">
        <v>115.4</v>
      </c>
      <c r="W777" s="59"/>
      <c r="X777" s="115">
        <f t="shared" si="541"/>
        <v>0.87412587412587506</v>
      </c>
      <c r="Y777" s="98">
        <f t="shared" si="542"/>
        <v>0.77160493827160503</v>
      </c>
      <c r="Z777" s="98"/>
      <c r="AA777" s="309"/>
      <c r="AB777" s="309"/>
      <c r="AC777" s="309"/>
      <c r="AD777" s="309"/>
      <c r="AE777" s="309"/>
      <c r="AF777" s="309"/>
      <c r="AG777" s="309"/>
      <c r="AH777" s="309"/>
      <c r="AI777" s="309"/>
      <c r="AJ777" s="309"/>
      <c r="AK777" s="309"/>
      <c r="AL777" s="309"/>
      <c r="AM777" s="309"/>
      <c r="AN777" s="309"/>
      <c r="AO777" s="309"/>
    </row>
    <row r="778" spans="1:41" hidden="1" x14ac:dyDescent="0.2">
      <c r="C778" s="24"/>
      <c r="D778" s="60"/>
      <c r="E778" s="38"/>
      <c r="G778" s="40"/>
      <c r="H778" s="40"/>
      <c r="J778" s="52"/>
      <c r="K778" s="52"/>
      <c r="L778" s="111"/>
      <c r="M778" s="52"/>
      <c r="N778" s="52"/>
      <c r="O778" s="120"/>
      <c r="P778" s="52"/>
      <c r="Q778" s="52"/>
      <c r="R778" s="111"/>
      <c r="S778" s="40"/>
      <c r="T778" s="40"/>
      <c r="U778" s="111"/>
      <c r="V778" s="52"/>
      <c r="W778" s="52"/>
      <c r="X778" s="111"/>
      <c r="Y778" s="98" t="e">
        <f t="shared" si="542"/>
        <v>#DIV/0!</v>
      </c>
      <c r="Z778" s="98"/>
    </row>
    <row r="779" spans="1:41" hidden="1" x14ac:dyDescent="0.2">
      <c r="C779" s="24"/>
      <c r="D779" s="60"/>
      <c r="E779" s="38"/>
      <c r="F779" s="112"/>
      <c r="G779" s="40"/>
      <c r="H779" s="40"/>
      <c r="I779" s="111"/>
      <c r="J779" s="52"/>
      <c r="K779" s="52"/>
      <c r="L779" s="111"/>
      <c r="M779" s="52"/>
      <c r="N779" s="52"/>
      <c r="O779" s="120"/>
      <c r="P779" s="52"/>
      <c r="Q779" s="52"/>
      <c r="R779" s="111"/>
      <c r="S779" s="40"/>
      <c r="T779" s="40"/>
      <c r="U779" s="111"/>
      <c r="V779" s="52"/>
      <c r="W779" s="52"/>
      <c r="X779" s="111"/>
      <c r="Y779" s="98" t="e">
        <f t="shared" si="542"/>
        <v>#DIV/0!</v>
      </c>
      <c r="Z779" s="98"/>
    </row>
    <row r="780" spans="1:41" s="31" customFormat="1" hidden="1" x14ac:dyDescent="0.2">
      <c r="C780" s="24"/>
      <c r="D780" s="67"/>
      <c r="E780" s="53"/>
      <c r="F780" s="115"/>
      <c r="G780" s="67"/>
      <c r="H780" s="67"/>
      <c r="I780" s="115"/>
      <c r="J780" s="69"/>
      <c r="K780" s="69"/>
      <c r="L780" s="115"/>
      <c r="M780" s="69"/>
      <c r="N780" s="69"/>
      <c r="O780" s="132"/>
      <c r="P780" s="69"/>
      <c r="Q780" s="69"/>
      <c r="R780" s="115"/>
      <c r="S780" s="67"/>
      <c r="T780" s="67"/>
      <c r="U780" s="115"/>
      <c r="V780" s="69"/>
      <c r="W780" s="69"/>
      <c r="X780" s="115"/>
      <c r="Y780" s="98" t="e">
        <f t="shared" si="542"/>
        <v>#DIV/0!</v>
      </c>
      <c r="Z780" s="98"/>
      <c r="AA780" s="309"/>
      <c r="AB780" s="309"/>
      <c r="AC780" s="309"/>
      <c r="AD780" s="309"/>
      <c r="AE780" s="309"/>
      <c r="AF780" s="309"/>
      <c r="AG780" s="309"/>
      <c r="AH780" s="309"/>
      <c r="AI780" s="309"/>
      <c r="AJ780" s="309"/>
      <c r="AK780" s="309"/>
      <c r="AL780" s="309"/>
      <c r="AM780" s="309"/>
      <c r="AN780" s="309"/>
      <c r="AO780" s="309"/>
    </row>
    <row r="781" spans="1:41" x14ac:dyDescent="0.2">
      <c r="A781" s="162" t="s">
        <v>27</v>
      </c>
      <c r="B781" s="31"/>
      <c r="C781" s="24"/>
      <c r="D781" s="67"/>
      <c r="E781" s="53"/>
      <c r="F781" s="115"/>
      <c r="G781" s="67"/>
      <c r="H781" s="67"/>
      <c r="I781" s="115"/>
      <c r="J781" s="69"/>
      <c r="K781" s="69"/>
      <c r="L781" s="115"/>
      <c r="M781" s="69"/>
      <c r="N781" s="69"/>
      <c r="O781" s="132"/>
      <c r="P781" s="69"/>
      <c r="Q781" s="69"/>
      <c r="R781" s="115"/>
      <c r="S781" s="67"/>
      <c r="T781" s="67"/>
      <c r="U781" s="115"/>
      <c r="V781" s="69"/>
      <c r="W781" s="69"/>
      <c r="X781" s="115"/>
      <c r="Y781" s="98"/>
      <c r="Z781" s="98"/>
      <c r="AA781" s="295" t="s">
        <v>50</v>
      </c>
      <c r="AB781" s="296" t="s">
        <v>51</v>
      </c>
      <c r="AC781" s="297" t="s">
        <v>52</v>
      </c>
      <c r="AD781" s="297" t="s">
        <v>53</v>
      </c>
      <c r="AE781" s="297" t="s">
        <v>54</v>
      </c>
      <c r="AF781" s="297" t="s">
        <v>55</v>
      </c>
      <c r="AG781" s="297" t="s">
        <v>56</v>
      </c>
      <c r="AH781" s="297" t="s">
        <v>57</v>
      </c>
      <c r="AI781" s="263"/>
    </row>
    <row r="782" spans="1:41" hidden="1" x14ac:dyDescent="0.2">
      <c r="A782" s="90" t="s">
        <v>27</v>
      </c>
      <c r="B782" s="18">
        <v>2007</v>
      </c>
      <c r="C782" s="24"/>
      <c r="D782" s="51">
        <f>AVERAGE(D783:D794)</f>
        <v>130.75</v>
      </c>
      <c r="E782" s="50"/>
      <c r="F782" s="112">
        <f t="shared" ref="F782:F794" si="546">(D782/D765-1)*100</f>
        <v>1.4548981571290032</v>
      </c>
      <c r="G782" s="51">
        <f>AVERAGE(G783:G794)</f>
        <v>123.38333333333334</v>
      </c>
      <c r="H782" s="50"/>
      <c r="I782" s="115">
        <f>(G782/G765-1)*100</f>
        <v>1.0648464163822702</v>
      </c>
      <c r="J782" s="51">
        <f>AVERAGE(J783:J794)</f>
        <v>110.77500000000002</v>
      </c>
      <c r="K782" s="50"/>
      <c r="L782" s="115">
        <f>(J782/J765-1)*100</f>
        <v>0.2186369119421272</v>
      </c>
      <c r="M782" s="51">
        <f>AVERAGE(M783:M794)</f>
        <v>121.90000000000002</v>
      </c>
      <c r="N782" s="50"/>
      <c r="O782" s="132">
        <f>(M782/M765-1)*100</f>
        <v>0.14376668720477159</v>
      </c>
      <c r="P782" s="51">
        <f>AVERAGE(P783:P794)</f>
        <v>206.01666666666665</v>
      </c>
      <c r="Q782" s="50"/>
      <c r="R782" s="115">
        <f>(P782/P765-1)*100</f>
        <v>7.2258848022206834</v>
      </c>
      <c r="S782" s="51">
        <f>AVERAGE(S783:S794)</f>
        <v>148.05833333333334</v>
      </c>
      <c r="T782" s="50"/>
      <c r="U782" s="115">
        <f>(S782/S765-1)*100</f>
        <v>1.4561443581544209</v>
      </c>
      <c r="V782" s="51">
        <f>AVERAGE(V783:V794)</f>
        <v>115.54166666666664</v>
      </c>
      <c r="W782" s="69"/>
      <c r="X782" s="115">
        <f>(V782/V765-1)*100</f>
        <v>0.40553262365119469</v>
      </c>
      <c r="Y782" s="98">
        <f t="shared" ref="Y782:Y794" si="547">(1/D782)*100</f>
        <v>0.76481835564053535</v>
      </c>
      <c r="Z782" s="98"/>
    </row>
    <row r="783" spans="1:41" hidden="1" x14ac:dyDescent="0.2">
      <c r="A783" s="31"/>
      <c r="C783" s="17" t="s">
        <v>32</v>
      </c>
      <c r="D783" s="50">
        <v>129.4</v>
      </c>
      <c r="E783" s="50"/>
      <c r="F783" s="112">
        <f t="shared" si="546"/>
        <v>2.4544734758511488</v>
      </c>
      <c r="G783" s="50">
        <v>122.6</v>
      </c>
      <c r="H783" s="50"/>
      <c r="I783" s="115">
        <f t="shared" ref="I783:I794" si="548">(G783/G766-1)*100</f>
        <v>2.5083612040133874</v>
      </c>
      <c r="J783" s="50">
        <v>110.6</v>
      </c>
      <c r="K783" s="50"/>
      <c r="L783" s="115">
        <f t="shared" ref="L783:L794" si="549">(J783/J766-1)*100</f>
        <v>0.18115942028984477</v>
      </c>
      <c r="M783" s="50">
        <v>121.9</v>
      </c>
      <c r="N783" s="50"/>
      <c r="O783" s="132">
        <f t="shared" ref="O783:O794" si="550">(M783/M766-1)*100</f>
        <v>1.4143094841930104</v>
      </c>
      <c r="P783" s="50">
        <v>194.3</v>
      </c>
      <c r="Q783" s="50"/>
      <c r="R783" s="115">
        <f t="shared" ref="R783:R794" si="551">(P783/P766-1)*100</f>
        <v>5.4831704668838244</v>
      </c>
      <c r="S783" s="50">
        <v>146.6</v>
      </c>
      <c r="T783" s="50"/>
      <c r="U783" s="115">
        <f t="shared" ref="U783:U794" si="552">(S783/S766-1)*100</f>
        <v>2.7330063069376465</v>
      </c>
      <c r="V783" s="50">
        <v>115.4</v>
      </c>
      <c r="W783" s="69"/>
      <c r="X783" s="115">
        <f t="shared" ref="X783:X794" si="553">(V783/V766-1)*100</f>
        <v>0.87412587412587506</v>
      </c>
      <c r="Y783" s="98">
        <f t="shared" si="547"/>
        <v>0.77279752704791349</v>
      </c>
      <c r="Z783" s="98"/>
    </row>
    <row r="784" spans="1:41" hidden="1" x14ac:dyDescent="0.2">
      <c r="A784" s="31"/>
      <c r="C784" s="17" t="s">
        <v>15</v>
      </c>
      <c r="D784" s="50">
        <v>129.19999999999999</v>
      </c>
      <c r="E784" s="50"/>
      <c r="F784" s="112">
        <f t="shared" si="546"/>
        <v>1.412872841444246</v>
      </c>
      <c r="G784" s="50">
        <v>122.1</v>
      </c>
      <c r="H784" s="50"/>
      <c r="I784" s="115">
        <f t="shared" si="548"/>
        <v>1.7499999999999849</v>
      </c>
      <c r="J784" s="50">
        <v>110.6</v>
      </c>
      <c r="K784" s="50"/>
      <c r="L784" s="115">
        <f t="shared" si="549"/>
        <v>9.0497737556560764E-2</v>
      </c>
      <c r="M784" s="50">
        <v>121.9</v>
      </c>
      <c r="N784" s="50"/>
      <c r="O784" s="132">
        <f t="shared" si="550"/>
        <v>8.2101806239753827E-2</v>
      </c>
      <c r="P784" s="50">
        <v>196.3</v>
      </c>
      <c r="Q784" s="50"/>
      <c r="R784" s="115">
        <f t="shared" si="551"/>
        <v>2.0800832033281313</v>
      </c>
      <c r="S784" s="50">
        <v>146.19999999999999</v>
      </c>
      <c r="T784" s="50"/>
      <c r="U784" s="115">
        <f t="shared" si="552"/>
        <v>1.8815331010452852</v>
      </c>
      <c r="V784" s="50">
        <v>115.4</v>
      </c>
      <c r="W784" s="69"/>
      <c r="X784" s="115">
        <f t="shared" si="553"/>
        <v>0.43516100957354809</v>
      </c>
      <c r="Y784" s="98">
        <f t="shared" si="547"/>
        <v>0.77399380804953566</v>
      </c>
      <c r="Z784" s="98"/>
    </row>
    <row r="785" spans="1:41" hidden="1" x14ac:dyDescent="0.2">
      <c r="A785" s="31"/>
      <c r="C785" s="17" t="s">
        <v>16</v>
      </c>
      <c r="D785" s="50">
        <v>129.4</v>
      </c>
      <c r="E785" s="50"/>
      <c r="F785" s="112">
        <f t="shared" si="546"/>
        <v>1.6496465043205122</v>
      </c>
      <c r="G785" s="50">
        <v>122.3</v>
      </c>
      <c r="H785" s="50"/>
      <c r="I785" s="115">
        <f t="shared" si="548"/>
        <v>2.4288107202679932</v>
      </c>
      <c r="J785" s="50">
        <v>110.6</v>
      </c>
      <c r="K785" s="50"/>
      <c r="L785" s="115">
        <f t="shared" si="549"/>
        <v>9.0497737556560764E-2</v>
      </c>
      <c r="M785" s="50">
        <v>121.9</v>
      </c>
      <c r="N785" s="50"/>
      <c r="O785" s="132">
        <f t="shared" si="550"/>
        <v>8.2101806239753827E-2</v>
      </c>
      <c r="P785" s="50">
        <v>198.5</v>
      </c>
      <c r="Q785" s="50"/>
      <c r="R785" s="115">
        <f t="shared" si="551"/>
        <v>1.6385048643113187</v>
      </c>
      <c r="S785" s="50">
        <v>146.1</v>
      </c>
      <c r="T785" s="50"/>
      <c r="U785" s="115">
        <f t="shared" si="552"/>
        <v>1.5994436717663207</v>
      </c>
      <c r="V785" s="50">
        <v>115.4</v>
      </c>
      <c r="W785" s="69"/>
      <c r="X785" s="115">
        <f t="shared" si="553"/>
        <v>0.34782608695653749</v>
      </c>
      <c r="Y785" s="98">
        <f t="shared" si="547"/>
        <v>0.77279752704791349</v>
      </c>
      <c r="Z785" s="98"/>
    </row>
    <row r="786" spans="1:41" hidden="1" x14ac:dyDescent="0.2">
      <c r="A786" s="31"/>
      <c r="C786" s="17" t="s">
        <v>17</v>
      </c>
      <c r="D786" s="50">
        <v>129.69999999999999</v>
      </c>
      <c r="E786" s="50" t="s">
        <v>40</v>
      </c>
      <c r="F786" s="112">
        <f t="shared" si="546"/>
        <v>1.9654088050314433</v>
      </c>
      <c r="G786" s="50">
        <v>121.8</v>
      </c>
      <c r="H786" s="50"/>
      <c r="I786" s="115">
        <f t="shared" si="548"/>
        <v>1.9246861924686165</v>
      </c>
      <c r="J786" s="50">
        <v>110.6</v>
      </c>
      <c r="K786" s="50"/>
      <c r="L786" s="115">
        <f t="shared" si="549"/>
        <v>9.0497737556560764E-2</v>
      </c>
      <c r="M786" s="50">
        <v>121.9</v>
      </c>
      <c r="N786" s="50"/>
      <c r="O786" s="132">
        <f t="shared" si="550"/>
        <v>8.2101806239753827E-2</v>
      </c>
      <c r="P786" s="50">
        <v>207.4</v>
      </c>
      <c r="Q786" s="50" t="s">
        <v>40</v>
      </c>
      <c r="R786" s="115">
        <f t="shared" si="551"/>
        <v>8.1334723670489986</v>
      </c>
      <c r="S786" s="50">
        <v>146.4</v>
      </c>
      <c r="T786" s="50"/>
      <c r="U786" s="115">
        <f t="shared" si="552"/>
        <v>1.7373175816539188</v>
      </c>
      <c r="V786" s="50">
        <v>115.4</v>
      </c>
      <c r="W786" s="69"/>
      <c r="X786" s="115">
        <f t="shared" si="553"/>
        <v>0.34782608695653749</v>
      </c>
      <c r="Y786" s="98">
        <f t="shared" si="547"/>
        <v>0.77101002313030076</v>
      </c>
      <c r="Z786" s="98"/>
    </row>
    <row r="787" spans="1:41" hidden="1" x14ac:dyDescent="0.2">
      <c r="A787" s="31"/>
      <c r="C787" s="17" t="s">
        <v>18</v>
      </c>
      <c r="D787" s="50">
        <v>130.30000000000001</v>
      </c>
      <c r="E787" s="50"/>
      <c r="F787" s="112">
        <f t="shared" si="546"/>
        <v>1.7968750000000089</v>
      </c>
      <c r="G787" s="50">
        <v>122.4</v>
      </c>
      <c r="H787" s="50"/>
      <c r="I787" s="115">
        <f t="shared" si="548"/>
        <v>1.0734929810074512</v>
      </c>
      <c r="J787" s="50">
        <v>110.6</v>
      </c>
      <c r="K787" s="50"/>
      <c r="L787" s="115">
        <f t="shared" si="549"/>
        <v>9.0497737556560764E-2</v>
      </c>
      <c r="M787" s="50">
        <v>121.9</v>
      </c>
      <c r="N787" s="50"/>
      <c r="O787" s="132">
        <f t="shared" si="550"/>
        <v>8.2101806239753827E-2</v>
      </c>
      <c r="P787" s="50">
        <v>209.5</v>
      </c>
      <c r="Q787" s="50"/>
      <c r="R787" s="115">
        <f t="shared" si="551"/>
        <v>10.205155181483438</v>
      </c>
      <c r="S787" s="50">
        <v>147.19999999999999</v>
      </c>
      <c r="T787" s="50"/>
      <c r="U787" s="115">
        <f t="shared" si="552"/>
        <v>1.8685121107266278</v>
      </c>
      <c r="V787" s="50">
        <v>115.4</v>
      </c>
      <c r="W787" s="69"/>
      <c r="X787" s="115">
        <f t="shared" si="553"/>
        <v>0.34782608695653749</v>
      </c>
      <c r="Y787" s="98">
        <f t="shared" si="547"/>
        <v>0.76745970836531074</v>
      </c>
      <c r="Z787" s="98"/>
    </row>
    <row r="788" spans="1:41" hidden="1" x14ac:dyDescent="0.2">
      <c r="A788" s="31"/>
      <c r="C788" s="17" t="s">
        <v>19</v>
      </c>
      <c r="D788" s="50">
        <v>130.69999999999999</v>
      </c>
      <c r="E788" s="50"/>
      <c r="F788" s="112">
        <f t="shared" si="546"/>
        <v>-7.6452599388399101E-2</v>
      </c>
      <c r="G788" s="50">
        <v>122.7</v>
      </c>
      <c r="H788" s="50"/>
      <c r="I788" s="115">
        <f t="shared" si="548"/>
        <v>-2.0750199521149204</v>
      </c>
      <c r="J788" s="50">
        <v>110.9</v>
      </c>
      <c r="K788" s="50"/>
      <c r="L788" s="115">
        <f t="shared" si="549"/>
        <v>0.36199095022624306</v>
      </c>
      <c r="M788" s="50">
        <v>121.9</v>
      </c>
      <c r="N788" s="50"/>
      <c r="O788" s="132">
        <f t="shared" si="550"/>
        <v>0</v>
      </c>
      <c r="P788" s="50">
        <v>209.6</v>
      </c>
      <c r="Q788" s="50"/>
      <c r="R788" s="115">
        <f t="shared" si="551"/>
        <v>9.1666666666666572</v>
      </c>
      <c r="S788" s="50">
        <v>148.4</v>
      </c>
      <c r="T788" s="50"/>
      <c r="U788" s="115">
        <f t="shared" si="552"/>
        <v>0.74677528852680197</v>
      </c>
      <c r="V788" s="50">
        <v>115.4</v>
      </c>
      <c r="W788" s="69"/>
      <c r="X788" s="115">
        <f t="shared" si="553"/>
        <v>0.34782608695653749</v>
      </c>
      <c r="Y788" s="98">
        <f t="shared" si="547"/>
        <v>0.76511094108645761</v>
      </c>
      <c r="Z788" s="98"/>
    </row>
    <row r="789" spans="1:41" hidden="1" x14ac:dyDescent="0.2">
      <c r="A789" s="31"/>
      <c r="C789" s="17" t="s">
        <v>20</v>
      </c>
      <c r="D789" s="50">
        <v>130.4</v>
      </c>
      <c r="E789" s="50"/>
      <c r="F789" s="112">
        <f t="shared" si="546"/>
        <v>0.30769230769231992</v>
      </c>
      <c r="G789" s="50">
        <v>122.1</v>
      </c>
      <c r="H789" s="50"/>
      <c r="I789" s="115">
        <f t="shared" si="548"/>
        <v>-1.1336032388663986</v>
      </c>
      <c r="J789" s="50">
        <v>110.9</v>
      </c>
      <c r="K789" s="50"/>
      <c r="L789" s="115">
        <f t="shared" si="549"/>
        <v>0.36199095022624306</v>
      </c>
      <c r="M789" s="50">
        <v>121.9</v>
      </c>
      <c r="N789" s="50"/>
      <c r="O789" s="132">
        <f t="shared" si="550"/>
        <v>0</v>
      </c>
      <c r="P789" s="50">
        <v>210.3</v>
      </c>
      <c r="Q789" s="50"/>
      <c r="R789" s="115">
        <f t="shared" si="551"/>
        <v>9.0767634854771693</v>
      </c>
      <c r="S789" s="50">
        <v>148.6</v>
      </c>
      <c r="T789" s="50"/>
      <c r="U789" s="115">
        <f t="shared" si="552"/>
        <v>0.5412719891745521</v>
      </c>
      <c r="V789" s="50">
        <v>115.4</v>
      </c>
      <c r="W789" s="69"/>
      <c r="X789" s="115">
        <f t="shared" si="553"/>
        <v>0.34782608695653749</v>
      </c>
      <c r="Y789" s="98">
        <f t="shared" si="547"/>
        <v>0.76687116564417179</v>
      </c>
      <c r="Z789" s="98"/>
    </row>
    <row r="790" spans="1:41" hidden="1" x14ac:dyDescent="0.2">
      <c r="A790" s="31"/>
      <c r="C790" s="17" t="s">
        <v>21</v>
      </c>
      <c r="D790" s="50">
        <v>130.80000000000001</v>
      </c>
      <c r="E790" s="50"/>
      <c r="F790" s="112">
        <f t="shared" si="546"/>
        <v>0.84811102544335437</v>
      </c>
      <c r="G790" s="50">
        <v>122.7</v>
      </c>
      <c r="H790" s="50"/>
      <c r="I790" s="115">
        <f t="shared" si="548"/>
        <v>0.16326530612245094</v>
      </c>
      <c r="J790" s="50">
        <v>110.9</v>
      </c>
      <c r="K790" s="50"/>
      <c r="L790" s="115">
        <f t="shared" si="549"/>
        <v>0.27124773960218729</v>
      </c>
      <c r="M790" s="50">
        <v>121.9</v>
      </c>
      <c r="N790" s="50"/>
      <c r="O790" s="132">
        <f t="shared" si="550"/>
        <v>0</v>
      </c>
      <c r="P790" s="50">
        <v>210.1</v>
      </c>
      <c r="Q790" s="50"/>
      <c r="R790" s="115">
        <f t="shared" si="551"/>
        <v>7.5780849974398379</v>
      </c>
      <c r="S790" s="50">
        <v>148.9</v>
      </c>
      <c r="T790" s="50"/>
      <c r="U790" s="115">
        <f t="shared" si="552"/>
        <v>0.40458530006741711</v>
      </c>
      <c r="V790" s="50">
        <v>115.5</v>
      </c>
      <c r="W790" s="69"/>
      <c r="X790" s="115">
        <f t="shared" si="553"/>
        <v>0.26041666666667407</v>
      </c>
      <c r="Y790" s="98">
        <f t="shared" si="547"/>
        <v>0.76452599388379194</v>
      </c>
      <c r="Z790" s="98"/>
    </row>
    <row r="791" spans="1:41" hidden="1" x14ac:dyDescent="0.2">
      <c r="A791" s="31"/>
      <c r="C791" s="17" t="s">
        <v>22</v>
      </c>
      <c r="D791" s="50">
        <v>131.30000000000001</v>
      </c>
      <c r="E791" s="50"/>
      <c r="F791" s="112">
        <f t="shared" si="546"/>
        <v>1.0000000000000009</v>
      </c>
      <c r="G791" s="50">
        <v>124.1</v>
      </c>
      <c r="H791" s="50"/>
      <c r="I791" s="115">
        <f t="shared" si="548"/>
        <v>0.56726094003241023</v>
      </c>
      <c r="J791" s="50">
        <v>110.9</v>
      </c>
      <c r="K791" s="50"/>
      <c r="L791" s="115">
        <f t="shared" si="549"/>
        <v>0.27124773960218729</v>
      </c>
      <c r="M791" s="50">
        <v>121.9</v>
      </c>
      <c r="N791" s="50"/>
      <c r="O791" s="132">
        <f t="shared" si="550"/>
        <v>0</v>
      </c>
      <c r="P791" s="50">
        <v>205.9</v>
      </c>
      <c r="Q791" s="50"/>
      <c r="R791" s="115">
        <f t="shared" si="551"/>
        <v>6.2435500515995779</v>
      </c>
      <c r="S791" s="50">
        <v>149</v>
      </c>
      <c r="T791" s="50"/>
      <c r="U791" s="115">
        <f t="shared" si="552"/>
        <v>0.6076975016880537</v>
      </c>
      <c r="V791" s="50">
        <v>115.8</v>
      </c>
      <c r="W791" s="69"/>
      <c r="X791" s="115">
        <f t="shared" si="553"/>
        <v>0.52083333333332593</v>
      </c>
      <c r="Y791" s="98">
        <f t="shared" si="547"/>
        <v>0.76161462300076155</v>
      </c>
      <c r="Z791" s="98"/>
    </row>
    <row r="792" spans="1:41" hidden="1" x14ac:dyDescent="0.2">
      <c r="A792" s="31"/>
      <c r="C792" s="17" t="s">
        <v>23</v>
      </c>
      <c r="D792" s="50">
        <v>131.69999999999999</v>
      </c>
      <c r="E792" s="50"/>
      <c r="F792" s="112">
        <f t="shared" si="546"/>
        <v>1.1520737327188835</v>
      </c>
      <c r="G792" s="50">
        <v>124.8</v>
      </c>
      <c r="H792" s="50"/>
      <c r="I792" s="115">
        <f t="shared" si="548"/>
        <v>0.88924818108326864</v>
      </c>
      <c r="J792" s="50">
        <v>110.9</v>
      </c>
      <c r="K792" s="50"/>
      <c r="L792" s="115">
        <f t="shared" si="549"/>
        <v>0.27124773960218729</v>
      </c>
      <c r="M792" s="50">
        <v>121.9</v>
      </c>
      <c r="N792" s="50"/>
      <c r="O792" s="132">
        <f t="shared" si="550"/>
        <v>0</v>
      </c>
      <c r="P792" s="50">
        <v>206.5</v>
      </c>
      <c r="Q792" s="50"/>
      <c r="R792" s="115">
        <f t="shared" si="551"/>
        <v>6.1696658097686319</v>
      </c>
      <c r="S792" s="50">
        <v>149.30000000000001</v>
      </c>
      <c r="T792" s="50"/>
      <c r="U792" s="115">
        <f t="shared" si="552"/>
        <v>1.1517615176151796</v>
      </c>
      <c r="V792" s="50">
        <v>115.8</v>
      </c>
      <c r="W792" s="69"/>
      <c r="X792" s="115">
        <f t="shared" si="553"/>
        <v>0.34662045060658286</v>
      </c>
      <c r="Y792" s="98">
        <f t="shared" si="547"/>
        <v>0.75930144267274113</v>
      </c>
      <c r="Z792" s="98"/>
    </row>
    <row r="793" spans="1:41" hidden="1" x14ac:dyDescent="0.2">
      <c r="A793" s="31"/>
      <c r="C793" s="17" t="s">
        <v>24</v>
      </c>
      <c r="D793" s="50">
        <v>132.6</v>
      </c>
      <c r="E793" s="50"/>
      <c r="F793" s="112">
        <f t="shared" si="546"/>
        <v>2.0000000000000018</v>
      </c>
      <c r="G793" s="50">
        <v>125.8</v>
      </c>
      <c r="H793" s="50"/>
      <c r="I793" s="115">
        <f t="shared" si="548"/>
        <v>1.5334947538337307</v>
      </c>
      <c r="J793" s="50">
        <v>110.9</v>
      </c>
      <c r="K793" s="50"/>
      <c r="L793" s="115">
        <f t="shared" si="549"/>
        <v>0.27124773960218729</v>
      </c>
      <c r="M793" s="50">
        <v>121.9</v>
      </c>
      <c r="N793" s="50"/>
      <c r="O793" s="132">
        <f t="shared" si="550"/>
        <v>0</v>
      </c>
      <c r="P793" s="50">
        <v>210.5</v>
      </c>
      <c r="Q793" s="50"/>
      <c r="R793" s="115">
        <f t="shared" si="551"/>
        <v>9.8643006263048107</v>
      </c>
      <c r="S793" s="50">
        <v>149.80000000000001</v>
      </c>
      <c r="T793" s="50"/>
      <c r="U793" s="115">
        <f t="shared" si="552"/>
        <v>1.9741320626276426</v>
      </c>
      <c r="V793" s="50">
        <v>115.8</v>
      </c>
      <c r="W793" s="69"/>
      <c r="X793" s="115">
        <f t="shared" si="553"/>
        <v>0.34662045060658286</v>
      </c>
      <c r="Y793" s="98">
        <f t="shared" si="547"/>
        <v>0.75414781297134237</v>
      </c>
      <c r="Z793" s="98"/>
    </row>
    <row r="794" spans="1:41" s="31" customFormat="1" hidden="1" x14ac:dyDescent="0.2">
      <c r="C794" s="17" t="s">
        <v>25</v>
      </c>
      <c r="D794" s="50">
        <v>133.5</v>
      </c>
      <c r="E794" s="50"/>
      <c r="F794" s="112">
        <f t="shared" si="546"/>
        <v>3.009259259259256</v>
      </c>
      <c r="G794" s="50">
        <v>127.2</v>
      </c>
      <c r="H794" s="50"/>
      <c r="I794" s="115">
        <f t="shared" si="548"/>
        <v>3.3306255077172997</v>
      </c>
      <c r="J794" s="50">
        <v>110.9</v>
      </c>
      <c r="K794" s="50"/>
      <c r="L794" s="115">
        <f t="shared" si="549"/>
        <v>0.27124773960218729</v>
      </c>
      <c r="M794" s="50">
        <v>121.9</v>
      </c>
      <c r="N794" s="50"/>
      <c r="O794" s="132">
        <f t="shared" si="550"/>
        <v>0</v>
      </c>
      <c r="P794" s="50">
        <v>213.3</v>
      </c>
      <c r="Q794" s="50"/>
      <c r="R794" s="115">
        <f t="shared" si="551"/>
        <v>11.15164147993748</v>
      </c>
      <c r="S794" s="50">
        <v>150.19999999999999</v>
      </c>
      <c r="T794" s="50"/>
      <c r="U794" s="115">
        <f t="shared" si="552"/>
        <v>2.3160762942779245</v>
      </c>
      <c r="V794" s="50">
        <v>115.8</v>
      </c>
      <c r="W794" s="69"/>
      <c r="X794" s="115">
        <f t="shared" si="553"/>
        <v>0.34662045060658286</v>
      </c>
      <c r="Y794" s="98">
        <f t="shared" si="547"/>
        <v>0.74906367041198507</v>
      </c>
      <c r="Z794" s="98"/>
      <c r="AA794" s="309"/>
      <c r="AB794" s="309"/>
      <c r="AC794" s="309"/>
      <c r="AD794" s="309"/>
      <c r="AE794" s="309"/>
      <c r="AF794" s="309"/>
      <c r="AG794" s="309"/>
      <c r="AH794" s="309"/>
      <c r="AI794" s="309"/>
      <c r="AJ794" s="309"/>
      <c r="AK794" s="309"/>
      <c r="AL794" s="309"/>
      <c r="AM794" s="309"/>
      <c r="AN794" s="309"/>
      <c r="AO794" s="309"/>
    </row>
    <row r="795" spans="1:41" hidden="1" x14ac:dyDescent="0.2">
      <c r="A795" s="31"/>
      <c r="B795" s="31"/>
      <c r="C795" s="17"/>
      <c r="D795" s="67"/>
      <c r="E795" s="53"/>
      <c r="F795" s="112"/>
      <c r="G795" s="67"/>
      <c r="H795" s="67"/>
      <c r="I795" s="115"/>
      <c r="J795" s="69"/>
      <c r="K795" s="69"/>
      <c r="L795" s="115"/>
      <c r="M795" s="69"/>
      <c r="N795" s="69"/>
      <c r="O795" s="132"/>
      <c r="P795" s="69"/>
      <c r="Q795" s="69"/>
      <c r="R795" s="115"/>
      <c r="S795" s="67"/>
      <c r="T795" s="67"/>
      <c r="U795" s="115"/>
      <c r="V795" s="69"/>
      <c r="W795" s="69"/>
      <c r="X795" s="115"/>
      <c r="Y795" s="95"/>
      <c r="Z795" s="95"/>
    </row>
    <row r="796" spans="1:41" hidden="1" x14ac:dyDescent="0.2">
      <c r="A796" s="31"/>
      <c r="B796" s="18">
        <v>2008</v>
      </c>
      <c r="C796" s="17"/>
      <c r="D796" s="67">
        <f>SUM(D797:D808)/12</f>
        <v>140.9</v>
      </c>
      <c r="E796" s="154"/>
      <c r="F796" s="112">
        <v>7.7</v>
      </c>
      <c r="G796" s="67">
        <f>SUM(G797:G808)/12</f>
        <v>137.29166666666666</v>
      </c>
      <c r="H796" s="67"/>
      <c r="I796" s="115">
        <f>SUM(G796/G782-1)*100</f>
        <v>11.272457111981616</v>
      </c>
      <c r="J796" s="69">
        <f>SUM(J797:J808)/12</f>
        <v>113.11666666666666</v>
      </c>
      <c r="K796" s="69"/>
      <c r="L796" s="115">
        <f>SUM(J796/J782-1)*100</f>
        <v>2.1138945309561175</v>
      </c>
      <c r="M796" s="69">
        <f>SUM(M797:M808)/12</f>
        <v>129.91666666666669</v>
      </c>
      <c r="N796" s="69"/>
      <c r="O796" s="132">
        <f>SUM(M796/M782-1)*100</f>
        <v>6.5764287667487098</v>
      </c>
      <c r="P796" s="69">
        <f>SUM(P797:P808)/12</f>
        <v>212.98333333333335</v>
      </c>
      <c r="Q796" s="69"/>
      <c r="R796" s="115">
        <f>SUM(P796/P782-1)*100</f>
        <v>3.3816034301431985</v>
      </c>
      <c r="S796" s="67">
        <f>SUM(S797:S808)/12</f>
        <v>155.10000000000002</v>
      </c>
      <c r="T796" s="67"/>
      <c r="U796" s="115">
        <f>SUM(S796/S782-1)*100</f>
        <v>4.7560083300500988</v>
      </c>
      <c r="V796" s="69">
        <f>SUM(V797:V808)/12</f>
        <v>116.60833333333335</v>
      </c>
      <c r="W796" s="69"/>
      <c r="X796" s="115">
        <f>SUM(V796/V782-1)*100</f>
        <v>0.92318788315906009</v>
      </c>
      <c r="Y796" s="155">
        <f t="shared" ref="Y796:Y808" si="554">SUM(1/D796)*100</f>
        <v>0.70972320794889987</v>
      </c>
      <c r="Z796" s="155"/>
    </row>
    <row r="797" spans="1:41" hidden="1" x14ac:dyDescent="0.2">
      <c r="A797" s="31"/>
      <c r="C797" s="17" t="s">
        <v>32</v>
      </c>
      <c r="D797" s="67">
        <v>134.69999999999999</v>
      </c>
      <c r="E797" s="53"/>
      <c r="F797" s="112">
        <f t="shared" ref="F797:F808" si="555">SUM(D797/D783-1)*100</f>
        <v>4.0958268933539266</v>
      </c>
      <c r="G797" s="67">
        <v>128.80000000000001</v>
      </c>
      <c r="H797" s="67"/>
      <c r="I797" s="115">
        <f t="shared" ref="I797:I808" si="556">SUM(G797/G783-1)*100</f>
        <v>5.0570962479608683</v>
      </c>
      <c r="J797" s="69">
        <v>111</v>
      </c>
      <c r="K797" s="69"/>
      <c r="L797" s="115">
        <f t="shared" ref="L797:L808" si="557">SUM(J797/J783-1)*100</f>
        <v>0.36166365280290158</v>
      </c>
      <c r="M797" s="69">
        <v>121.9</v>
      </c>
      <c r="N797" s="69"/>
      <c r="O797" s="132">
        <f t="shared" ref="O797:O808" si="558">SUM(M797/M783-1)*100</f>
        <v>0</v>
      </c>
      <c r="P797" s="69">
        <v>217.8</v>
      </c>
      <c r="Q797" s="69"/>
      <c r="R797" s="115">
        <f t="shared" ref="R797:R808" si="559">SUM(P797/P783-1)*100</f>
        <v>12.094698919197121</v>
      </c>
      <c r="S797" s="67">
        <v>150.69999999999999</v>
      </c>
      <c r="T797" s="67"/>
      <c r="U797" s="115">
        <f t="shared" ref="U797:U808" si="560">SUM(S797/S783-1)*100</f>
        <v>2.7967257844474736</v>
      </c>
      <c r="V797" s="69">
        <v>115.8</v>
      </c>
      <c r="W797" s="69"/>
      <c r="X797" s="115">
        <f t="shared" ref="X797:X808" si="561">SUM(V797/V783-1)*100</f>
        <v>0.34662045060658286</v>
      </c>
      <c r="Y797" s="155">
        <f t="shared" si="554"/>
        <v>0.74239049740163332</v>
      </c>
      <c r="Z797" s="155"/>
    </row>
    <row r="798" spans="1:41" hidden="1" x14ac:dyDescent="0.2">
      <c r="A798" s="31"/>
      <c r="C798" s="17" t="s">
        <v>15</v>
      </c>
      <c r="D798" s="67">
        <v>133.69999999999999</v>
      </c>
      <c r="E798" s="53"/>
      <c r="F798" s="112">
        <f t="shared" si="555"/>
        <v>3.482972136222906</v>
      </c>
      <c r="G798" s="67">
        <v>127.1</v>
      </c>
      <c r="H798" s="67"/>
      <c r="I798" s="115">
        <f t="shared" si="556"/>
        <v>4.0950040950040956</v>
      </c>
      <c r="J798" s="69">
        <v>112</v>
      </c>
      <c r="K798" s="69"/>
      <c r="L798" s="115">
        <f t="shared" si="557"/>
        <v>1.2658227848101333</v>
      </c>
      <c r="M798" s="69">
        <v>125.4</v>
      </c>
      <c r="N798" s="69"/>
      <c r="O798" s="132">
        <f t="shared" si="558"/>
        <v>2.8712059064807116</v>
      </c>
      <c r="P798" s="69">
        <v>205.5</v>
      </c>
      <c r="Q798" s="69"/>
      <c r="R798" s="115">
        <f t="shared" si="559"/>
        <v>4.6867040244523706</v>
      </c>
      <c r="S798" s="67">
        <v>150.6</v>
      </c>
      <c r="T798" s="67"/>
      <c r="U798" s="115">
        <f t="shared" si="560"/>
        <v>3.0095759233926156</v>
      </c>
      <c r="V798" s="69">
        <v>115.8</v>
      </c>
      <c r="W798" s="69"/>
      <c r="X798" s="115">
        <f t="shared" si="561"/>
        <v>0.34662045060658286</v>
      </c>
      <c r="Y798" s="155">
        <f t="shared" si="554"/>
        <v>0.74794315632011976</v>
      </c>
      <c r="Z798" s="155"/>
    </row>
    <row r="799" spans="1:41" hidden="1" x14ac:dyDescent="0.2">
      <c r="A799" s="31"/>
      <c r="C799" s="17" t="s">
        <v>16</v>
      </c>
      <c r="D799" s="67">
        <v>135.5</v>
      </c>
      <c r="E799" s="53"/>
      <c r="F799" s="112">
        <f t="shared" si="555"/>
        <v>4.7140649149922664</v>
      </c>
      <c r="G799" s="67">
        <v>129.80000000000001</v>
      </c>
      <c r="H799" s="67"/>
      <c r="I799" s="115">
        <f t="shared" si="556"/>
        <v>6.1324611610793278</v>
      </c>
      <c r="J799" s="69">
        <v>112.6</v>
      </c>
      <c r="K799" s="69"/>
      <c r="L799" s="115">
        <f t="shared" si="557"/>
        <v>1.8083182640144635</v>
      </c>
      <c r="M799" s="69">
        <v>125.4</v>
      </c>
      <c r="N799" s="69"/>
      <c r="O799" s="132">
        <f t="shared" si="558"/>
        <v>2.8712059064807116</v>
      </c>
      <c r="P799" s="69">
        <v>211.6</v>
      </c>
      <c r="Q799" s="69"/>
      <c r="R799" s="115">
        <f t="shared" si="559"/>
        <v>6.5994962216624709</v>
      </c>
      <c r="S799" s="67">
        <v>151</v>
      </c>
      <c r="T799" s="67"/>
      <c r="U799" s="115">
        <f t="shared" si="560"/>
        <v>3.3538672142368275</v>
      </c>
      <c r="V799" s="69">
        <v>115.9</v>
      </c>
      <c r="W799" s="69"/>
      <c r="X799" s="115">
        <f t="shared" si="561"/>
        <v>0.43327556325822858</v>
      </c>
      <c r="Y799" s="155">
        <f t="shared" si="554"/>
        <v>0.73800738007380073</v>
      </c>
      <c r="Z799" s="155"/>
    </row>
    <row r="800" spans="1:41" hidden="1" x14ac:dyDescent="0.2">
      <c r="A800" s="31"/>
      <c r="C800" s="17" t="s">
        <v>17</v>
      </c>
      <c r="D800" s="67">
        <v>137.5</v>
      </c>
      <c r="E800" s="53"/>
      <c r="F800" s="112">
        <f t="shared" si="555"/>
        <v>6.0138781804163655</v>
      </c>
      <c r="G800" s="67">
        <v>132.9</v>
      </c>
      <c r="H800" s="67"/>
      <c r="I800" s="115">
        <f t="shared" si="556"/>
        <v>9.1133004926108541</v>
      </c>
      <c r="J800" s="69">
        <v>113.3</v>
      </c>
      <c r="K800" s="69"/>
      <c r="L800" s="115">
        <f t="shared" si="557"/>
        <v>2.4412296564195302</v>
      </c>
      <c r="M800" s="69">
        <v>128.80000000000001</v>
      </c>
      <c r="N800" s="69"/>
      <c r="O800" s="132">
        <f t="shared" si="558"/>
        <v>5.6603773584905648</v>
      </c>
      <c r="P800" s="69">
        <v>205.7</v>
      </c>
      <c r="Q800" s="69"/>
      <c r="R800" s="115">
        <f t="shared" si="559"/>
        <v>-0.819672131147553</v>
      </c>
      <c r="S800" s="67">
        <v>151.9</v>
      </c>
      <c r="T800" s="67"/>
      <c r="U800" s="115">
        <f t="shared" si="560"/>
        <v>3.7568306010928865</v>
      </c>
      <c r="V800" s="69">
        <v>116.1</v>
      </c>
      <c r="W800" s="69"/>
      <c r="X800" s="115">
        <f t="shared" si="561"/>
        <v>0.60658578856152001</v>
      </c>
      <c r="Y800" s="155">
        <f t="shared" si="554"/>
        <v>0.72727272727272729</v>
      </c>
      <c r="Z800" s="155"/>
    </row>
    <row r="801" spans="1:41" hidden="1" x14ac:dyDescent="0.2">
      <c r="A801" s="31"/>
      <c r="C801" s="17" t="s">
        <v>18</v>
      </c>
      <c r="D801" s="67">
        <v>140.1</v>
      </c>
      <c r="E801" s="53"/>
      <c r="F801" s="112">
        <f t="shared" si="555"/>
        <v>7.5211051419800334</v>
      </c>
      <c r="G801" s="67">
        <v>135.30000000000001</v>
      </c>
      <c r="H801" s="67"/>
      <c r="I801" s="115">
        <f t="shared" si="556"/>
        <v>10.539215686274517</v>
      </c>
      <c r="J801" s="69">
        <v>113.6</v>
      </c>
      <c r="K801" s="69"/>
      <c r="L801" s="115">
        <f t="shared" si="557"/>
        <v>2.7124773960216952</v>
      </c>
      <c r="M801" s="69">
        <v>132.1</v>
      </c>
      <c r="N801" s="69"/>
      <c r="O801" s="132">
        <f t="shared" si="558"/>
        <v>8.3675143560295151</v>
      </c>
      <c r="P801" s="69">
        <v>214.3</v>
      </c>
      <c r="Q801" s="69"/>
      <c r="R801" s="115">
        <f t="shared" si="559"/>
        <v>2.2911694510739933</v>
      </c>
      <c r="S801" s="67">
        <v>154.30000000000001</v>
      </c>
      <c r="T801" s="67"/>
      <c r="U801" s="115">
        <f t="shared" si="560"/>
        <v>4.8233695652174058</v>
      </c>
      <c r="V801" s="69">
        <v>116.4</v>
      </c>
      <c r="W801" s="69"/>
      <c r="X801" s="115">
        <f t="shared" si="561"/>
        <v>0.86655112651645716</v>
      </c>
      <c r="Y801" s="155">
        <f t="shared" si="554"/>
        <v>0.71377587437544621</v>
      </c>
      <c r="Z801" s="155"/>
    </row>
    <row r="802" spans="1:41" hidden="1" x14ac:dyDescent="0.2">
      <c r="A802" s="31"/>
      <c r="C802" s="17" t="s">
        <v>19</v>
      </c>
      <c r="D802" s="67">
        <v>142.6</v>
      </c>
      <c r="E802" s="53"/>
      <c r="F802" s="112">
        <f t="shared" si="555"/>
        <v>9.1048201989288415</v>
      </c>
      <c r="G802" s="67">
        <v>138.9</v>
      </c>
      <c r="H802" s="67"/>
      <c r="I802" s="115">
        <f t="shared" si="556"/>
        <v>13.202933985330079</v>
      </c>
      <c r="J802" s="69">
        <v>113.6</v>
      </c>
      <c r="K802" s="69"/>
      <c r="L802" s="115">
        <f t="shared" si="557"/>
        <v>2.4346257889990897</v>
      </c>
      <c r="M802" s="69">
        <v>132.1</v>
      </c>
      <c r="N802" s="69"/>
      <c r="O802" s="132">
        <f t="shared" si="558"/>
        <v>8.3675143560295151</v>
      </c>
      <c r="P802" s="69">
        <v>219.7</v>
      </c>
      <c r="Q802" s="69"/>
      <c r="R802" s="115">
        <f t="shared" si="559"/>
        <v>4.8187022900763266</v>
      </c>
      <c r="S802" s="67">
        <v>155.69999999999999</v>
      </c>
      <c r="T802" s="67"/>
      <c r="U802" s="115">
        <f t="shared" si="560"/>
        <v>4.9191374663072551</v>
      </c>
      <c r="V802" s="69">
        <v>116.6</v>
      </c>
      <c r="W802" s="69"/>
      <c r="X802" s="115">
        <f t="shared" si="561"/>
        <v>1.0398613518197486</v>
      </c>
      <c r="Y802" s="155">
        <f t="shared" si="554"/>
        <v>0.70126227208976166</v>
      </c>
      <c r="Z802" s="155"/>
    </row>
    <row r="803" spans="1:41" hidden="1" x14ac:dyDescent="0.2">
      <c r="A803" s="31"/>
      <c r="C803" s="17" t="s">
        <v>20</v>
      </c>
      <c r="D803" s="67">
        <v>143.9</v>
      </c>
      <c r="E803" s="53"/>
      <c r="F803" s="112">
        <f t="shared" si="555"/>
        <v>10.352760736196309</v>
      </c>
      <c r="G803" s="67">
        <v>139.69999999999999</v>
      </c>
      <c r="H803" s="67"/>
      <c r="I803" s="115">
        <f t="shared" si="556"/>
        <v>14.4144144144144</v>
      </c>
      <c r="J803" s="69">
        <v>113.6</v>
      </c>
      <c r="K803" s="69"/>
      <c r="L803" s="115">
        <f t="shared" si="557"/>
        <v>2.4346257889990897</v>
      </c>
      <c r="M803" s="69">
        <v>132.19999999999999</v>
      </c>
      <c r="N803" s="69"/>
      <c r="O803" s="132">
        <f t="shared" si="558"/>
        <v>8.4495488105003957</v>
      </c>
      <c r="P803" s="69">
        <v>223.3</v>
      </c>
      <c r="Q803" s="69"/>
      <c r="R803" s="115">
        <f t="shared" si="559"/>
        <v>6.1816452686638046</v>
      </c>
      <c r="S803" s="67">
        <v>159.69999999999999</v>
      </c>
      <c r="T803" s="67"/>
      <c r="U803" s="115">
        <f t="shared" si="560"/>
        <v>7.469717362045758</v>
      </c>
      <c r="V803" s="69">
        <v>116.9</v>
      </c>
      <c r="W803" s="69"/>
      <c r="X803" s="115">
        <f t="shared" si="561"/>
        <v>1.2998266897746857</v>
      </c>
      <c r="Y803" s="155">
        <f t="shared" si="554"/>
        <v>0.69492703266157052</v>
      </c>
      <c r="Z803" s="155"/>
    </row>
    <row r="804" spans="1:41" hidden="1" x14ac:dyDescent="0.2">
      <c r="A804" s="31"/>
      <c r="C804" s="17" t="s">
        <v>21</v>
      </c>
      <c r="D804" s="67">
        <v>145.69999999999999</v>
      </c>
      <c r="E804" s="53"/>
      <c r="F804" s="112">
        <f t="shared" si="555"/>
        <v>11.39143730886849</v>
      </c>
      <c r="G804" s="67">
        <v>142.69999999999999</v>
      </c>
      <c r="H804" s="67"/>
      <c r="I804" s="115">
        <f t="shared" si="556"/>
        <v>16.299918500407486</v>
      </c>
      <c r="J804" s="69">
        <v>113.6</v>
      </c>
      <c r="K804" s="69"/>
      <c r="L804" s="115">
        <f t="shared" si="557"/>
        <v>2.4346257889990897</v>
      </c>
      <c r="M804" s="69">
        <v>132.19999999999999</v>
      </c>
      <c r="N804" s="69"/>
      <c r="O804" s="132">
        <f t="shared" si="558"/>
        <v>8.4495488105003957</v>
      </c>
      <c r="P804" s="69">
        <v>224.2</v>
      </c>
      <c r="Q804" s="69"/>
      <c r="R804" s="115">
        <f t="shared" si="559"/>
        <v>6.7110899571632521</v>
      </c>
      <c r="S804" s="67">
        <v>161.1</v>
      </c>
      <c r="T804" s="67"/>
      <c r="U804" s="115">
        <f t="shared" si="560"/>
        <v>8.1934184016118081</v>
      </c>
      <c r="V804" s="69">
        <v>117</v>
      </c>
      <c r="W804" s="69"/>
      <c r="X804" s="115">
        <f t="shared" si="561"/>
        <v>1.298701298701288</v>
      </c>
      <c r="Y804" s="155">
        <f t="shared" si="554"/>
        <v>0.68634179821551133</v>
      </c>
      <c r="Z804" s="155"/>
    </row>
    <row r="805" spans="1:41" hidden="1" x14ac:dyDescent="0.2">
      <c r="A805" s="31"/>
      <c r="C805" s="17" t="s">
        <v>22</v>
      </c>
      <c r="D805" s="67">
        <v>145.19999999999999</v>
      </c>
      <c r="E805" s="53"/>
      <c r="F805" s="112">
        <f t="shared" si="555"/>
        <v>10.586443259710565</v>
      </c>
      <c r="G805" s="67">
        <v>142.80000000000001</v>
      </c>
      <c r="H805" s="67"/>
      <c r="I805" s="115">
        <f t="shared" si="556"/>
        <v>15.068493150684947</v>
      </c>
      <c r="J805" s="69">
        <v>113.6</v>
      </c>
      <c r="K805" s="69"/>
      <c r="L805" s="115">
        <f t="shared" si="557"/>
        <v>2.4346257889990897</v>
      </c>
      <c r="M805" s="69">
        <v>132.19999999999999</v>
      </c>
      <c r="N805" s="69"/>
      <c r="O805" s="132">
        <f t="shared" si="558"/>
        <v>8.4495488105003957</v>
      </c>
      <c r="P805" s="69">
        <v>218.9</v>
      </c>
      <c r="Q805" s="69"/>
      <c r="R805" s="115">
        <f t="shared" si="559"/>
        <v>6.3137445361826083</v>
      </c>
      <c r="S805" s="67">
        <v>159.69999999999999</v>
      </c>
      <c r="T805" s="67"/>
      <c r="U805" s="115">
        <f t="shared" si="560"/>
        <v>7.1812080536912681</v>
      </c>
      <c r="V805" s="69">
        <v>117.2</v>
      </c>
      <c r="W805" s="69"/>
      <c r="X805" s="115">
        <f t="shared" si="561"/>
        <v>1.2089810017271274</v>
      </c>
      <c r="Y805" s="155">
        <f t="shared" si="554"/>
        <v>0.68870523415977969</v>
      </c>
      <c r="Z805" s="155"/>
    </row>
    <row r="806" spans="1:41" hidden="1" x14ac:dyDescent="0.2">
      <c r="A806" s="31"/>
      <c r="C806" s="17" t="s">
        <v>23</v>
      </c>
      <c r="D806" s="67">
        <v>144.9</v>
      </c>
      <c r="E806" s="53" t="s">
        <v>40</v>
      </c>
      <c r="F806" s="112">
        <f t="shared" si="555"/>
        <v>10.022779043280195</v>
      </c>
      <c r="G806" s="67">
        <v>143.4</v>
      </c>
      <c r="H806" s="67"/>
      <c r="I806" s="115">
        <f t="shared" si="556"/>
        <v>14.903846153846168</v>
      </c>
      <c r="J806" s="69">
        <v>113.6</v>
      </c>
      <c r="K806" s="69"/>
      <c r="L806" s="115">
        <f t="shared" si="557"/>
        <v>2.4346257889990897</v>
      </c>
      <c r="M806" s="69">
        <v>132.19999999999999</v>
      </c>
      <c r="N806" s="69"/>
      <c r="O806" s="132">
        <f t="shared" si="558"/>
        <v>8.4495488105003957</v>
      </c>
      <c r="P806" s="69">
        <v>212.9</v>
      </c>
      <c r="Q806" s="69" t="s">
        <v>40</v>
      </c>
      <c r="R806" s="115">
        <f t="shared" si="559"/>
        <v>3.0992736077481764</v>
      </c>
      <c r="S806" s="67">
        <v>157.9</v>
      </c>
      <c r="T806" s="67"/>
      <c r="U806" s="115">
        <f t="shared" si="560"/>
        <v>5.7602143335566014</v>
      </c>
      <c r="V806" s="69">
        <v>117</v>
      </c>
      <c r="W806" s="69"/>
      <c r="X806" s="115">
        <f t="shared" si="561"/>
        <v>1.0362694300518172</v>
      </c>
      <c r="Y806" s="155">
        <f t="shared" si="554"/>
        <v>0.69013112491373363</v>
      </c>
      <c r="Z806" s="155"/>
    </row>
    <row r="807" spans="1:41" hidden="1" x14ac:dyDescent="0.2">
      <c r="A807" s="31"/>
      <c r="C807" s="17" t="s">
        <v>24</v>
      </c>
      <c r="D807" s="67">
        <v>143.80000000000001</v>
      </c>
      <c r="E807" s="53"/>
      <c r="F807" s="112">
        <f t="shared" si="555"/>
        <v>8.4464555052790491</v>
      </c>
      <c r="G807" s="67">
        <v>142.80000000000001</v>
      </c>
      <c r="H807" s="67"/>
      <c r="I807" s="115">
        <f t="shared" si="556"/>
        <v>13.51351351351353</v>
      </c>
      <c r="J807" s="69">
        <v>113.3</v>
      </c>
      <c r="K807" s="69"/>
      <c r="L807" s="115">
        <f t="shared" si="557"/>
        <v>2.1641118124436254</v>
      </c>
      <c r="M807" s="69">
        <v>132.19999999999999</v>
      </c>
      <c r="N807" s="69"/>
      <c r="O807" s="132">
        <f t="shared" si="558"/>
        <v>8.4495488105003957</v>
      </c>
      <c r="P807" s="69">
        <v>205.3</v>
      </c>
      <c r="Q807" s="69"/>
      <c r="R807" s="115">
        <f t="shared" si="559"/>
        <v>-2.4703087885985742</v>
      </c>
      <c r="S807" s="67">
        <v>155.4</v>
      </c>
      <c r="T807" s="67"/>
      <c r="U807" s="115">
        <f t="shared" si="560"/>
        <v>3.7383177570093462</v>
      </c>
      <c r="V807" s="69">
        <v>117.2</v>
      </c>
      <c r="W807" s="69"/>
      <c r="X807" s="115">
        <f t="shared" si="561"/>
        <v>1.2089810017271274</v>
      </c>
      <c r="Y807" s="155">
        <f t="shared" si="554"/>
        <v>0.69541029207232263</v>
      </c>
      <c r="Z807" s="155"/>
    </row>
    <row r="808" spans="1:41" s="31" customFormat="1" hidden="1" x14ac:dyDescent="0.2">
      <c r="C808" s="17" t="s">
        <v>25</v>
      </c>
      <c r="D808" s="67">
        <v>143.19999999999999</v>
      </c>
      <c r="E808" s="53"/>
      <c r="F808" s="112">
        <f t="shared" si="555"/>
        <v>7.2659176029962413</v>
      </c>
      <c r="G808" s="67">
        <v>143.30000000000001</v>
      </c>
      <c r="H808" s="67"/>
      <c r="I808" s="115">
        <f t="shared" si="556"/>
        <v>12.657232704402531</v>
      </c>
      <c r="J808" s="69">
        <v>113.6</v>
      </c>
      <c r="K808" s="69"/>
      <c r="L808" s="115">
        <f t="shared" si="557"/>
        <v>2.4346257889990897</v>
      </c>
      <c r="M808" s="69">
        <v>132.30000000000001</v>
      </c>
      <c r="N808" s="69"/>
      <c r="O808" s="132">
        <f t="shared" si="558"/>
        <v>8.5315832649712995</v>
      </c>
      <c r="P808" s="69">
        <v>196.6</v>
      </c>
      <c r="Q808" s="69"/>
      <c r="R808" s="115">
        <f t="shared" si="559"/>
        <v>-7.8293483356774551</v>
      </c>
      <c r="S808" s="67">
        <v>153.19999999999999</v>
      </c>
      <c r="T808" s="67"/>
      <c r="U808" s="115">
        <f t="shared" si="560"/>
        <v>1.9973368841544659</v>
      </c>
      <c r="V808" s="69">
        <v>117.4</v>
      </c>
      <c r="W808" s="69"/>
      <c r="X808" s="115">
        <f t="shared" si="561"/>
        <v>1.3816925734024155</v>
      </c>
      <c r="Y808" s="155">
        <f t="shared" si="554"/>
        <v>0.69832402234636881</v>
      </c>
      <c r="Z808" s="155"/>
      <c r="AA808" s="309"/>
      <c r="AB808" s="309"/>
      <c r="AC808" s="309"/>
      <c r="AD808" s="309"/>
      <c r="AE808" s="309"/>
      <c r="AF808" s="309"/>
      <c r="AG808" s="309"/>
      <c r="AH808" s="309"/>
      <c r="AI808" s="309"/>
      <c r="AJ808" s="309"/>
      <c r="AK808" s="309"/>
      <c r="AL808" s="309"/>
      <c r="AM808" s="309"/>
      <c r="AN808" s="309"/>
      <c r="AO808" s="309"/>
    </row>
    <row r="809" spans="1:41" hidden="1" x14ac:dyDescent="0.2">
      <c r="A809" s="31"/>
      <c r="B809" s="31"/>
      <c r="C809" s="17"/>
      <c r="D809" s="67"/>
      <c r="E809" s="53"/>
      <c r="F809" s="115"/>
      <c r="G809" s="67"/>
      <c r="H809" s="67"/>
      <c r="I809" s="115"/>
      <c r="J809" s="69"/>
      <c r="K809" s="69"/>
      <c r="L809" s="115"/>
      <c r="M809" s="69"/>
      <c r="N809" s="69"/>
      <c r="O809" s="132"/>
      <c r="P809" s="69"/>
      <c r="Q809" s="69"/>
      <c r="R809" s="115"/>
      <c r="S809" s="67"/>
      <c r="T809" s="67"/>
      <c r="U809" s="115"/>
      <c r="V809" s="69"/>
      <c r="W809" s="69"/>
      <c r="X809" s="115"/>
      <c r="Y809" s="95"/>
      <c r="Z809" s="95"/>
    </row>
    <row r="810" spans="1:41" hidden="1" x14ac:dyDescent="0.2">
      <c r="A810" s="31"/>
      <c r="B810" s="31"/>
      <c r="C810" s="17"/>
      <c r="D810" s="67"/>
      <c r="E810" s="53"/>
      <c r="F810" s="115"/>
      <c r="G810" s="67"/>
      <c r="H810" s="67"/>
      <c r="I810" s="115"/>
      <c r="J810" s="69"/>
      <c r="K810" s="69"/>
      <c r="L810" s="115"/>
      <c r="M810" s="69"/>
      <c r="N810" s="69"/>
      <c r="O810" s="132"/>
      <c r="P810" s="69"/>
      <c r="Q810" s="69"/>
      <c r="R810" s="115"/>
      <c r="S810" s="67"/>
      <c r="T810" s="67"/>
      <c r="U810" s="115"/>
      <c r="V810" s="69"/>
      <c r="W810" s="69"/>
      <c r="X810" s="115"/>
      <c r="Y810" s="95"/>
      <c r="Z810" s="95"/>
    </row>
    <row r="811" spans="1:41" hidden="1" x14ac:dyDescent="0.2">
      <c r="A811" s="31"/>
      <c r="B811" s="31"/>
      <c r="C811" s="17"/>
      <c r="D811" s="67"/>
      <c r="E811" s="53"/>
      <c r="F811" s="115"/>
      <c r="G811" s="67"/>
      <c r="H811" s="67"/>
      <c r="I811" s="115"/>
      <c r="J811" s="69"/>
      <c r="K811" s="69"/>
      <c r="L811" s="115"/>
      <c r="M811" s="69"/>
      <c r="N811" s="69"/>
      <c r="O811" s="132"/>
      <c r="P811" s="69"/>
      <c r="Q811" s="69"/>
      <c r="R811" s="115"/>
      <c r="S811" s="67"/>
      <c r="T811" s="67"/>
      <c r="U811" s="115"/>
      <c r="V811" s="69"/>
      <c r="W811" s="69"/>
      <c r="X811" s="115"/>
      <c r="Y811" s="95"/>
      <c r="Z811" s="95"/>
    </row>
    <row r="812" spans="1:41" hidden="1" x14ac:dyDescent="0.2">
      <c r="A812" s="31"/>
      <c r="B812" s="31"/>
      <c r="C812" s="17"/>
      <c r="D812" s="67"/>
      <c r="E812" s="53"/>
      <c r="F812" s="115"/>
      <c r="G812" s="67"/>
      <c r="H812" s="67"/>
      <c r="I812" s="115"/>
      <c r="J812" s="69"/>
      <c r="K812" s="69"/>
      <c r="L812" s="115"/>
      <c r="M812" s="69"/>
      <c r="N812" s="69"/>
      <c r="O812" s="132"/>
      <c r="P812" s="69"/>
      <c r="Q812" s="69"/>
      <c r="R812" s="115"/>
      <c r="S812" s="67"/>
      <c r="T812" s="67"/>
      <c r="U812" s="115"/>
      <c r="V812" s="69"/>
      <c r="W812" s="69"/>
      <c r="X812" s="115"/>
      <c r="Y812" s="95"/>
      <c r="Z812" s="95"/>
    </row>
    <row r="813" spans="1:41" hidden="1" x14ac:dyDescent="0.2">
      <c r="C813" s="17"/>
      <c r="D813" s="60"/>
      <c r="E813" s="38"/>
      <c r="F813" s="112"/>
      <c r="G813" s="40"/>
      <c r="H813" s="40"/>
      <c r="I813" s="111"/>
      <c r="J813" s="52"/>
      <c r="K813" s="52"/>
      <c r="L813" s="111"/>
      <c r="M813" s="52"/>
      <c r="N813" s="52"/>
      <c r="O813" s="120"/>
      <c r="P813" s="52"/>
      <c r="Q813" s="52"/>
      <c r="R813" s="111"/>
      <c r="S813" s="40"/>
      <c r="T813" s="40"/>
      <c r="U813" s="111"/>
      <c r="V813" s="52"/>
      <c r="W813" s="52"/>
      <c r="X813" s="111"/>
      <c r="Y813" s="93"/>
      <c r="Z813" s="93"/>
    </row>
    <row r="814" spans="1:41" hidden="1" x14ac:dyDescent="0.2">
      <c r="C814" s="17"/>
      <c r="D814" s="60"/>
      <c r="E814" s="38"/>
      <c r="F814" s="112"/>
      <c r="G814" s="40"/>
      <c r="H814" s="40"/>
      <c r="I814" s="111"/>
      <c r="J814" s="52"/>
      <c r="K814" s="52"/>
      <c r="L814" s="111"/>
      <c r="M814" s="52"/>
      <c r="N814" s="52"/>
      <c r="O814" s="120"/>
      <c r="P814" s="52"/>
      <c r="Q814" s="52"/>
      <c r="R814" s="111"/>
      <c r="S814" s="40"/>
      <c r="T814" s="40"/>
      <c r="U814" s="111"/>
      <c r="V814" s="52"/>
      <c r="W814" s="52"/>
      <c r="X814" s="111"/>
      <c r="Y814" s="93"/>
      <c r="Z814" s="93"/>
    </row>
    <row r="815" spans="1:41" hidden="1" x14ac:dyDescent="0.2">
      <c r="C815" s="17"/>
      <c r="D815" s="60"/>
      <c r="E815" s="38"/>
      <c r="F815" s="112"/>
      <c r="G815" s="40"/>
      <c r="H815" s="40"/>
      <c r="I815" s="111"/>
      <c r="J815" s="52"/>
      <c r="K815" s="52"/>
      <c r="L815" s="111"/>
      <c r="M815" s="52"/>
      <c r="N815" s="52"/>
      <c r="O815" s="120"/>
      <c r="P815" s="52"/>
      <c r="Q815" s="52"/>
      <c r="R815" s="111"/>
      <c r="S815" s="40"/>
      <c r="T815" s="40"/>
      <c r="U815" s="111"/>
      <c r="V815" s="52"/>
      <c r="W815" s="52"/>
      <c r="X815" s="111"/>
      <c r="Y815" s="93"/>
      <c r="Z815" s="93"/>
    </row>
    <row r="816" spans="1:41" hidden="1" x14ac:dyDescent="0.2">
      <c r="C816" s="17"/>
      <c r="D816" s="60"/>
      <c r="E816" s="38"/>
      <c r="F816" s="112"/>
      <c r="G816" s="40"/>
      <c r="H816" s="40"/>
      <c r="I816" s="111"/>
      <c r="J816" s="52"/>
      <c r="K816" s="52"/>
      <c r="L816" s="111"/>
      <c r="M816" s="52"/>
      <c r="N816" s="52"/>
      <c r="O816" s="120"/>
      <c r="P816" s="52"/>
      <c r="Q816" s="52"/>
      <c r="R816" s="111"/>
      <c r="S816" s="40"/>
      <c r="T816" s="40"/>
      <c r="U816" s="111"/>
      <c r="V816" s="52"/>
      <c r="W816" s="52"/>
      <c r="X816" s="111"/>
      <c r="Y816" s="93"/>
      <c r="Z816" s="93"/>
    </row>
    <row r="817" spans="3:26" hidden="1" x14ac:dyDescent="0.2">
      <c r="C817" s="17"/>
      <c r="D817" s="60"/>
      <c r="E817" s="38"/>
      <c r="F817" s="112"/>
      <c r="G817" s="40"/>
      <c r="H817" s="40"/>
      <c r="I817" s="111"/>
      <c r="J817" s="52"/>
      <c r="K817" s="52"/>
      <c r="L817" s="111"/>
      <c r="M817" s="52"/>
      <c r="N817" s="52"/>
      <c r="O817" s="120"/>
      <c r="P817" s="52"/>
      <c r="Q817" s="52"/>
      <c r="R817" s="111"/>
      <c r="S817" s="40"/>
      <c r="T817" s="40"/>
      <c r="U817" s="111"/>
      <c r="V817" s="52"/>
      <c r="W817" s="52"/>
      <c r="X817" s="111"/>
      <c r="Y817" s="93"/>
      <c r="Z817" s="93"/>
    </row>
    <row r="818" spans="3:26" hidden="1" x14ac:dyDescent="0.2">
      <c r="C818" s="17"/>
      <c r="D818" s="60"/>
      <c r="E818" s="38"/>
      <c r="F818" s="112"/>
      <c r="G818" s="40"/>
      <c r="H818" s="40"/>
      <c r="I818" s="111"/>
      <c r="J818" s="52"/>
      <c r="K818" s="52"/>
      <c r="L818" s="111"/>
      <c r="M818" s="52"/>
      <c r="N818" s="52"/>
      <c r="O818" s="120"/>
      <c r="P818" s="52"/>
      <c r="Q818" s="52"/>
      <c r="R818" s="111"/>
      <c r="S818" s="40"/>
      <c r="T818" s="40"/>
      <c r="U818" s="111"/>
      <c r="V818" s="52"/>
      <c r="W818" s="52"/>
      <c r="X818" s="111"/>
      <c r="Y818" s="93"/>
      <c r="Z818" s="93"/>
    </row>
    <row r="819" spans="3:26" hidden="1" x14ac:dyDescent="0.2">
      <c r="C819" s="17"/>
      <c r="D819" s="60"/>
      <c r="E819" s="38"/>
      <c r="F819" s="112"/>
      <c r="G819" s="40"/>
      <c r="H819" s="40"/>
      <c r="I819" s="111"/>
      <c r="J819" s="52"/>
      <c r="K819" s="52"/>
      <c r="L819" s="111"/>
      <c r="M819" s="52"/>
      <c r="N819" s="52"/>
      <c r="O819" s="120"/>
      <c r="P819" s="52"/>
      <c r="Q819" s="52"/>
      <c r="R819" s="111"/>
      <c r="S819" s="40"/>
      <c r="T819" s="40"/>
      <c r="U819" s="111"/>
      <c r="V819" s="52"/>
      <c r="W819" s="52"/>
      <c r="X819" s="111"/>
      <c r="Y819" s="93"/>
      <c r="Z819" s="93"/>
    </row>
    <row r="820" spans="3:26" hidden="1" x14ac:dyDescent="0.2">
      <c r="C820" s="17"/>
      <c r="D820" s="60"/>
      <c r="E820" s="38"/>
      <c r="F820" s="112"/>
      <c r="G820" s="40"/>
      <c r="H820" s="40"/>
      <c r="I820" s="111"/>
      <c r="J820" s="52"/>
      <c r="K820" s="52"/>
      <c r="L820" s="111"/>
      <c r="M820" s="52"/>
      <c r="N820" s="52"/>
      <c r="O820" s="120"/>
      <c r="P820" s="52"/>
      <c r="Q820" s="52"/>
      <c r="R820" s="111"/>
      <c r="S820" s="40"/>
      <c r="T820" s="40"/>
      <c r="U820" s="111"/>
      <c r="V820" s="52"/>
      <c r="W820" s="52"/>
      <c r="X820" s="111"/>
      <c r="Y820" s="93"/>
      <c r="Z820" s="93"/>
    </row>
    <row r="821" spans="3:26" hidden="1" x14ac:dyDescent="0.2">
      <c r="C821" s="17"/>
      <c r="D821" s="60"/>
      <c r="E821" s="38"/>
      <c r="F821" s="112"/>
      <c r="G821" s="40"/>
      <c r="H821" s="40"/>
      <c r="I821" s="111"/>
      <c r="J821" s="52"/>
      <c r="K821" s="52"/>
      <c r="L821" s="111"/>
      <c r="M821" s="52"/>
      <c r="N821" s="52"/>
      <c r="O821" s="120"/>
      <c r="P821" s="52"/>
      <c r="Q821" s="52"/>
      <c r="R821" s="111"/>
      <c r="S821" s="40"/>
      <c r="T821" s="40"/>
      <c r="U821" s="111"/>
      <c r="V821" s="52"/>
      <c r="W821" s="52"/>
      <c r="X821" s="111"/>
      <c r="Y821" s="93"/>
      <c r="Z821" s="93"/>
    </row>
    <row r="822" spans="3:26" hidden="1" x14ac:dyDescent="0.2">
      <c r="C822" s="17"/>
      <c r="D822" s="60"/>
      <c r="E822" s="38"/>
      <c r="F822" s="112"/>
      <c r="G822" s="40"/>
      <c r="H822" s="40"/>
      <c r="I822" s="111"/>
      <c r="J822" s="52"/>
      <c r="K822" s="52"/>
      <c r="L822" s="111"/>
      <c r="M822" s="52"/>
      <c r="N822" s="52"/>
      <c r="O822" s="120"/>
      <c r="P822" s="52"/>
      <c r="Q822" s="52"/>
      <c r="R822" s="111"/>
      <c r="S822" s="40"/>
      <c r="T822" s="40"/>
      <c r="U822" s="111"/>
      <c r="V822" s="52"/>
      <c r="W822" s="52"/>
      <c r="X822" s="111"/>
      <c r="Y822" s="93"/>
      <c r="Z822" s="93"/>
    </row>
    <row r="823" spans="3:26" hidden="1" x14ac:dyDescent="0.2">
      <c r="C823" s="17"/>
      <c r="D823" s="60"/>
      <c r="E823" s="38"/>
      <c r="F823" s="112"/>
      <c r="G823" s="40"/>
      <c r="H823" s="40"/>
      <c r="I823" s="111"/>
      <c r="J823" s="52"/>
      <c r="K823" s="52"/>
      <c r="L823" s="111"/>
      <c r="M823" s="52"/>
      <c r="N823" s="52"/>
      <c r="O823" s="120"/>
      <c r="P823" s="52"/>
      <c r="Q823" s="52"/>
      <c r="R823" s="111"/>
      <c r="S823" s="40"/>
      <c r="T823" s="40"/>
      <c r="U823" s="111"/>
      <c r="V823" s="52"/>
      <c r="W823" s="52"/>
      <c r="X823" s="111"/>
      <c r="Y823" s="93"/>
      <c r="Z823" s="93"/>
    </row>
    <row r="824" spans="3:26" hidden="1" x14ac:dyDescent="0.2">
      <c r="C824" s="17"/>
      <c r="D824" s="60"/>
      <c r="E824" s="38"/>
      <c r="F824" s="112"/>
      <c r="G824" s="40"/>
      <c r="H824" s="40"/>
      <c r="I824" s="111"/>
      <c r="J824" s="52"/>
      <c r="K824" s="52"/>
      <c r="L824" s="111"/>
      <c r="M824" s="52"/>
      <c r="N824" s="52"/>
      <c r="O824" s="120"/>
      <c r="P824" s="52"/>
      <c r="Q824" s="52"/>
      <c r="R824" s="111"/>
      <c r="S824" s="40"/>
      <c r="T824" s="40"/>
      <c r="U824" s="111"/>
      <c r="V824" s="52"/>
      <c r="W824" s="52"/>
      <c r="X824" s="111"/>
      <c r="Y824" s="93"/>
      <c r="Z824" s="93"/>
    </row>
    <row r="825" spans="3:26" hidden="1" x14ac:dyDescent="0.2">
      <c r="C825" s="17"/>
      <c r="D825" s="60"/>
      <c r="E825" s="38"/>
      <c r="F825" s="112"/>
      <c r="G825" s="40"/>
      <c r="H825" s="40"/>
      <c r="I825" s="111"/>
      <c r="J825" s="52"/>
      <c r="K825" s="52"/>
      <c r="L825" s="111"/>
      <c r="M825" s="52"/>
      <c r="N825" s="52"/>
      <c r="O825" s="120"/>
      <c r="P825" s="52"/>
      <c r="Q825" s="52"/>
      <c r="R825" s="111"/>
      <c r="S825" s="40"/>
      <c r="T825" s="40"/>
      <c r="U825" s="111"/>
      <c r="V825" s="52"/>
      <c r="W825" s="52"/>
      <c r="X825" s="111"/>
      <c r="Y825" s="93"/>
      <c r="Z825" s="93"/>
    </row>
    <row r="826" spans="3:26" hidden="1" x14ac:dyDescent="0.2">
      <c r="C826" s="17"/>
      <c r="D826" s="60"/>
      <c r="E826" s="38"/>
      <c r="F826" s="112"/>
      <c r="G826" s="40"/>
      <c r="H826" s="40"/>
      <c r="I826" s="111"/>
      <c r="J826" s="52"/>
      <c r="K826" s="52"/>
      <c r="L826" s="111"/>
      <c r="M826" s="52"/>
      <c r="N826" s="52"/>
      <c r="O826" s="120"/>
      <c r="P826" s="52"/>
      <c r="Q826" s="52"/>
      <c r="R826" s="111"/>
      <c r="S826" s="40"/>
      <c r="T826" s="40"/>
      <c r="U826" s="111"/>
      <c r="V826" s="52"/>
      <c r="W826" s="52"/>
      <c r="X826" s="111"/>
      <c r="Y826" s="93"/>
      <c r="Z826" s="93"/>
    </row>
    <row r="827" spans="3:26" hidden="1" x14ac:dyDescent="0.2">
      <c r="C827" s="17"/>
      <c r="D827" s="60"/>
      <c r="E827" s="38"/>
      <c r="F827" s="112"/>
      <c r="G827" s="40"/>
      <c r="H827" s="40"/>
      <c r="I827" s="111"/>
      <c r="J827" s="52"/>
      <c r="K827" s="52"/>
      <c r="L827" s="111"/>
      <c r="M827" s="52"/>
      <c r="N827" s="52"/>
      <c r="O827" s="120"/>
      <c r="P827" s="52"/>
      <c r="Q827" s="52"/>
      <c r="R827" s="111"/>
      <c r="S827" s="40"/>
      <c r="T827" s="40"/>
      <c r="U827" s="111"/>
      <c r="V827" s="52"/>
      <c r="W827" s="52"/>
      <c r="X827" s="111"/>
      <c r="Y827" s="93"/>
      <c r="Z827" s="93"/>
    </row>
    <row r="828" spans="3:26" hidden="1" x14ac:dyDescent="0.2">
      <c r="C828" s="17"/>
      <c r="D828" s="60"/>
      <c r="E828" s="38"/>
      <c r="F828" s="112"/>
      <c r="G828" s="40"/>
      <c r="H828" s="40"/>
      <c r="I828" s="111"/>
      <c r="J828" s="52"/>
      <c r="K828" s="52"/>
      <c r="L828" s="111"/>
      <c r="M828" s="52"/>
      <c r="N828" s="52"/>
      <c r="O828" s="120"/>
      <c r="P828" s="52"/>
      <c r="Q828" s="52"/>
      <c r="R828" s="111"/>
      <c r="S828" s="40"/>
      <c r="T828" s="40"/>
      <c r="U828" s="111"/>
      <c r="V828" s="52"/>
      <c r="W828" s="52"/>
      <c r="X828" s="111"/>
      <c r="Y828" s="93"/>
      <c r="Z828" s="93"/>
    </row>
    <row r="829" spans="3:26" hidden="1" x14ac:dyDescent="0.2">
      <c r="C829" s="17"/>
      <c r="D829" s="60"/>
      <c r="E829" s="38"/>
      <c r="F829" s="112"/>
      <c r="G829" s="40"/>
      <c r="H829" s="40"/>
      <c r="I829" s="111"/>
      <c r="J829" s="52"/>
      <c r="K829" s="52"/>
      <c r="L829" s="111"/>
      <c r="M829" s="52"/>
      <c r="N829" s="52"/>
      <c r="O829" s="120"/>
      <c r="P829" s="52"/>
      <c r="Q829" s="52"/>
      <c r="R829" s="111"/>
      <c r="S829" s="40"/>
      <c r="T829" s="40"/>
      <c r="U829" s="111"/>
      <c r="V829" s="52"/>
      <c r="W829" s="52"/>
      <c r="X829" s="111"/>
      <c r="Y829" s="93"/>
      <c r="Z829" s="93"/>
    </row>
    <row r="830" spans="3:26" hidden="1" x14ac:dyDescent="0.2">
      <c r="C830" s="17"/>
      <c r="D830" s="60"/>
      <c r="E830" s="38"/>
      <c r="F830" s="112"/>
      <c r="G830" s="40"/>
      <c r="H830" s="40"/>
      <c r="I830" s="111"/>
      <c r="J830" s="52"/>
      <c r="K830" s="52"/>
      <c r="L830" s="111"/>
      <c r="M830" s="52"/>
      <c r="N830" s="52"/>
      <c r="O830" s="120"/>
      <c r="P830" s="52"/>
      <c r="Q830" s="52"/>
      <c r="R830" s="111"/>
      <c r="S830" s="40"/>
      <c r="T830" s="40"/>
      <c r="U830" s="111"/>
      <c r="V830" s="52"/>
      <c r="W830" s="52"/>
      <c r="X830" s="111"/>
      <c r="Y830" s="93"/>
      <c r="Z830" s="93"/>
    </row>
    <row r="831" spans="3:26" hidden="1" x14ac:dyDescent="0.2">
      <c r="C831" s="17"/>
      <c r="D831" s="60"/>
      <c r="E831" s="38"/>
      <c r="F831" s="112"/>
      <c r="G831" s="40"/>
      <c r="H831" s="40"/>
      <c r="I831" s="111"/>
      <c r="J831" s="52"/>
      <c r="K831" s="52"/>
      <c r="L831" s="111"/>
      <c r="M831" s="52"/>
      <c r="N831" s="52"/>
      <c r="O831" s="120"/>
      <c r="P831" s="52"/>
      <c r="Q831" s="52"/>
      <c r="R831" s="111"/>
      <c r="S831" s="40"/>
      <c r="T831" s="40"/>
      <c r="U831" s="111"/>
      <c r="V831" s="52"/>
      <c r="W831" s="52"/>
      <c r="X831" s="111"/>
      <c r="Y831" s="93"/>
      <c r="Z831" s="93"/>
    </row>
    <row r="832" spans="3:26" hidden="1" x14ac:dyDescent="0.2">
      <c r="C832" s="17"/>
      <c r="D832" s="60"/>
      <c r="E832" s="38"/>
      <c r="F832" s="112"/>
      <c r="G832" s="40"/>
      <c r="H832" s="40"/>
      <c r="I832" s="111"/>
      <c r="J832" s="52"/>
      <c r="K832" s="52"/>
      <c r="L832" s="111"/>
      <c r="M832" s="52"/>
      <c r="N832" s="52"/>
      <c r="O832" s="120"/>
      <c r="P832" s="52"/>
      <c r="Q832" s="52"/>
      <c r="R832" s="111"/>
      <c r="S832" s="40"/>
      <c r="T832" s="40"/>
      <c r="U832" s="111"/>
      <c r="V832" s="52"/>
      <c r="W832" s="52"/>
      <c r="X832" s="111"/>
      <c r="Y832" s="93"/>
      <c r="Z832" s="93"/>
    </row>
    <row r="833" spans="3:26" hidden="1" x14ac:dyDescent="0.2">
      <c r="C833" s="17"/>
      <c r="D833" s="60"/>
      <c r="E833" s="38"/>
      <c r="F833" s="112"/>
      <c r="G833" s="40"/>
      <c r="H833" s="40"/>
      <c r="I833" s="111"/>
      <c r="J833" s="52"/>
      <c r="K833" s="52"/>
      <c r="L833" s="111"/>
      <c r="M833" s="52"/>
      <c r="N833" s="52"/>
      <c r="O833" s="120"/>
      <c r="P833" s="52"/>
      <c r="Q833" s="52"/>
      <c r="R833" s="111"/>
      <c r="S833" s="40"/>
      <c r="T833" s="40"/>
      <c r="U833" s="111"/>
      <c r="V833" s="52"/>
      <c r="W833" s="52"/>
      <c r="X833" s="111"/>
      <c r="Y833" s="93"/>
      <c r="Z833" s="93"/>
    </row>
    <row r="834" spans="3:26" hidden="1" x14ac:dyDescent="0.2">
      <c r="C834" s="17"/>
      <c r="D834" s="60"/>
      <c r="E834" s="38"/>
      <c r="F834" s="112"/>
      <c r="G834" s="40"/>
      <c r="H834" s="40"/>
      <c r="I834" s="111"/>
      <c r="J834" s="52"/>
      <c r="K834" s="52"/>
      <c r="L834" s="111"/>
      <c r="M834" s="52"/>
      <c r="N834" s="52"/>
      <c r="O834" s="120"/>
      <c r="P834" s="52"/>
      <c r="Q834" s="52"/>
      <c r="R834" s="111"/>
      <c r="S834" s="40"/>
      <c r="T834" s="40"/>
      <c r="U834" s="111"/>
      <c r="V834" s="52"/>
      <c r="W834" s="52"/>
      <c r="X834" s="111"/>
      <c r="Y834" s="93"/>
      <c r="Z834" s="93"/>
    </row>
    <row r="835" spans="3:26" hidden="1" x14ac:dyDescent="0.2">
      <c r="C835" s="17"/>
      <c r="D835" s="60"/>
      <c r="E835" s="38"/>
      <c r="F835" s="112"/>
      <c r="G835" s="40"/>
      <c r="H835" s="40"/>
      <c r="I835" s="111"/>
      <c r="J835" s="52"/>
      <c r="K835" s="52"/>
      <c r="L835" s="111"/>
      <c r="M835" s="52"/>
      <c r="N835" s="52"/>
      <c r="O835" s="120"/>
      <c r="P835" s="52"/>
      <c r="Q835" s="52"/>
      <c r="R835" s="111"/>
      <c r="S835" s="40"/>
      <c r="T835" s="40"/>
      <c r="U835" s="111"/>
      <c r="V835" s="52"/>
      <c r="W835" s="52"/>
      <c r="X835" s="111"/>
      <c r="Y835" s="93"/>
      <c r="Z835" s="93"/>
    </row>
    <row r="836" spans="3:26" hidden="1" x14ac:dyDescent="0.2">
      <c r="C836" s="17"/>
      <c r="D836" s="60"/>
      <c r="E836" s="38"/>
      <c r="F836" s="112"/>
      <c r="G836" s="40"/>
      <c r="H836" s="40"/>
      <c r="I836" s="111"/>
      <c r="J836" s="52"/>
      <c r="K836" s="52"/>
      <c r="L836" s="111"/>
      <c r="M836" s="52"/>
      <c r="N836" s="52"/>
      <c r="O836" s="120"/>
      <c r="P836" s="52"/>
      <c r="Q836" s="52"/>
      <c r="R836" s="111"/>
      <c r="S836" s="40"/>
      <c r="T836" s="40"/>
      <c r="U836" s="111"/>
      <c r="V836" s="52"/>
      <c r="W836" s="52"/>
      <c r="X836" s="111"/>
      <c r="Y836" s="93"/>
      <c r="Z836" s="93"/>
    </row>
    <row r="837" spans="3:26" hidden="1" x14ac:dyDescent="0.2">
      <c r="C837" s="17"/>
      <c r="D837" s="60"/>
      <c r="E837" s="38"/>
      <c r="F837" s="112"/>
      <c r="G837" s="40"/>
      <c r="H837" s="40"/>
      <c r="I837" s="111"/>
      <c r="J837" s="52"/>
      <c r="K837" s="52"/>
      <c r="L837" s="111"/>
      <c r="M837" s="52"/>
      <c r="N837" s="52"/>
      <c r="O837" s="120"/>
      <c r="P837" s="52"/>
      <c r="Q837" s="52"/>
      <c r="R837" s="111"/>
      <c r="S837" s="40"/>
      <c r="T837" s="40"/>
      <c r="U837" s="111"/>
      <c r="V837" s="52"/>
      <c r="W837" s="52"/>
      <c r="X837" s="111"/>
      <c r="Y837" s="93"/>
      <c r="Z837" s="93"/>
    </row>
    <row r="838" spans="3:26" hidden="1" x14ac:dyDescent="0.2">
      <c r="C838" s="17"/>
      <c r="D838" s="60"/>
      <c r="E838" s="38"/>
      <c r="F838" s="112"/>
      <c r="G838" s="40"/>
      <c r="H838" s="40"/>
      <c r="I838" s="111"/>
      <c r="J838" s="52"/>
      <c r="K838" s="52"/>
      <c r="L838" s="111"/>
      <c r="M838" s="52"/>
      <c r="N838" s="52"/>
      <c r="O838" s="120"/>
      <c r="P838" s="52"/>
      <c r="Q838" s="52"/>
      <c r="R838" s="111"/>
      <c r="S838" s="40"/>
      <c r="T838" s="40"/>
      <c r="U838" s="111"/>
      <c r="V838" s="52"/>
      <c r="W838" s="52"/>
      <c r="X838" s="111"/>
      <c r="Y838" s="93"/>
      <c r="Z838" s="93"/>
    </row>
    <row r="839" spans="3:26" hidden="1" x14ac:dyDescent="0.2">
      <c r="C839" s="17"/>
      <c r="D839" s="60"/>
      <c r="E839" s="38"/>
      <c r="F839" s="112"/>
      <c r="G839" s="40"/>
      <c r="H839" s="40"/>
      <c r="I839" s="111"/>
      <c r="J839" s="52"/>
      <c r="K839" s="52"/>
      <c r="L839" s="111"/>
      <c r="M839" s="52"/>
      <c r="N839" s="52"/>
      <c r="O839" s="120"/>
      <c r="P839" s="52"/>
      <c r="Q839" s="52"/>
      <c r="R839" s="111"/>
      <c r="S839" s="40"/>
      <c r="T839" s="40"/>
      <c r="U839" s="111"/>
      <c r="V839" s="52"/>
      <c r="W839" s="52"/>
      <c r="X839" s="111"/>
      <c r="Y839" s="93"/>
      <c r="Z839" s="93"/>
    </row>
    <row r="840" spans="3:26" hidden="1" x14ac:dyDescent="0.2">
      <c r="C840" s="17"/>
      <c r="D840" s="60"/>
      <c r="E840" s="38"/>
      <c r="F840" s="112"/>
      <c r="G840" s="40"/>
      <c r="H840" s="40"/>
      <c r="I840" s="111"/>
      <c r="J840" s="52"/>
      <c r="K840" s="52"/>
      <c r="L840" s="111"/>
      <c r="M840" s="52"/>
      <c r="N840" s="52"/>
      <c r="O840" s="120"/>
      <c r="P840" s="52"/>
      <c r="Q840" s="52"/>
      <c r="R840" s="111"/>
      <c r="S840" s="40"/>
      <c r="T840" s="40"/>
      <c r="U840" s="111"/>
      <c r="V840" s="52"/>
      <c r="W840" s="52"/>
      <c r="X840" s="111"/>
      <c r="Y840" s="93"/>
      <c r="Z840" s="93"/>
    </row>
    <row r="841" spans="3:26" hidden="1" x14ac:dyDescent="0.2">
      <c r="C841" s="17"/>
      <c r="D841" s="60"/>
      <c r="E841" s="38"/>
      <c r="F841" s="112"/>
      <c r="G841" s="40"/>
      <c r="H841" s="40"/>
      <c r="I841" s="111"/>
      <c r="J841" s="52"/>
      <c r="K841" s="52"/>
      <c r="L841" s="111"/>
      <c r="M841" s="52"/>
      <c r="N841" s="52"/>
      <c r="O841" s="120"/>
      <c r="P841" s="52"/>
      <c r="Q841" s="52"/>
      <c r="R841" s="111"/>
      <c r="S841" s="40"/>
      <c r="T841" s="40"/>
      <c r="U841" s="111"/>
      <c r="V841" s="52"/>
      <c r="W841" s="52"/>
      <c r="X841" s="111"/>
      <c r="Y841" s="93"/>
      <c r="Z841" s="93"/>
    </row>
    <row r="842" spans="3:26" hidden="1" x14ac:dyDescent="0.2">
      <c r="C842" s="17"/>
      <c r="D842" s="60"/>
      <c r="E842" s="38"/>
      <c r="F842" s="112"/>
      <c r="G842" s="40"/>
      <c r="H842" s="40"/>
      <c r="I842" s="111"/>
      <c r="J842" s="52"/>
      <c r="K842" s="52"/>
      <c r="L842" s="111"/>
      <c r="M842" s="52"/>
      <c r="N842" s="52"/>
      <c r="O842" s="120"/>
      <c r="P842" s="52"/>
      <c r="Q842" s="52"/>
      <c r="R842" s="111"/>
      <c r="S842" s="40"/>
      <c r="T842" s="40"/>
      <c r="U842" s="111"/>
      <c r="V842" s="52"/>
      <c r="W842" s="52"/>
      <c r="X842" s="111"/>
      <c r="Y842" s="93"/>
      <c r="Z842" s="93"/>
    </row>
    <row r="843" spans="3:26" hidden="1" x14ac:dyDescent="0.2">
      <c r="C843" s="17"/>
      <c r="D843" s="60"/>
      <c r="E843" s="38"/>
      <c r="F843" s="112"/>
      <c r="G843" s="40"/>
      <c r="H843" s="40"/>
      <c r="I843" s="111"/>
      <c r="J843" s="52"/>
      <c r="K843" s="52"/>
      <c r="L843" s="111"/>
      <c r="M843" s="52"/>
      <c r="N843" s="52"/>
      <c r="O843" s="120"/>
      <c r="P843" s="52"/>
      <c r="Q843" s="52"/>
      <c r="R843" s="111"/>
      <c r="S843" s="40"/>
      <c r="T843" s="40"/>
      <c r="U843" s="111"/>
      <c r="V843" s="52"/>
      <c r="W843" s="52"/>
      <c r="X843" s="111"/>
      <c r="Y843" s="93"/>
      <c r="Z843" s="93"/>
    </row>
    <row r="844" spans="3:26" hidden="1" x14ac:dyDescent="0.2">
      <c r="C844" s="17"/>
      <c r="D844" s="60"/>
      <c r="E844" s="38"/>
      <c r="F844" s="112"/>
      <c r="G844" s="40"/>
      <c r="H844" s="40"/>
      <c r="I844" s="111"/>
      <c r="J844" s="52"/>
      <c r="K844" s="52"/>
      <c r="L844" s="111"/>
      <c r="M844" s="52"/>
      <c r="N844" s="52"/>
      <c r="O844" s="120"/>
      <c r="P844" s="52"/>
      <c r="Q844" s="52"/>
      <c r="R844" s="111"/>
      <c r="S844" s="40"/>
      <c r="T844" s="40"/>
      <c r="U844" s="111"/>
      <c r="V844" s="52"/>
      <c r="W844" s="52"/>
      <c r="X844" s="111"/>
      <c r="Y844" s="93"/>
      <c r="Z844" s="93"/>
    </row>
    <row r="845" spans="3:26" hidden="1" x14ac:dyDescent="0.2">
      <c r="C845" s="17"/>
      <c r="D845" s="60"/>
      <c r="E845" s="38"/>
      <c r="F845" s="112"/>
      <c r="G845" s="40"/>
      <c r="H845" s="40"/>
      <c r="I845" s="111"/>
      <c r="J845" s="52"/>
      <c r="K845" s="52"/>
      <c r="L845" s="111"/>
      <c r="M845" s="52"/>
      <c r="N845" s="52"/>
      <c r="O845" s="120"/>
      <c r="P845" s="52"/>
      <c r="Q845" s="52"/>
      <c r="R845" s="111"/>
      <c r="S845" s="40"/>
      <c r="T845" s="40"/>
      <c r="U845" s="111"/>
      <c r="V845" s="52"/>
      <c r="W845" s="52"/>
      <c r="X845" s="111"/>
      <c r="Y845" s="93"/>
      <c r="Z845" s="93"/>
    </row>
    <row r="846" spans="3:26" hidden="1" x14ac:dyDescent="0.2">
      <c r="C846" s="17"/>
      <c r="D846" s="60"/>
      <c r="E846" s="38"/>
      <c r="F846" s="112"/>
      <c r="G846" s="40"/>
      <c r="H846" s="40"/>
      <c r="I846" s="111"/>
      <c r="J846" s="52"/>
      <c r="K846" s="52"/>
      <c r="L846" s="111"/>
      <c r="M846" s="52"/>
      <c r="N846" s="52"/>
      <c r="O846" s="120"/>
      <c r="P846" s="52"/>
      <c r="Q846" s="52"/>
      <c r="R846" s="111"/>
      <c r="S846" s="40"/>
      <c r="T846" s="40"/>
      <c r="U846" s="111"/>
      <c r="V846" s="52"/>
      <c r="W846" s="52"/>
      <c r="X846" s="111"/>
      <c r="Y846" s="93"/>
      <c r="Z846" s="93"/>
    </row>
    <row r="847" spans="3:26" hidden="1" x14ac:dyDescent="0.2">
      <c r="C847" s="17"/>
      <c r="D847" s="60"/>
      <c r="E847" s="38"/>
      <c r="F847" s="112"/>
      <c r="G847" s="40"/>
      <c r="H847" s="40"/>
      <c r="I847" s="111"/>
      <c r="J847" s="52"/>
      <c r="K847" s="52"/>
      <c r="L847" s="111"/>
      <c r="M847" s="52"/>
      <c r="N847" s="52"/>
      <c r="O847" s="120"/>
      <c r="P847" s="52"/>
      <c r="Q847" s="52"/>
      <c r="R847" s="111"/>
      <c r="S847" s="40"/>
      <c r="T847" s="40"/>
      <c r="U847" s="111"/>
      <c r="V847" s="52"/>
      <c r="W847" s="52"/>
      <c r="X847" s="111"/>
      <c r="Y847" s="93"/>
      <c r="Z847" s="93"/>
    </row>
    <row r="848" spans="3:26" hidden="1" x14ac:dyDescent="0.2">
      <c r="C848" s="17"/>
      <c r="D848" s="60"/>
      <c r="E848" s="38"/>
      <c r="F848" s="112"/>
      <c r="G848" s="40"/>
      <c r="H848" s="40"/>
      <c r="I848" s="111"/>
      <c r="J848" s="52"/>
      <c r="K848" s="52"/>
      <c r="L848" s="111"/>
      <c r="M848" s="52"/>
      <c r="N848" s="52"/>
      <c r="O848" s="120"/>
      <c r="P848" s="52"/>
      <c r="Q848" s="52"/>
      <c r="R848" s="111"/>
      <c r="S848" s="40"/>
      <c r="T848" s="40"/>
      <c r="U848" s="111"/>
      <c r="V848" s="52"/>
      <c r="W848" s="52"/>
      <c r="X848" s="111"/>
      <c r="Y848" s="93"/>
      <c r="Z848" s="93"/>
    </row>
    <row r="849" spans="1:42" hidden="1" x14ac:dyDescent="0.2">
      <c r="A849" s="31"/>
      <c r="B849" s="31"/>
      <c r="C849" s="17"/>
      <c r="D849" s="69"/>
      <c r="E849" s="50"/>
      <c r="F849" s="115"/>
      <c r="G849" s="51"/>
      <c r="H849" s="51"/>
      <c r="I849" s="115"/>
      <c r="J849" s="59"/>
      <c r="K849" s="59"/>
      <c r="L849" s="115"/>
      <c r="M849" s="59"/>
      <c r="N849" s="59"/>
      <c r="O849" s="132"/>
      <c r="P849" s="59"/>
      <c r="Q849" s="59"/>
      <c r="R849" s="115"/>
      <c r="S849" s="51"/>
      <c r="T849" s="51"/>
      <c r="U849" s="115"/>
      <c r="V849" s="59"/>
      <c r="W849" s="59"/>
      <c r="X849" s="115"/>
      <c r="Y849" s="95"/>
      <c r="Z849" s="95"/>
    </row>
    <row r="850" spans="1:42" hidden="1" x14ac:dyDescent="0.2">
      <c r="A850" s="31"/>
      <c r="B850" s="31"/>
      <c r="C850" s="17"/>
      <c r="D850" s="69"/>
      <c r="E850" s="50"/>
      <c r="F850" s="115"/>
      <c r="G850" s="51"/>
      <c r="H850" s="51"/>
      <c r="I850" s="115"/>
      <c r="J850" s="59"/>
      <c r="K850" s="59"/>
      <c r="L850" s="115"/>
      <c r="M850" s="59"/>
      <c r="N850" s="59"/>
      <c r="O850" s="132"/>
      <c r="P850" s="59"/>
      <c r="Q850" s="59"/>
      <c r="R850" s="115"/>
      <c r="S850" s="51"/>
      <c r="T850" s="51"/>
      <c r="U850" s="115"/>
      <c r="V850" s="59"/>
      <c r="W850" s="59"/>
      <c r="X850" s="115"/>
      <c r="Y850" s="95"/>
      <c r="Z850" s="95"/>
    </row>
    <row r="851" spans="1:42" x14ac:dyDescent="0.2">
      <c r="A851" s="31"/>
      <c r="B851" s="18">
        <v>2009</v>
      </c>
      <c r="C851" s="17"/>
      <c r="D851" s="51">
        <f>SUM(D852:D863)/12</f>
        <v>145.44166666666666</v>
      </c>
      <c r="E851" s="50"/>
      <c r="F851" s="321">
        <f>SUM(D851/D796-1)*100</f>
        <v>3.2233262361012427</v>
      </c>
      <c r="G851" s="51">
        <f>SUM(G852:G863)/12</f>
        <v>145.63333333333335</v>
      </c>
      <c r="H851" s="50"/>
      <c r="I851" s="323">
        <f>SUM(G851/G796-1)*100</f>
        <v>6.0758725341426567</v>
      </c>
      <c r="J851" s="51">
        <f>SUM(J852:J863)/12</f>
        <v>114.60000000000001</v>
      </c>
      <c r="K851" s="50"/>
      <c r="L851" s="323">
        <f>SUM(J851/J796-1)*100</f>
        <v>1.3113304847502727</v>
      </c>
      <c r="M851" s="51">
        <f>SUM(M852:M863)/12</f>
        <v>133.67499999999998</v>
      </c>
      <c r="N851" s="50"/>
      <c r="O851" s="324">
        <f>SUM(M851/M796-1)*100</f>
        <v>2.8928800513149167</v>
      </c>
      <c r="P851" s="51">
        <f>SUM(P852:P863)/12</f>
        <v>199.01666666666668</v>
      </c>
      <c r="Q851" s="50"/>
      <c r="R851" s="323">
        <f>SUM(P851/P796-1)*100</f>
        <v>-6.557633617653968</v>
      </c>
      <c r="S851" s="51">
        <f>SUM(S852:S863)/12</f>
        <v>156.24166666666667</v>
      </c>
      <c r="T851" s="50"/>
      <c r="U851" s="323">
        <f>SUM(S851/S796-1)*100</f>
        <v>0.73608424672253481</v>
      </c>
      <c r="V851" s="51">
        <f>SUM(V852:V863)/12</f>
        <v>119.21666666666668</v>
      </c>
      <c r="W851" s="69"/>
      <c r="X851" s="323">
        <f>SUM(V851/V796-1)*100</f>
        <v>2.2368327020653167</v>
      </c>
      <c r="Y851" s="98">
        <f t="shared" ref="Y851:Y863" si="562">SUM(1/D851)*100</f>
        <v>0.68756087778605401</v>
      </c>
      <c r="Z851" s="98"/>
      <c r="AB851" s="292"/>
      <c r="AC851" s="292"/>
      <c r="AD851" s="292"/>
      <c r="AE851" s="292"/>
      <c r="AF851" s="292"/>
      <c r="AG851" s="292"/>
      <c r="AH851" s="292"/>
      <c r="AI851" s="263"/>
      <c r="AJ851" s="309" t="b">
        <f t="shared" ref="AJ851" si="563">D851=AB851</f>
        <v>0</v>
      </c>
      <c r="AK851" s="309" t="b">
        <f t="shared" ref="AK851" si="564">G851=AC851</f>
        <v>0</v>
      </c>
      <c r="AL851" s="309" t="b">
        <f t="shared" ref="AL851" si="565">J851=AD851</f>
        <v>0</v>
      </c>
      <c r="AM851" s="309" t="b">
        <f t="shared" ref="AM851" si="566">M851=AE851</f>
        <v>0</v>
      </c>
      <c r="AN851" s="309" t="b">
        <f t="shared" ref="AN851" si="567">AF851=P851</f>
        <v>0</v>
      </c>
      <c r="AO851" s="309" t="b">
        <f>AG851=S851</f>
        <v>0</v>
      </c>
      <c r="AP851" s="153" t="b">
        <f>AH851=V851</f>
        <v>0</v>
      </c>
    </row>
    <row r="852" spans="1:42" x14ac:dyDescent="0.2">
      <c r="A852" s="31"/>
      <c r="C852" s="17" t="s">
        <v>32</v>
      </c>
      <c r="D852" s="50">
        <v>142.30000000000001</v>
      </c>
      <c r="E852" s="50"/>
      <c r="F852" s="321">
        <f t="shared" ref="F852:F862" si="568">SUM(D852/D797-1)*100</f>
        <v>5.6421677802524384</v>
      </c>
      <c r="G852" s="50">
        <v>142.6</v>
      </c>
      <c r="H852" s="50"/>
      <c r="I852" s="323">
        <f t="shared" ref="I852:I862" si="569">SUM(G852/G797-1)*100</f>
        <v>10.714285714285698</v>
      </c>
      <c r="J852" s="50">
        <v>113.9</v>
      </c>
      <c r="K852" s="50"/>
      <c r="L852" s="323">
        <f t="shared" ref="L852:L862" si="570">SUM(J852/J797-1)*100</f>
        <v>2.6126126126126081</v>
      </c>
      <c r="M852" s="50">
        <v>132.30000000000001</v>
      </c>
      <c r="N852" s="50"/>
      <c r="O852" s="324">
        <f t="shared" ref="O852:O862" si="571">SUM(M852/M797-1)*100</f>
        <v>8.5315832649712995</v>
      </c>
      <c r="P852" s="50">
        <v>188.2</v>
      </c>
      <c r="Q852" s="50"/>
      <c r="R852" s="323">
        <f t="shared" ref="R852:R862" si="572">SUM(P852/P797-1)*100</f>
        <v>-13.590449954086326</v>
      </c>
      <c r="S852" s="50">
        <v>152.5</v>
      </c>
      <c r="T852" s="50"/>
      <c r="U852" s="323">
        <f t="shared" ref="U852:U862" si="573">SUM(S852/S797-1)*100</f>
        <v>1.1944260119442607</v>
      </c>
      <c r="V852" s="50">
        <v>117.8</v>
      </c>
      <c r="W852" s="69"/>
      <c r="X852" s="323">
        <f t="shared" ref="X852:X862" si="574">SUM(V852/V797-1)*100</f>
        <v>1.7271157167530138</v>
      </c>
      <c r="Y852" s="98">
        <f t="shared" si="562"/>
        <v>0.70274068868587491</v>
      </c>
      <c r="AA852" s="300" t="s">
        <v>14</v>
      </c>
      <c r="AB852" s="301">
        <v>142.30000000000001</v>
      </c>
      <c r="AC852" s="301">
        <v>142.6</v>
      </c>
      <c r="AD852" s="301">
        <v>113.9</v>
      </c>
      <c r="AE852" s="301">
        <v>132.30000000000001</v>
      </c>
      <c r="AF852" s="301">
        <v>188.2</v>
      </c>
      <c r="AG852" s="301">
        <v>152.5</v>
      </c>
      <c r="AH852" s="301">
        <v>117.8</v>
      </c>
      <c r="AJ852" s="309" t="b">
        <f t="shared" ref="AJ852:AJ863" si="575">D852=AB852</f>
        <v>1</v>
      </c>
      <c r="AK852" s="309" t="b">
        <f t="shared" ref="AK852:AK863" si="576">G852=AC852</f>
        <v>1</v>
      </c>
      <c r="AL852" s="309" t="b">
        <f t="shared" ref="AL852:AL863" si="577">J852=AD852</f>
        <v>1</v>
      </c>
      <c r="AM852" s="309" t="b">
        <f t="shared" ref="AM852:AM863" si="578">M852=AE852</f>
        <v>1</v>
      </c>
      <c r="AN852" s="309" t="b">
        <f t="shared" ref="AN852:AN863" si="579">AF852=P852</f>
        <v>1</v>
      </c>
      <c r="AO852" s="309" t="b">
        <f>AG852=S852</f>
        <v>1</v>
      </c>
      <c r="AP852" s="153" t="b">
        <f>AH852=V852</f>
        <v>1</v>
      </c>
    </row>
    <row r="853" spans="1:42" x14ac:dyDescent="0.2">
      <c r="A853" s="31"/>
      <c r="C853" s="17" t="s">
        <v>15</v>
      </c>
      <c r="D853" s="50">
        <v>142.5</v>
      </c>
      <c r="E853" s="50"/>
      <c r="F853" s="321">
        <f t="shared" si="568"/>
        <v>6.5818997756170727</v>
      </c>
      <c r="G853" s="50">
        <v>142.9</v>
      </c>
      <c r="H853" s="50"/>
      <c r="I853" s="323">
        <f t="shared" si="569"/>
        <v>12.431156569630231</v>
      </c>
      <c r="J853" s="50">
        <v>114.4</v>
      </c>
      <c r="K853" s="50"/>
      <c r="L853" s="323">
        <f t="shared" si="570"/>
        <v>2.1428571428571574</v>
      </c>
      <c r="M853" s="50">
        <v>132.30000000000001</v>
      </c>
      <c r="N853" s="50"/>
      <c r="O853" s="324">
        <f t="shared" si="571"/>
        <v>5.5023923444976086</v>
      </c>
      <c r="P853" s="50">
        <v>188.8</v>
      </c>
      <c r="Q853" s="50"/>
      <c r="R853" s="323">
        <f t="shared" si="572"/>
        <v>-8.1265206812652035</v>
      </c>
      <c r="S853" s="50">
        <v>152.5</v>
      </c>
      <c r="T853" s="50"/>
      <c r="U853" s="323">
        <f t="shared" si="573"/>
        <v>1.2616201859229736</v>
      </c>
      <c r="V853" s="50">
        <v>118.1</v>
      </c>
      <c r="W853" s="69"/>
      <c r="X853" s="323">
        <f t="shared" si="574"/>
        <v>1.9861830742659681</v>
      </c>
      <c r="Y853" s="98">
        <f t="shared" si="562"/>
        <v>0.70175438596491224</v>
      </c>
      <c r="Z853" s="98"/>
      <c r="AA853" s="300" t="s">
        <v>15</v>
      </c>
      <c r="AB853" s="301">
        <v>142.5</v>
      </c>
      <c r="AC853" s="301">
        <v>142.9</v>
      </c>
      <c r="AD853" s="301">
        <v>114.4</v>
      </c>
      <c r="AE853" s="301">
        <v>132.30000000000001</v>
      </c>
      <c r="AF853" s="301">
        <v>188.8</v>
      </c>
      <c r="AG853" s="301">
        <v>152.5</v>
      </c>
      <c r="AH853" s="301">
        <v>118.1</v>
      </c>
      <c r="AI853" s="263"/>
      <c r="AJ853" s="309" t="b">
        <f t="shared" si="575"/>
        <v>1</v>
      </c>
      <c r="AK853" s="309" t="b">
        <f t="shared" si="576"/>
        <v>1</v>
      </c>
      <c r="AL853" s="309" t="b">
        <f t="shared" si="577"/>
        <v>1</v>
      </c>
      <c r="AM853" s="309" t="b">
        <f t="shared" si="578"/>
        <v>1</v>
      </c>
      <c r="AN853" s="309" t="b">
        <f t="shared" si="579"/>
        <v>1</v>
      </c>
      <c r="AO853" s="309" t="b">
        <f t="shared" ref="AO853:AO863" si="580">AG853=S853</f>
        <v>1</v>
      </c>
      <c r="AP853" s="31" t="b">
        <f t="shared" ref="AP853:AP863" si="581">AH853=V853</f>
        <v>1</v>
      </c>
    </row>
    <row r="854" spans="1:42" x14ac:dyDescent="0.2">
      <c r="A854" s="31"/>
      <c r="C854" s="17" t="s">
        <v>16</v>
      </c>
      <c r="D854" s="50">
        <v>141.80000000000001</v>
      </c>
      <c r="E854" s="50"/>
      <c r="F854" s="321">
        <f>SUM(D854/D799-1)*100</f>
        <v>4.6494464944649483</v>
      </c>
      <c r="G854" s="50">
        <v>142.5</v>
      </c>
      <c r="H854" s="50"/>
      <c r="I854" s="323">
        <f t="shared" si="569"/>
        <v>9.7842835130970585</v>
      </c>
      <c r="J854" s="50">
        <v>114.4</v>
      </c>
      <c r="K854" s="50"/>
      <c r="L854" s="323">
        <f t="shared" si="570"/>
        <v>1.598579040852588</v>
      </c>
      <c r="M854" s="50">
        <v>132.30000000000001</v>
      </c>
      <c r="N854" s="50"/>
      <c r="O854" s="324">
        <f t="shared" si="571"/>
        <v>5.5023923444976086</v>
      </c>
      <c r="P854" s="50">
        <v>184.3</v>
      </c>
      <c r="Q854" s="50"/>
      <c r="R854" s="323">
        <f t="shared" si="572"/>
        <v>-12.901701323251412</v>
      </c>
      <c r="S854" s="50">
        <v>150.80000000000001</v>
      </c>
      <c r="T854" s="50"/>
      <c r="U854" s="323">
        <f t="shared" si="573"/>
        <v>-0.13245033112582183</v>
      </c>
      <c r="V854" s="50">
        <v>118.1</v>
      </c>
      <c r="W854" s="69"/>
      <c r="X854" s="323">
        <f t="shared" si="574"/>
        <v>1.8981880931837614</v>
      </c>
      <c r="Y854" s="98">
        <f t="shared" si="562"/>
        <v>0.70521861777150907</v>
      </c>
      <c r="Z854" s="98"/>
      <c r="AA854" s="300" t="s">
        <v>16</v>
      </c>
      <c r="AB854" s="301">
        <v>141.80000000000001</v>
      </c>
      <c r="AC854" s="301">
        <v>142.5</v>
      </c>
      <c r="AD854" s="301">
        <v>114.4</v>
      </c>
      <c r="AE854" s="301">
        <v>132.30000000000001</v>
      </c>
      <c r="AF854" s="301">
        <v>184.3</v>
      </c>
      <c r="AG854" s="301">
        <v>150.80000000000001</v>
      </c>
      <c r="AH854" s="301">
        <v>118.1</v>
      </c>
      <c r="AI854" s="263"/>
      <c r="AJ854" s="309" t="b">
        <f t="shared" si="575"/>
        <v>1</v>
      </c>
      <c r="AK854" s="309" t="b">
        <f t="shared" si="576"/>
        <v>1</v>
      </c>
      <c r="AL854" s="309" t="b">
        <f t="shared" si="577"/>
        <v>1</v>
      </c>
      <c r="AM854" s="309" t="b">
        <f t="shared" si="578"/>
        <v>1</v>
      </c>
      <c r="AN854" s="309" t="b">
        <f t="shared" si="579"/>
        <v>1</v>
      </c>
      <c r="AO854" s="309" t="b">
        <f t="shared" si="580"/>
        <v>1</v>
      </c>
      <c r="AP854" s="31" t="b">
        <f t="shared" si="581"/>
        <v>1</v>
      </c>
    </row>
    <row r="855" spans="1:42" x14ac:dyDescent="0.2">
      <c r="A855" s="31"/>
      <c r="C855" s="17" t="s">
        <v>17</v>
      </c>
      <c r="D855" s="50">
        <v>142.19999999999999</v>
      </c>
      <c r="E855" s="50"/>
      <c r="F855" s="321">
        <f t="shared" si="568"/>
        <v>3.4181818181818091</v>
      </c>
      <c r="G855" s="50">
        <v>142.4</v>
      </c>
      <c r="H855" s="50"/>
      <c r="I855" s="323">
        <f t="shared" si="569"/>
        <v>7.1482317531978978</v>
      </c>
      <c r="J855" s="50">
        <v>114.4</v>
      </c>
      <c r="K855" s="50"/>
      <c r="L855" s="323">
        <f t="shared" si="570"/>
        <v>0.97087378640776656</v>
      </c>
      <c r="M855" s="50">
        <v>132.30000000000001</v>
      </c>
      <c r="N855" s="50"/>
      <c r="O855" s="324">
        <f t="shared" si="571"/>
        <v>2.7173913043478271</v>
      </c>
      <c r="P855" s="50">
        <v>191.6</v>
      </c>
      <c r="Q855" s="50"/>
      <c r="R855" s="323">
        <f t="shared" si="572"/>
        <v>-6.8546426835196854</v>
      </c>
      <c r="S855" s="50">
        <v>151.19999999999999</v>
      </c>
      <c r="T855" s="50"/>
      <c r="U855" s="323">
        <f t="shared" si="573"/>
        <v>-0.46082949308756671</v>
      </c>
      <c r="V855" s="50">
        <v>118.1</v>
      </c>
      <c r="W855" s="69"/>
      <c r="X855" s="323">
        <f t="shared" si="574"/>
        <v>1.7226528854435763</v>
      </c>
      <c r="Y855" s="98">
        <f t="shared" si="562"/>
        <v>0.70323488045007043</v>
      </c>
      <c r="Z855" s="98"/>
      <c r="AA855" s="300" t="s">
        <v>17</v>
      </c>
      <c r="AB855" s="301">
        <v>142.19999999999999</v>
      </c>
      <c r="AC855" s="301">
        <v>142.4</v>
      </c>
      <c r="AD855" s="301">
        <v>114.4</v>
      </c>
      <c r="AE855" s="301">
        <v>132.30000000000001</v>
      </c>
      <c r="AF855" s="301">
        <v>191.6</v>
      </c>
      <c r="AG855" s="301">
        <v>151.19999999999999</v>
      </c>
      <c r="AH855" s="301">
        <v>118.1</v>
      </c>
      <c r="AI855" s="263"/>
      <c r="AJ855" s="309" t="b">
        <f t="shared" si="575"/>
        <v>1</v>
      </c>
      <c r="AK855" s="309" t="b">
        <f t="shared" si="576"/>
        <v>1</v>
      </c>
      <c r="AL855" s="309" t="b">
        <f t="shared" si="577"/>
        <v>1</v>
      </c>
      <c r="AM855" s="309" t="b">
        <f t="shared" si="578"/>
        <v>1</v>
      </c>
      <c r="AN855" s="309" t="b">
        <f t="shared" si="579"/>
        <v>1</v>
      </c>
      <c r="AO855" s="309" t="b">
        <f t="shared" si="580"/>
        <v>1</v>
      </c>
      <c r="AP855" s="31" t="b">
        <f t="shared" si="581"/>
        <v>1</v>
      </c>
    </row>
    <row r="856" spans="1:42" x14ac:dyDescent="0.2">
      <c r="A856" s="31"/>
      <c r="C856" s="17" t="s">
        <v>18</v>
      </c>
      <c r="D856" s="50">
        <v>143.69999999999999</v>
      </c>
      <c r="E856" s="50"/>
      <c r="F856" s="321">
        <f>SUM(D856/D801-1)*100</f>
        <v>2.5695931477516032</v>
      </c>
      <c r="G856" s="50">
        <v>144.69999999999999</v>
      </c>
      <c r="H856" s="50"/>
      <c r="I856" s="323">
        <f>SUM(G856/G801-1)*100</f>
        <v>6.9475240206947397</v>
      </c>
      <c r="J856" s="50">
        <v>114.4</v>
      </c>
      <c r="K856" s="50"/>
      <c r="L856" s="323">
        <f t="shared" si="570"/>
        <v>0.70422535211267512</v>
      </c>
      <c r="M856" s="50">
        <v>132.30000000000001</v>
      </c>
      <c r="N856" s="50"/>
      <c r="O856" s="324">
        <f t="shared" si="571"/>
        <v>0.15140045420136694</v>
      </c>
      <c r="P856" s="50">
        <v>195.8</v>
      </c>
      <c r="Q856" s="50"/>
      <c r="R856" s="323">
        <f t="shared" si="572"/>
        <v>-8.6327578161455865</v>
      </c>
      <c r="S856" s="50">
        <v>151.30000000000001</v>
      </c>
      <c r="T856" s="50"/>
      <c r="U856" s="323">
        <f t="shared" si="573"/>
        <v>-1.944264419961117</v>
      </c>
      <c r="V856" s="50">
        <v>118.2</v>
      </c>
      <c r="W856" s="69"/>
      <c r="X856" s="323">
        <f t="shared" si="574"/>
        <v>1.5463917525773141</v>
      </c>
      <c r="Y856" s="98">
        <f t="shared" si="562"/>
        <v>0.69589422407794022</v>
      </c>
      <c r="Z856" s="98"/>
      <c r="AA856" s="300" t="s">
        <v>18</v>
      </c>
      <c r="AB856" s="301">
        <v>143.69999999999999</v>
      </c>
      <c r="AC856" s="301">
        <v>144.69999999999999</v>
      </c>
      <c r="AD856" s="301">
        <v>114.4</v>
      </c>
      <c r="AE856" s="301">
        <v>132.30000000000001</v>
      </c>
      <c r="AF856" s="301">
        <v>195.8</v>
      </c>
      <c r="AG856" s="301">
        <v>151.30000000000001</v>
      </c>
      <c r="AH856" s="301">
        <v>118.2</v>
      </c>
      <c r="AI856" s="263"/>
      <c r="AJ856" s="309" t="b">
        <f t="shared" si="575"/>
        <v>1</v>
      </c>
      <c r="AK856" s="309" t="b">
        <f t="shared" si="576"/>
        <v>1</v>
      </c>
      <c r="AL856" s="309" t="b">
        <f t="shared" si="577"/>
        <v>1</v>
      </c>
      <c r="AM856" s="309" t="b">
        <f t="shared" si="578"/>
        <v>1</v>
      </c>
      <c r="AN856" s="309" t="b">
        <f t="shared" si="579"/>
        <v>1</v>
      </c>
      <c r="AO856" s="309" t="b">
        <f t="shared" si="580"/>
        <v>1</v>
      </c>
      <c r="AP856" s="31" t="b">
        <f t="shared" si="581"/>
        <v>1</v>
      </c>
    </row>
    <row r="857" spans="1:42" x14ac:dyDescent="0.2">
      <c r="A857" s="31"/>
      <c r="C857" s="17" t="s">
        <v>19</v>
      </c>
      <c r="D857" s="50">
        <v>145</v>
      </c>
      <c r="E857" s="50"/>
      <c r="F857" s="321">
        <f t="shared" si="568"/>
        <v>1.6830294530154388</v>
      </c>
      <c r="G857" s="50">
        <v>145.19999999999999</v>
      </c>
      <c r="H857" s="50"/>
      <c r="I857" s="323">
        <f t="shared" si="569"/>
        <v>4.5356371490280711</v>
      </c>
      <c r="J857" s="50">
        <v>114.4</v>
      </c>
      <c r="K857" s="50"/>
      <c r="L857" s="323">
        <f t="shared" si="570"/>
        <v>0.70422535211267512</v>
      </c>
      <c r="M857" s="50">
        <v>132.30000000000001</v>
      </c>
      <c r="N857" s="50"/>
      <c r="O857" s="324">
        <f t="shared" si="571"/>
        <v>0.15140045420136694</v>
      </c>
      <c r="P857" s="50">
        <v>196.4</v>
      </c>
      <c r="Q857" s="50"/>
      <c r="R857" s="323">
        <f t="shared" si="572"/>
        <v>-10.60537096040054</v>
      </c>
      <c r="S857" s="50">
        <v>157.30000000000001</v>
      </c>
      <c r="T857" s="50"/>
      <c r="U857" s="323">
        <f t="shared" si="573"/>
        <v>1.0276172125883276</v>
      </c>
      <c r="V857" s="50">
        <v>118.8</v>
      </c>
      <c r="W857" s="69"/>
      <c r="X857" s="323">
        <f t="shared" si="574"/>
        <v>1.8867924528301883</v>
      </c>
      <c r="Y857" s="98">
        <f t="shared" si="562"/>
        <v>0.68965517241379315</v>
      </c>
      <c r="Z857" s="98"/>
      <c r="AA857" s="300" t="s">
        <v>58</v>
      </c>
      <c r="AB857" s="301">
        <v>145</v>
      </c>
      <c r="AC857" s="301">
        <v>145.19999999999999</v>
      </c>
      <c r="AD857" s="301">
        <v>114.4</v>
      </c>
      <c r="AE857" s="301">
        <v>132.30000000000001</v>
      </c>
      <c r="AF857" s="301">
        <v>196.4</v>
      </c>
      <c r="AG857" s="301">
        <v>157.30000000000001</v>
      </c>
      <c r="AH857" s="301">
        <v>118.8</v>
      </c>
      <c r="AI857" s="263"/>
      <c r="AJ857" s="309" t="b">
        <f t="shared" si="575"/>
        <v>1</v>
      </c>
      <c r="AK857" s="309" t="b">
        <f t="shared" si="576"/>
        <v>1</v>
      </c>
      <c r="AL857" s="309" t="b">
        <f t="shared" si="577"/>
        <v>1</v>
      </c>
      <c r="AM857" s="309" t="b">
        <f t="shared" si="578"/>
        <v>1</v>
      </c>
      <c r="AN857" s="309" t="b">
        <f t="shared" si="579"/>
        <v>1</v>
      </c>
      <c r="AO857" s="309" t="b">
        <f t="shared" si="580"/>
        <v>1</v>
      </c>
      <c r="AP857" s="31" t="b">
        <f t="shared" si="581"/>
        <v>1</v>
      </c>
    </row>
    <row r="858" spans="1:42" x14ac:dyDescent="0.2">
      <c r="A858" s="31"/>
      <c r="C858" s="17" t="s">
        <v>20</v>
      </c>
      <c r="D858" s="50">
        <v>145.5</v>
      </c>
      <c r="E858" s="50"/>
      <c r="F858" s="321">
        <f t="shared" si="568"/>
        <v>1.1118832522585054</v>
      </c>
      <c r="G858" s="50">
        <v>145.1</v>
      </c>
      <c r="H858" s="50"/>
      <c r="I858" s="323">
        <f t="shared" si="569"/>
        <v>3.8654259126700063</v>
      </c>
      <c r="J858" s="50">
        <v>114.4</v>
      </c>
      <c r="K858" s="50"/>
      <c r="L858" s="323">
        <f t="shared" si="570"/>
        <v>0.70422535211267512</v>
      </c>
      <c r="M858" s="50">
        <v>132.30000000000001</v>
      </c>
      <c r="N858" s="50"/>
      <c r="O858" s="324">
        <f t="shared" si="571"/>
        <v>7.564296520425895E-2</v>
      </c>
      <c r="P858" s="50">
        <v>202.8</v>
      </c>
      <c r="Q858" s="50"/>
      <c r="R858" s="323">
        <f t="shared" si="572"/>
        <v>-9.1804746977160789</v>
      </c>
      <c r="S858" s="50">
        <v>158.19999999999999</v>
      </c>
      <c r="T858" s="50"/>
      <c r="U858" s="323">
        <f t="shared" si="573"/>
        <v>-0.93926111458985106</v>
      </c>
      <c r="V858" s="50">
        <v>119.1</v>
      </c>
      <c r="W858" s="69"/>
      <c r="X858" s="323">
        <f>SUM(V858/V803-1)*100</f>
        <v>1.8819503849443864</v>
      </c>
      <c r="Y858" s="98">
        <f t="shared" si="562"/>
        <v>0.6872852233676976</v>
      </c>
      <c r="Z858" s="98"/>
      <c r="AA858" s="300" t="s">
        <v>20</v>
      </c>
      <c r="AB858" s="301">
        <v>145.5</v>
      </c>
      <c r="AC858" s="301">
        <v>145.1</v>
      </c>
      <c r="AD858" s="301">
        <v>114.4</v>
      </c>
      <c r="AE858" s="301">
        <v>132.30000000000001</v>
      </c>
      <c r="AF858" s="301">
        <v>202.8</v>
      </c>
      <c r="AG858" s="301">
        <v>158.19999999999999</v>
      </c>
      <c r="AH858" s="301">
        <v>119.1</v>
      </c>
      <c r="AI858" s="263"/>
      <c r="AJ858" s="309" t="b">
        <f t="shared" si="575"/>
        <v>1</v>
      </c>
      <c r="AK858" s="309" t="b">
        <f t="shared" si="576"/>
        <v>1</v>
      </c>
      <c r="AL858" s="309" t="b">
        <f t="shared" si="577"/>
        <v>1</v>
      </c>
      <c r="AM858" s="309" t="b">
        <f t="shared" si="578"/>
        <v>1</v>
      </c>
      <c r="AN858" s="309" t="b">
        <f t="shared" si="579"/>
        <v>1</v>
      </c>
      <c r="AO858" s="309" t="b">
        <f t="shared" si="580"/>
        <v>1</v>
      </c>
      <c r="AP858" s="31" t="b">
        <f t="shared" si="581"/>
        <v>1</v>
      </c>
    </row>
    <row r="859" spans="1:42" x14ac:dyDescent="0.2">
      <c r="A859" s="31"/>
      <c r="C859" s="17" t="s">
        <v>21</v>
      </c>
      <c r="D859" s="50">
        <v>146.30000000000001</v>
      </c>
      <c r="E859" s="50"/>
      <c r="F859" s="321">
        <f t="shared" si="568"/>
        <v>0.41180507892932816</v>
      </c>
      <c r="G859" s="50">
        <v>146</v>
      </c>
      <c r="H859" s="50"/>
      <c r="I859" s="323">
        <f t="shared" si="569"/>
        <v>2.3125437981780017</v>
      </c>
      <c r="J859" s="50">
        <v>114.5</v>
      </c>
      <c r="K859" s="50"/>
      <c r="L859" s="323">
        <f t="shared" si="570"/>
        <v>0.79225352112677339</v>
      </c>
      <c r="M859" s="50">
        <v>133.6</v>
      </c>
      <c r="N859" s="50"/>
      <c r="O859" s="324">
        <f t="shared" si="571"/>
        <v>1.0590015128593144</v>
      </c>
      <c r="P859" s="50">
        <v>201.7</v>
      </c>
      <c r="Q859" s="50"/>
      <c r="R859" s="323">
        <f t="shared" si="572"/>
        <v>-10.035682426405002</v>
      </c>
      <c r="S859" s="50">
        <v>159.19999999999999</v>
      </c>
      <c r="T859" s="50"/>
      <c r="U859" s="323">
        <f t="shared" si="573"/>
        <v>-1.1793916821849826</v>
      </c>
      <c r="V859" s="50">
        <v>119.5</v>
      </c>
      <c r="W859" s="69"/>
      <c r="X859" s="323">
        <f t="shared" si="574"/>
        <v>2.1367521367521292</v>
      </c>
      <c r="Y859" s="98">
        <f t="shared" si="562"/>
        <v>0.68352699931647298</v>
      </c>
      <c r="Z859" s="98"/>
      <c r="AA859" s="300" t="s">
        <v>21</v>
      </c>
      <c r="AB859" s="301">
        <v>146.30000000000001</v>
      </c>
      <c r="AC859" s="301">
        <v>146</v>
      </c>
      <c r="AD859" s="301">
        <v>114.5</v>
      </c>
      <c r="AE859" s="301">
        <v>133.6</v>
      </c>
      <c r="AF859" s="301">
        <v>201.7</v>
      </c>
      <c r="AG859" s="301">
        <v>159.19999999999999</v>
      </c>
      <c r="AH859" s="301">
        <v>119.5</v>
      </c>
      <c r="AI859" s="263"/>
      <c r="AJ859" s="309" t="b">
        <f t="shared" si="575"/>
        <v>1</v>
      </c>
      <c r="AK859" s="309" t="b">
        <f t="shared" si="576"/>
        <v>1</v>
      </c>
      <c r="AL859" s="309" t="b">
        <f t="shared" si="577"/>
        <v>1</v>
      </c>
      <c r="AM859" s="309" t="b">
        <f t="shared" si="578"/>
        <v>1</v>
      </c>
      <c r="AN859" s="309" t="b">
        <f t="shared" si="579"/>
        <v>1</v>
      </c>
      <c r="AO859" s="309" t="b">
        <f t="shared" si="580"/>
        <v>1</v>
      </c>
      <c r="AP859" s="31" t="b">
        <f t="shared" si="581"/>
        <v>1</v>
      </c>
    </row>
    <row r="860" spans="1:42" x14ac:dyDescent="0.2">
      <c r="A860" s="31"/>
      <c r="C860" s="17" t="s">
        <v>22</v>
      </c>
      <c r="D860" s="50">
        <v>147.5</v>
      </c>
      <c r="E860" s="50"/>
      <c r="F860" s="321">
        <f t="shared" si="568"/>
        <v>1.5840220385675119</v>
      </c>
      <c r="G860" s="50">
        <v>146.9</v>
      </c>
      <c r="H860" s="50"/>
      <c r="I860" s="323">
        <f>SUM(G860/G805-1)*100</f>
        <v>2.8711484593837433</v>
      </c>
      <c r="J860" s="50">
        <v>114.9</v>
      </c>
      <c r="K860" s="50"/>
      <c r="L860" s="323">
        <f t="shared" si="570"/>
        <v>1.1443661971830998</v>
      </c>
      <c r="M860" s="50">
        <v>135.80000000000001</v>
      </c>
      <c r="N860" s="50"/>
      <c r="O860" s="324">
        <f t="shared" si="571"/>
        <v>2.7231467473525228</v>
      </c>
      <c r="P860" s="50">
        <v>205.6</v>
      </c>
      <c r="Q860" s="50"/>
      <c r="R860" s="323">
        <f t="shared" si="572"/>
        <v>-6.0758337140246699</v>
      </c>
      <c r="S860" s="50">
        <v>160.4</v>
      </c>
      <c r="T860" s="50"/>
      <c r="U860" s="323">
        <f t="shared" si="573"/>
        <v>0.43832185347527641</v>
      </c>
      <c r="V860" s="50">
        <v>119.8</v>
      </c>
      <c r="W860" s="69"/>
      <c r="X860" s="323">
        <f t="shared" si="574"/>
        <v>2.2184300341296925</v>
      </c>
      <c r="Y860" s="98">
        <f t="shared" si="562"/>
        <v>0.67796610169491522</v>
      </c>
      <c r="Z860" s="98"/>
      <c r="AA860" s="300" t="s">
        <v>60</v>
      </c>
      <c r="AB860" s="301">
        <v>147.5</v>
      </c>
      <c r="AC860" s="301">
        <v>146.9</v>
      </c>
      <c r="AD860" s="301">
        <v>114.9</v>
      </c>
      <c r="AE860" s="301">
        <v>135.80000000000001</v>
      </c>
      <c r="AF860" s="301">
        <v>205.6</v>
      </c>
      <c r="AG860" s="301">
        <v>160.4</v>
      </c>
      <c r="AH860" s="301">
        <v>119.8</v>
      </c>
      <c r="AI860" s="263"/>
      <c r="AJ860" s="309" t="b">
        <f t="shared" si="575"/>
        <v>1</v>
      </c>
      <c r="AK860" s="309" t="b">
        <f t="shared" si="576"/>
        <v>1</v>
      </c>
      <c r="AL860" s="309" t="b">
        <f t="shared" si="577"/>
        <v>1</v>
      </c>
      <c r="AM860" s="309" t="b">
        <f t="shared" si="578"/>
        <v>1</v>
      </c>
      <c r="AN860" s="309" t="b">
        <f t="shared" si="579"/>
        <v>1</v>
      </c>
      <c r="AO860" s="309" t="b">
        <f t="shared" si="580"/>
        <v>1</v>
      </c>
      <c r="AP860" s="31" t="b">
        <f t="shared" si="581"/>
        <v>1</v>
      </c>
    </row>
    <row r="861" spans="1:42" x14ac:dyDescent="0.2">
      <c r="A861" s="31"/>
      <c r="C861" s="17" t="s">
        <v>23</v>
      </c>
      <c r="D861" s="50">
        <v>148.80000000000001</v>
      </c>
      <c r="E861" s="50"/>
      <c r="F861" s="321">
        <f t="shared" si="568"/>
        <v>2.6915113871635699</v>
      </c>
      <c r="G861" s="50">
        <v>148.9</v>
      </c>
      <c r="H861" s="50"/>
      <c r="I861" s="323">
        <f t="shared" si="569"/>
        <v>3.8354253835425345</v>
      </c>
      <c r="J861" s="50">
        <v>114.9</v>
      </c>
      <c r="K861" s="50"/>
      <c r="L861" s="323">
        <f t="shared" si="570"/>
        <v>1.1443661971830998</v>
      </c>
      <c r="M861" s="50">
        <v>136.19999999999999</v>
      </c>
      <c r="N861" s="50"/>
      <c r="O861" s="324">
        <f t="shared" si="571"/>
        <v>3.0257186081694476</v>
      </c>
      <c r="P861" s="51">
        <v>209.6</v>
      </c>
      <c r="Q861" s="50"/>
      <c r="R861" s="323">
        <f t="shared" si="572"/>
        <v>-1.5500234852043215</v>
      </c>
      <c r="S861" s="51">
        <v>159.80000000000001</v>
      </c>
      <c r="T861" s="50"/>
      <c r="U861" s="323">
        <f t="shared" si="573"/>
        <v>1.2032932235592098</v>
      </c>
      <c r="V861" s="50">
        <v>120.4</v>
      </c>
      <c r="W861" s="69"/>
      <c r="X861" s="323">
        <f t="shared" si="574"/>
        <v>2.9059829059829179</v>
      </c>
      <c r="Y861" s="98">
        <f t="shared" si="562"/>
        <v>0.67204301075268813</v>
      </c>
      <c r="Z861" s="98"/>
      <c r="AA861" s="300" t="s">
        <v>23</v>
      </c>
      <c r="AB861" s="301">
        <v>148.80000000000001</v>
      </c>
      <c r="AC861" s="301">
        <v>148.9</v>
      </c>
      <c r="AD861" s="301">
        <v>114.9</v>
      </c>
      <c r="AE861" s="301">
        <v>136.19999999999999</v>
      </c>
      <c r="AF861" s="301">
        <v>209.6</v>
      </c>
      <c r="AG861" s="301">
        <v>159.80000000000001</v>
      </c>
      <c r="AH861" s="301">
        <v>120.4</v>
      </c>
      <c r="AI861" s="263"/>
      <c r="AJ861" s="309" t="b">
        <f t="shared" si="575"/>
        <v>1</v>
      </c>
      <c r="AK861" s="309" t="b">
        <f t="shared" si="576"/>
        <v>1</v>
      </c>
      <c r="AL861" s="309" t="b">
        <f t="shared" si="577"/>
        <v>1</v>
      </c>
      <c r="AM861" s="309" t="b">
        <f t="shared" si="578"/>
        <v>1</v>
      </c>
      <c r="AN861" s="309" t="b">
        <f t="shared" si="579"/>
        <v>1</v>
      </c>
      <c r="AO861" s="309" t="b">
        <f t="shared" si="580"/>
        <v>1</v>
      </c>
      <c r="AP861" s="31" t="b">
        <f t="shared" si="581"/>
        <v>1</v>
      </c>
    </row>
    <row r="862" spans="1:42" x14ac:dyDescent="0.2">
      <c r="A862" s="31"/>
      <c r="C862" s="17" t="s">
        <v>24</v>
      </c>
      <c r="D862" s="51">
        <v>148.9</v>
      </c>
      <c r="E862" s="50"/>
      <c r="F862" s="321">
        <f t="shared" si="568"/>
        <v>3.5465924895688339</v>
      </c>
      <c r="G862" s="50">
        <v>149.4</v>
      </c>
      <c r="H862" s="50"/>
      <c r="I862" s="323">
        <f t="shared" si="569"/>
        <v>4.6218487394958041</v>
      </c>
      <c r="J862" s="50">
        <v>115.3</v>
      </c>
      <c r="K862" s="50"/>
      <c r="L862" s="323">
        <f t="shared" si="570"/>
        <v>1.7652250661959412</v>
      </c>
      <c r="M862" s="50">
        <v>136.19999999999999</v>
      </c>
      <c r="N862" s="50"/>
      <c r="O862" s="324">
        <f t="shared" si="571"/>
        <v>3.0257186081694476</v>
      </c>
      <c r="P862" s="51">
        <v>204</v>
      </c>
      <c r="Q862" s="50"/>
      <c r="R862" s="323">
        <f t="shared" si="572"/>
        <v>-0.63321967851924787</v>
      </c>
      <c r="S862" s="51">
        <v>160.30000000000001</v>
      </c>
      <c r="T862" s="50"/>
      <c r="U862" s="323">
        <f t="shared" si="573"/>
        <v>3.1531531531531654</v>
      </c>
      <c r="V862" s="50">
        <v>121.3</v>
      </c>
      <c r="W862" s="69"/>
      <c r="X862" s="323">
        <f t="shared" si="574"/>
        <v>3.4982935153583528</v>
      </c>
      <c r="Y862" s="98">
        <f t="shared" si="562"/>
        <v>0.67159167226326388</v>
      </c>
      <c r="Z862" s="98"/>
      <c r="AA862" s="300" t="s">
        <v>24</v>
      </c>
      <c r="AB862" s="301">
        <v>148.9</v>
      </c>
      <c r="AC862" s="301">
        <v>149.4</v>
      </c>
      <c r="AD862" s="301">
        <v>115.3</v>
      </c>
      <c r="AE862" s="301">
        <v>136.19999999999999</v>
      </c>
      <c r="AF862" s="301">
        <v>204</v>
      </c>
      <c r="AG862" s="301">
        <v>160.30000000000001</v>
      </c>
      <c r="AH862" s="301">
        <v>121.3</v>
      </c>
      <c r="AI862" s="263"/>
      <c r="AJ862" s="309" t="b">
        <f t="shared" si="575"/>
        <v>1</v>
      </c>
      <c r="AK862" s="309" t="b">
        <f t="shared" si="576"/>
        <v>1</v>
      </c>
      <c r="AL862" s="309" t="b">
        <f t="shared" si="577"/>
        <v>1</v>
      </c>
      <c r="AM862" s="309" t="b">
        <f t="shared" si="578"/>
        <v>1</v>
      </c>
      <c r="AN862" s="309" t="b">
        <f t="shared" si="579"/>
        <v>1</v>
      </c>
      <c r="AO862" s="309" t="b">
        <f t="shared" si="580"/>
        <v>1</v>
      </c>
      <c r="AP862" s="31" t="b">
        <f t="shared" si="581"/>
        <v>1</v>
      </c>
    </row>
    <row r="863" spans="1:42" s="31" customFormat="1" x14ac:dyDescent="0.2">
      <c r="C863" s="17" t="s">
        <v>25</v>
      </c>
      <c r="D863" s="51">
        <v>150.80000000000001</v>
      </c>
      <c r="E863" s="50"/>
      <c r="F863" s="321">
        <f>SUM(D863/D808-1)*100</f>
        <v>5.3072625698324272</v>
      </c>
      <c r="G863" s="50">
        <v>151</v>
      </c>
      <c r="H863" s="50"/>
      <c r="I863" s="323">
        <f>SUM(G863/G808-1)*100</f>
        <v>5.3733426378227422</v>
      </c>
      <c r="J863" s="50">
        <v>115.3</v>
      </c>
      <c r="K863" s="50"/>
      <c r="L863" s="323">
        <f>SUM(J863/J808-1)*100</f>
        <v>1.4964788732394485</v>
      </c>
      <c r="M863" s="50">
        <v>136.19999999999999</v>
      </c>
      <c r="N863" s="50"/>
      <c r="O863" s="324">
        <f>SUM(M863/M808-1)*100</f>
        <v>2.9478458049886358</v>
      </c>
      <c r="P863" s="51">
        <v>219.4</v>
      </c>
      <c r="Q863" s="50"/>
      <c r="R863" s="323">
        <f>SUM(P863/P808-1)*100</f>
        <v>11.597151576805697</v>
      </c>
      <c r="S863" s="51">
        <v>161.4</v>
      </c>
      <c r="T863" s="50"/>
      <c r="U863" s="323">
        <f>SUM(S863/S808-1)*100</f>
        <v>5.3524804177545793</v>
      </c>
      <c r="V863" s="50">
        <v>121.4</v>
      </c>
      <c r="W863" s="69"/>
      <c r="X863" s="323">
        <f>SUM(V863/V808-1)*100</f>
        <v>3.4071550255536653</v>
      </c>
      <c r="Y863" s="98">
        <f t="shared" si="562"/>
        <v>0.66312997347480096</v>
      </c>
      <c r="Z863" s="98"/>
      <c r="AA863" s="300" t="s">
        <v>25</v>
      </c>
      <c r="AB863" s="301">
        <v>150.80000000000001</v>
      </c>
      <c r="AC863" s="301">
        <v>151</v>
      </c>
      <c r="AD863" s="301">
        <v>115.3</v>
      </c>
      <c r="AE863" s="301">
        <v>136.19999999999999</v>
      </c>
      <c r="AF863" s="301">
        <v>219.4</v>
      </c>
      <c r="AG863" s="301">
        <v>161.4</v>
      </c>
      <c r="AH863" s="301">
        <v>121.4</v>
      </c>
      <c r="AI863" s="263"/>
      <c r="AJ863" s="309" t="b">
        <f t="shared" si="575"/>
        <v>1</v>
      </c>
      <c r="AK863" s="309" t="b">
        <f t="shared" si="576"/>
        <v>1</v>
      </c>
      <c r="AL863" s="309" t="b">
        <f t="shared" si="577"/>
        <v>1</v>
      </c>
      <c r="AM863" s="309" t="b">
        <f t="shared" si="578"/>
        <v>1</v>
      </c>
      <c r="AN863" s="309" t="b">
        <f t="shared" si="579"/>
        <v>1</v>
      </c>
      <c r="AO863" s="309" t="b">
        <f t="shared" si="580"/>
        <v>1</v>
      </c>
      <c r="AP863" s="31" t="b">
        <f t="shared" si="581"/>
        <v>1</v>
      </c>
    </row>
    <row r="864" spans="1:42" s="31" customFormat="1" x14ac:dyDescent="0.2">
      <c r="C864" s="17"/>
      <c r="D864" s="50"/>
      <c r="E864" s="50"/>
      <c r="F864" s="321"/>
      <c r="G864" s="50"/>
      <c r="H864" s="50"/>
      <c r="I864" s="323"/>
      <c r="J864" s="50"/>
      <c r="K864" s="50"/>
      <c r="L864" s="323"/>
      <c r="M864" s="50"/>
      <c r="N864" s="50"/>
      <c r="O864" s="324"/>
      <c r="P864" s="50"/>
      <c r="Q864" s="50"/>
      <c r="R864" s="323"/>
      <c r="S864" s="50"/>
      <c r="T864" s="50"/>
      <c r="U864" s="323"/>
      <c r="V864" s="50"/>
      <c r="W864" s="69"/>
      <c r="X864" s="323"/>
      <c r="Y864" s="98"/>
      <c r="Z864" s="98"/>
      <c r="AA864" s="295" t="s">
        <v>50</v>
      </c>
      <c r="AB864" s="296" t="s">
        <v>51</v>
      </c>
      <c r="AC864" s="297" t="s">
        <v>52</v>
      </c>
      <c r="AD864" s="297" t="s">
        <v>53</v>
      </c>
      <c r="AE864" s="297" t="s">
        <v>54</v>
      </c>
      <c r="AF864" s="297" t="s">
        <v>55</v>
      </c>
      <c r="AG864" s="297" t="s">
        <v>56</v>
      </c>
      <c r="AH864" s="297" t="s">
        <v>57</v>
      </c>
      <c r="AI864" s="263"/>
      <c r="AJ864" s="292"/>
      <c r="AK864" s="263"/>
      <c r="AL864" s="309"/>
      <c r="AM864" s="309"/>
      <c r="AN864" s="309"/>
      <c r="AO864" s="309"/>
    </row>
    <row r="865" spans="2:42" s="31" customFormat="1" x14ac:dyDescent="0.2">
      <c r="B865" s="222">
        <v>2010</v>
      </c>
      <c r="C865" s="17"/>
      <c r="D865" s="51">
        <f>SUM(D866:D877)/12</f>
        <v>153.07499999999996</v>
      </c>
      <c r="E865" s="50"/>
      <c r="F865" s="321">
        <f>SUM(D865/D851-1)*100</f>
        <v>5.2483813671001966</v>
      </c>
      <c r="G865" s="51">
        <f>SUM(G866:G877)/12</f>
        <v>151.9</v>
      </c>
      <c r="H865" s="50"/>
      <c r="I865" s="321">
        <f>SUM(G865/G851-1)*100</f>
        <v>4.3030441748683756</v>
      </c>
      <c r="J865" s="232">
        <f>SUM(J866:J877)/12</f>
        <v>115.74166666666667</v>
      </c>
      <c r="K865" s="50"/>
      <c r="L865" s="322">
        <f>SUM(J865/J851-1)*100</f>
        <v>0.99621873182083043</v>
      </c>
      <c r="M865" s="224">
        <f>SUM(M866:M877)/12</f>
        <v>142.65833333333333</v>
      </c>
      <c r="N865" s="50"/>
      <c r="O865" s="321">
        <f>SUM(M865/M851-1)*100</f>
        <v>6.7202792843338965</v>
      </c>
      <c r="P865" s="51">
        <f>SUM(P866:P877)/12</f>
        <v>228.19166666666669</v>
      </c>
      <c r="Q865" s="50"/>
      <c r="R865" s="321">
        <f>SUM(P865/P851-1)*100</f>
        <v>14.659576249895334</v>
      </c>
      <c r="S865" s="51">
        <f>SUM(S866:S877)/12</f>
        <v>162.96666666666667</v>
      </c>
      <c r="T865" s="50"/>
      <c r="U865" s="321">
        <f>SUM(S865/S851-1)*100</f>
        <v>4.3042295589098112</v>
      </c>
      <c r="V865" s="51">
        <f>SUM(V866:V877)/12</f>
        <v>122.13333333333334</v>
      </c>
      <c r="W865" s="69"/>
      <c r="X865" s="321">
        <f>SUM(V865/V851-1)*100</f>
        <v>2.4465259331748923</v>
      </c>
      <c r="Y865" s="98">
        <f t="shared" ref="Y865:Y877" si="582">SUM(1/D865)*100</f>
        <v>0.65327453862485729</v>
      </c>
      <c r="AA865" s="309"/>
      <c r="AB865" s="309"/>
      <c r="AC865" s="309"/>
      <c r="AD865" s="309"/>
      <c r="AE865" s="309"/>
      <c r="AF865" s="309"/>
      <c r="AG865" s="309"/>
      <c r="AH865" s="309"/>
      <c r="AI865" s="309"/>
      <c r="AJ865" s="309" t="b">
        <f>D865=AB864</f>
        <v>0</v>
      </c>
      <c r="AK865" s="309" t="b">
        <f>G865=AC864</f>
        <v>0</v>
      </c>
      <c r="AL865" s="309" t="b">
        <f>J865=AD864</f>
        <v>0</v>
      </c>
      <c r="AM865" s="309" t="b">
        <f>M865=AE864</f>
        <v>0</v>
      </c>
      <c r="AN865" s="309" t="b">
        <f>AF864=P865</f>
        <v>0</v>
      </c>
      <c r="AO865" s="309" t="b">
        <f>AG864=S865</f>
        <v>0</v>
      </c>
      <c r="AP865" s="31" t="b">
        <f>AH864=V865</f>
        <v>0</v>
      </c>
    </row>
    <row r="866" spans="2:42" s="31" customFormat="1" x14ac:dyDescent="0.2">
      <c r="C866" s="17" t="s">
        <v>32</v>
      </c>
      <c r="D866" s="50">
        <v>149.9</v>
      </c>
      <c r="E866" s="50"/>
      <c r="F866" s="321">
        <f t="shared" ref="F866:F891" si="583">SUM(D866/D852-1)*100</f>
        <v>5.3408292340126451</v>
      </c>
      <c r="G866" s="50">
        <v>149</v>
      </c>
      <c r="H866" s="50"/>
      <c r="I866" s="321">
        <f t="shared" ref="I866:I891" si="584">SUM(G866/G852-1)*100</f>
        <v>4.4880785413744739</v>
      </c>
      <c r="J866" s="223">
        <v>115.3</v>
      </c>
      <c r="K866" s="50"/>
      <c r="L866" s="322">
        <f t="shared" ref="L866:L891" si="585">SUM(J866/J852-1)*100</f>
        <v>1.2291483757682187</v>
      </c>
      <c r="M866" s="223">
        <v>136.6</v>
      </c>
      <c r="N866" s="50"/>
      <c r="O866" s="321">
        <f t="shared" ref="O866:O891" si="586">SUM(M866/M852-1)*100</f>
        <v>3.2501889644746651</v>
      </c>
      <c r="P866" s="50">
        <v>220.9</v>
      </c>
      <c r="Q866" s="50"/>
      <c r="R866" s="321">
        <f t="shared" ref="R866:R891" si="587">SUM(P866/P852-1)*100</f>
        <v>17.375132837407016</v>
      </c>
      <c r="S866" s="50">
        <v>161.4</v>
      </c>
      <c r="T866" s="50"/>
      <c r="U866" s="321">
        <f t="shared" ref="U866:U891" si="588">SUM(S866/S852-1)*100</f>
        <v>5.8360655737704992</v>
      </c>
      <c r="V866" s="50">
        <v>121.6</v>
      </c>
      <c r="W866" s="69"/>
      <c r="X866" s="321">
        <f t="shared" ref="X866:X891" si="589">SUM(V866/V852-1)*100</f>
        <v>3.2258064516129004</v>
      </c>
      <c r="Y866" s="98">
        <f t="shared" si="582"/>
        <v>0.66711140760507004</v>
      </c>
      <c r="Z866" s="98"/>
      <c r="AA866" s="300" t="s">
        <v>14</v>
      </c>
      <c r="AB866" s="301">
        <v>149.9</v>
      </c>
      <c r="AC866" s="301">
        <v>149</v>
      </c>
      <c r="AD866" s="301">
        <v>115.3</v>
      </c>
      <c r="AE866" s="301">
        <v>136.6</v>
      </c>
      <c r="AF866" s="301">
        <v>220.9</v>
      </c>
      <c r="AG866" s="301">
        <v>161.4</v>
      </c>
      <c r="AH866" s="301">
        <v>121.6</v>
      </c>
      <c r="AI866" s="263"/>
      <c r="AJ866" s="309" t="b">
        <f t="shared" ref="AJ866:AJ877" si="590">D866=AB866</f>
        <v>1</v>
      </c>
      <c r="AK866" s="309" t="b">
        <f t="shared" ref="AK866:AK877" si="591">G866=AC866</f>
        <v>1</v>
      </c>
      <c r="AL866" s="309" t="b">
        <f t="shared" ref="AL866:AL877" si="592">J866=AD866</f>
        <v>1</v>
      </c>
      <c r="AM866" s="309" t="b">
        <f t="shared" ref="AM866:AM877" si="593">M866=AE866</f>
        <v>1</v>
      </c>
      <c r="AN866" s="309" t="b">
        <f t="shared" ref="AN866:AN877" si="594">AF866=P866</f>
        <v>1</v>
      </c>
      <c r="AO866" s="309" t="b">
        <f>AG866=S866</f>
        <v>1</v>
      </c>
      <c r="AP866" s="31" t="b">
        <f>AH866=V866</f>
        <v>1</v>
      </c>
    </row>
    <row r="867" spans="2:42" s="31" customFormat="1" x14ac:dyDescent="0.2">
      <c r="C867" s="17" t="s">
        <v>15</v>
      </c>
      <c r="D867" s="50">
        <v>150.69999999999999</v>
      </c>
      <c r="E867" s="50"/>
      <c r="F867" s="321">
        <f t="shared" si="583"/>
        <v>5.7543859649122675</v>
      </c>
      <c r="G867" s="50">
        <v>149.4</v>
      </c>
      <c r="H867" s="50"/>
      <c r="I867" s="321">
        <f t="shared" si="584"/>
        <v>4.5486354093771775</v>
      </c>
      <c r="J867" s="223">
        <v>115.3</v>
      </c>
      <c r="K867" s="50"/>
      <c r="L867" s="322">
        <f t="shared" si="585"/>
        <v>0.78671328671326979</v>
      </c>
      <c r="M867" s="223">
        <v>137</v>
      </c>
      <c r="N867" s="50"/>
      <c r="O867" s="321">
        <f t="shared" si="586"/>
        <v>3.5525321239606944</v>
      </c>
      <c r="P867" s="50">
        <v>228.7</v>
      </c>
      <c r="Q867" s="50"/>
      <c r="R867" s="321">
        <f t="shared" si="587"/>
        <v>21.133474576271173</v>
      </c>
      <c r="S867" s="50">
        <v>161.5</v>
      </c>
      <c r="T867" s="50"/>
      <c r="U867" s="321">
        <f t="shared" si="588"/>
        <v>5.9016393442622883</v>
      </c>
      <c r="V867" s="50">
        <v>121.8</v>
      </c>
      <c r="W867" s="69"/>
      <c r="X867" s="321">
        <f t="shared" si="589"/>
        <v>3.1329381879762863</v>
      </c>
      <c r="Y867" s="98">
        <f t="shared" si="582"/>
        <v>0.66357000663570009</v>
      </c>
      <c r="Z867" s="98"/>
      <c r="AA867" s="300" t="s">
        <v>15</v>
      </c>
      <c r="AB867" s="301">
        <v>150.69999999999999</v>
      </c>
      <c r="AC867" s="301">
        <v>149.4</v>
      </c>
      <c r="AD867" s="301">
        <v>115.3</v>
      </c>
      <c r="AE867" s="301">
        <v>137</v>
      </c>
      <c r="AF867" s="301">
        <v>228.7</v>
      </c>
      <c r="AG867" s="301">
        <v>161.5</v>
      </c>
      <c r="AH867" s="301">
        <v>121.8</v>
      </c>
      <c r="AI867" s="263"/>
      <c r="AJ867" s="309" t="b">
        <f t="shared" si="590"/>
        <v>1</v>
      </c>
      <c r="AK867" s="309" t="b">
        <f t="shared" si="591"/>
        <v>1</v>
      </c>
      <c r="AL867" s="309" t="b">
        <f t="shared" si="592"/>
        <v>1</v>
      </c>
      <c r="AM867" s="309" t="b">
        <f t="shared" si="593"/>
        <v>1</v>
      </c>
      <c r="AN867" s="309" t="b">
        <f t="shared" si="594"/>
        <v>1</v>
      </c>
      <c r="AO867" s="309" t="b">
        <f t="shared" ref="AO867:AO877" si="595">AG867=S867</f>
        <v>1</v>
      </c>
      <c r="AP867" s="31" t="b">
        <f t="shared" ref="AP867:AP877" si="596">AH867=V867</f>
        <v>1</v>
      </c>
    </row>
    <row r="868" spans="2:42" s="31" customFormat="1" x14ac:dyDescent="0.2">
      <c r="C868" s="17" t="s">
        <v>16</v>
      </c>
      <c r="D868" s="50">
        <v>150.69999999999999</v>
      </c>
      <c r="E868" s="50"/>
      <c r="F868" s="321">
        <f t="shared" si="583"/>
        <v>6.2764456981664107</v>
      </c>
      <c r="G868" s="50">
        <v>148.9</v>
      </c>
      <c r="H868" s="50"/>
      <c r="I868" s="321">
        <f t="shared" si="584"/>
        <v>4.4912280701754348</v>
      </c>
      <c r="J868" s="233">
        <v>115.4</v>
      </c>
      <c r="K868" s="50"/>
      <c r="L868" s="322">
        <f t="shared" si="585"/>
        <v>0.87412587412587506</v>
      </c>
      <c r="M868" s="223">
        <v>138.19999999999999</v>
      </c>
      <c r="N868" s="50"/>
      <c r="O868" s="321">
        <f t="shared" si="586"/>
        <v>4.4595616024187379</v>
      </c>
      <c r="P868" s="50">
        <v>228.6</v>
      </c>
      <c r="Q868" s="50"/>
      <c r="R868" s="321">
        <f t="shared" si="587"/>
        <v>24.036896364622894</v>
      </c>
      <c r="S868" s="50">
        <v>161.80000000000001</v>
      </c>
      <c r="T868" s="50"/>
      <c r="U868" s="321">
        <f t="shared" si="588"/>
        <v>7.2944297082228049</v>
      </c>
      <c r="V868" s="50">
        <v>122.1</v>
      </c>
      <c r="W868" s="69"/>
      <c r="X868" s="321">
        <f t="shared" si="589"/>
        <v>3.3869602032176038</v>
      </c>
      <c r="Y868" s="98">
        <f t="shared" si="582"/>
        <v>0.66357000663570009</v>
      </c>
      <c r="Z868" s="98"/>
      <c r="AA868" s="300" t="s">
        <v>16</v>
      </c>
      <c r="AB868" s="301">
        <v>150.69999999999999</v>
      </c>
      <c r="AC868" s="301">
        <v>148.9</v>
      </c>
      <c r="AD868" s="301">
        <v>115.4</v>
      </c>
      <c r="AE868" s="301">
        <v>138.19999999999999</v>
      </c>
      <c r="AF868" s="301">
        <v>228.6</v>
      </c>
      <c r="AG868" s="301">
        <v>161.80000000000001</v>
      </c>
      <c r="AH868" s="301">
        <v>122.1</v>
      </c>
      <c r="AI868" s="263"/>
      <c r="AJ868" s="309" t="b">
        <f t="shared" si="590"/>
        <v>1</v>
      </c>
      <c r="AK868" s="309" t="b">
        <f t="shared" si="591"/>
        <v>1</v>
      </c>
      <c r="AL868" s="309" t="b">
        <f t="shared" si="592"/>
        <v>1</v>
      </c>
      <c r="AM868" s="309" t="b">
        <f t="shared" si="593"/>
        <v>1</v>
      </c>
      <c r="AN868" s="309" t="b">
        <f t="shared" si="594"/>
        <v>1</v>
      </c>
      <c r="AO868" s="309" t="b">
        <f t="shared" si="595"/>
        <v>1</v>
      </c>
      <c r="AP868" s="31" t="b">
        <f t="shared" si="596"/>
        <v>1</v>
      </c>
    </row>
    <row r="869" spans="2:42" s="31" customFormat="1" x14ac:dyDescent="0.2">
      <c r="C869" s="17" t="s">
        <v>17</v>
      </c>
      <c r="D869" s="50">
        <v>150.9</v>
      </c>
      <c r="E869" s="50"/>
      <c r="F869" s="321">
        <f t="shared" si="583"/>
        <v>6.1181434599156148</v>
      </c>
      <c r="G869" s="50">
        <v>148.6</v>
      </c>
      <c r="H869" s="50"/>
      <c r="I869" s="321">
        <f t="shared" si="584"/>
        <v>4.3539325842696597</v>
      </c>
      <c r="J869" s="223">
        <v>115.6</v>
      </c>
      <c r="K869" s="50"/>
      <c r="L869" s="322">
        <f t="shared" si="585"/>
        <v>1.0489510489510412</v>
      </c>
      <c r="M869" s="223">
        <v>140.6</v>
      </c>
      <c r="N869" s="50"/>
      <c r="O869" s="321">
        <f t="shared" si="586"/>
        <v>6.2736205593348249</v>
      </c>
      <c r="P869" s="50">
        <v>227.9</v>
      </c>
      <c r="Q869" s="50"/>
      <c r="R869" s="321">
        <f t="shared" si="587"/>
        <v>18.945720250521923</v>
      </c>
      <c r="S869" s="50">
        <v>162.30000000000001</v>
      </c>
      <c r="T869" s="50"/>
      <c r="U869" s="321">
        <f t="shared" si="588"/>
        <v>7.3412698412698596</v>
      </c>
      <c r="V869" s="50">
        <v>122.1</v>
      </c>
      <c r="W869" s="69"/>
      <c r="X869" s="321">
        <f t="shared" si="589"/>
        <v>3.3869602032176038</v>
      </c>
      <c r="Y869" s="98">
        <f t="shared" si="582"/>
        <v>0.6626905235255135</v>
      </c>
      <c r="Z869" s="98"/>
      <c r="AA869" s="300" t="s">
        <v>17</v>
      </c>
      <c r="AB869" s="301">
        <v>150.9</v>
      </c>
      <c r="AC869" s="301">
        <v>148.6</v>
      </c>
      <c r="AD869" s="301">
        <v>115.6</v>
      </c>
      <c r="AE869" s="301">
        <v>140.6</v>
      </c>
      <c r="AF869" s="301">
        <v>227.9</v>
      </c>
      <c r="AG869" s="301">
        <v>162.30000000000001</v>
      </c>
      <c r="AH869" s="301">
        <v>122.1</v>
      </c>
      <c r="AI869" s="263"/>
      <c r="AJ869" s="309" t="b">
        <f t="shared" si="590"/>
        <v>1</v>
      </c>
      <c r="AK869" s="309" t="b">
        <f t="shared" si="591"/>
        <v>1</v>
      </c>
      <c r="AL869" s="309" t="b">
        <f t="shared" si="592"/>
        <v>1</v>
      </c>
      <c r="AM869" s="309" t="b">
        <f t="shared" si="593"/>
        <v>1</v>
      </c>
      <c r="AN869" s="309" t="b">
        <f t="shared" si="594"/>
        <v>1</v>
      </c>
      <c r="AO869" s="309" t="b">
        <f t="shared" si="595"/>
        <v>1</v>
      </c>
      <c r="AP869" s="31" t="b">
        <f t="shared" si="596"/>
        <v>1</v>
      </c>
    </row>
    <row r="870" spans="2:42" s="31" customFormat="1" x14ac:dyDescent="0.2">
      <c r="C870" s="17" t="s">
        <v>18</v>
      </c>
      <c r="D870" s="50">
        <v>152.30000000000001</v>
      </c>
      <c r="E870" s="50"/>
      <c r="F870" s="321">
        <f t="shared" si="583"/>
        <v>5.9846903270702967</v>
      </c>
      <c r="G870" s="50">
        <v>150.5</v>
      </c>
      <c r="H870" s="50"/>
      <c r="I870" s="321">
        <f t="shared" si="584"/>
        <v>4.0082930200414646</v>
      </c>
      <c r="J870" s="223">
        <v>115.7</v>
      </c>
      <c r="K870" s="50"/>
      <c r="L870" s="322">
        <f t="shared" si="585"/>
        <v>1.1363636363636243</v>
      </c>
      <c r="M870" s="223">
        <v>140.69999999999999</v>
      </c>
      <c r="N870" s="50"/>
      <c r="O870" s="321">
        <f t="shared" si="586"/>
        <v>6.3492063492063266</v>
      </c>
      <c r="P870" s="50">
        <v>235.4</v>
      </c>
      <c r="Q870" s="50"/>
      <c r="R870" s="321">
        <f t="shared" si="587"/>
        <v>20.2247191011236</v>
      </c>
      <c r="S870" s="50">
        <v>162.1</v>
      </c>
      <c r="T870" s="50"/>
      <c r="U870" s="321">
        <f t="shared" si="588"/>
        <v>7.1381361533377374</v>
      </c>
      <c r="V870" s="50">
        <v>122.2</v>
      </c>
      <c r="W870" s="69"/>
      <c r="X870" s="321">
        <f t="shared" si="589"/>
        <v>3.384094754653133</v>
      </c>
      <c r="Y870" s="98">
        <f t="shared" si="582"/>
        <v>0.65659881812212728</v>
      </c>
      <c r="Z870" s="98"/>
      <c r="AA870" s="300" t="s">
        <v>18</v>
      </c>
      <c r="AB870" s="301">
        <v>152.30000000000001</v>
      </c>
      <c r="AC870" s="301">
        <v>150.5</v>
      </c>
      <c r="AD870" s="301">
        <v>115.7</v>
      </c>
      <c r="AE870" s="301">
        <v>140.69999999999999</v>
      </c>
      <c r="AF870" s="301">
        <v>235.4</v>
      </c>
      <c r="AG870" s="301">
        <v>162.1</v>
      </c>
      <c r="AH870" s="301">
        <v>122.2</v>
      </c>
      <c r="AI870" s="263"/>
      <c r="AJ870" s="309" t="b">
        <f t="shared" si="590"/>
        <v>1</v>
      </c>
      <c r="AK870" s="309" t="b">
        <f t="shared" si="591"/>
        <v>1</v>
      </c>
      <c r="AL870" s="309" t="b">
        <f t="shared" si="592"/>
        <v>1</v>
      </c>
      <c r="AM870" s="309" t="b">
        <f t="shared" si="593"/>
        <v>1</v>
      </c>
      <c r="AN870" s="309" t="b">
        <f t="shared" si="594"/>
        <v>1</v>
      </c>
      <c r="AO870" s="309" t="b">
        <f t="shared" si="595"/>
        <v>1</v>
      </c>
      <c r="AP870" s="31" t="b">
        <f t="shared" si="596"/>
        <v>1</v>
      </c>
    </row>
    <row r="871" spans="2:42" s="31" customFormat="1" x14ac:dyDescent="0.2">
      <c r="C871" s="17" t="s">
        <v>19</v>
      </c>
      <c r="D871" s="50">
        <v>153.30000000000001</v>
      </c>
      <c r="E871" s="50"/>
      <c r="F871" s="321">
        <f t="shared" si="583"/>
        <v>5.7241379310345009</v>
      </c>
      <c r="G871" s="50">
        <v>151.80000000000001</v>
      </c>
      <c r="H871" s="50"/>
      <c r="I871" s="321">
        <f t="shared" si="584"/>
        <v>4.5454545454545636</v>
      </c>
      <c r="J871" s="223">
        <v>115.7</v>
      </c>
      <c r="K871" s="50"/>
      <c r="L871" s="322">
        <f t="shared" si="585"/>
        <v>1.1363636363636243</v>
      </c>
      <c r="M871" s="223">
        <v>143.30000000000001</v>
      </c>
      <c r="N871" s="50"/>
      <c r="O871" s="321">
        <f t="shared" si="586"/>
        <v>8.3144368858654616</v>
      </c>
      <c r="P871" s="50">
        <v>229.6</v>
      </c>
      <c r="Q871" s="50"/>
      <c r="R871" s="321">
        <f t="shared" si="587"/>
        <v>16.904276985743373</v>
      </c>
      <c r="S871" s="50">
        <v>163.6</v>
      </c>
      <c r="T871" s="50"/>
      <c r="U871" s="321">
        <f t="shared" si="588"/>
        <v>4.0050858232676401</v>
      </c>
      <c r="V871" s="50">
        <v>122.2</v>
      </c>
      <c r="W871" s="69"/>
      <c r="X871" s="321">
        <f t="shared" si="589"/>
        <v>2.8619528619528767</v>
      </c>
      <c r="Y871" s="98">
        <f t="shared" si="582"/>
        <v>0.65231572080887146</v>
      </c>
      <c r="Z871" s="98"/>
      <c r="AA871" s="300" t="s">
        <v>58</v>
      </c>
      <c r="AB871" s="301">
        <v>153.30000000000001</v>
      </c>
      <c r="AC871" s="301">
        <v>151.80000000000001</v>
      </c>
      <c r="AD871" s="301">
        <v>115.7</v>
      </c>
      <c r="AE871" s="301">
        <v>143.30000000000001</v>
      </c>
      <c r="AF871" s="301">
        <v>229.6</v>
      </c>
      <c r="AG871" s="301">
        <v>163.6</v>
      </c>
      <c r="AH871" s="301">
        <v>122.2</v>
      </c>
      <c r="AI871" s="263"/>
      <c r="AJ871" s="309" t="b">
        <f t="shared" si="590"/>
        <v>1</v>
      </c>
      <c r="AK871" s="309" t="b">
        <f t="shared" si="591"/>
        <v>1</v>
      </c>
      <c r="AL871" s="309" t="b">
        <f t="shared" si="592"/>
        <v>1</v>
      </c>
      <c r="AM871" s="309" t="b">
        <f t="shared" si="593"/>
        <v>1</v>
      </c>
      <c r="AN871" s="309" t="b">
        <f t="shared" si="594"/>
        <v>1</v>
      </c>
      <c r="AO871" s="309" t="b">
        <f t="shared" si="595"/>
        <v>1</v>
      </c>
      <c r="AP871" s="31" t="b">
        <f t="shared" si="596"/>
        <v>1</v>
      </c>
    </row>
    <row r="872" spans="2:42" s="31" customFormat="1" x14ac:dyDescent="0.2">
      <c r="C872" s="17" t="s">
        <v>20</v>
      </c>
      <c r="D872" s="50">
        <v>153.6</v>
      </c>
      <c r="E872" s="50"/>
      <c r="F872" s="321">
        <f t="shared" si="583"/>
        <v>5.5670103092783529</v>
      </c>
      <c r="G872" s="50">
        <v>152</v>
      </c>
      <c r="H872" s="50"/>
      <c r="I872" s="321">
        <f t="shared" si="584"/>
        <v>4.755341144038594</v>
      </c>
      <c r="J872" s="223">
        <v>115.8</v>
      </c>
      <c r="K872" s="50"/>
      <c r="L872" s="322">
        <f t="shared" si="585"/>
        <v>1.2237762237762073</v>
      </c>
      <c r="M872" s="223">
        <v>145.9</v>
      </c>
      <c r="N872" s="50"/>
      <c r="O872" s="321">
        <f t="shared" si="586"/>
        <v>10.279667422524552</v>
      </c>
      <c r="P872" s="50">
        <v>225.1</v>
      </c>
      <c r="Q872" s="50"/>
      <c r="R872" s="321">
        <f t="shared" si="587"/>
        <v>10.996055226824453</v>
      </c>
      <c r="S872" s="50">
        <v>163.9</v>
      </c>
      <c r="T872" s="50"/>
      <c r="U872" s="321">
        <f t="shared" si="588"/>
        <v>3.6030341340075989</v>
      </c>
      <c r="V872" s="50">
        <v>122.2</v>
      </c>
      <c r="W872" s="69"/>
      <c r="X872" s="321">
        <f t="shared" si="589"/>
        <v>2.6028547439126859</v>
      </c>
      <c r="Y872" s="98">
        <f t="shared" si="582"/>
        <v>0.65104166666666674</v>
      </c>
      <c r="Z872" s="98"/>
      <c r="AA872" s="300" t="s">
        <v>20</v>
      </c>
      <c r="AB872" s="301">
        <v>153.6</v>
      </c>
      <c r="AC872" s="301">
        <v>152</v>
      </c>
      <c r="AD872" s="301">
        <v>115.8</v>
      </c>
      <c r="AE872" s="301">
        <v>145.9</v>
      </c>
      <c r="AF872" s="301">
        <v>225.1</v>
      </c>
      <c r="AG872" s="301">
        <v>163.9</v>
      </c>
      <c r="AH872" s="301">
        <v>122.2</v>
      </c>
      <c r="AI872" s="263"/>
      <c r="AJ872" s="309" t="b">
        <f t="shared" si="590"/>
        <v>1</v>
      </c>
      <c r="AK872" s="309" t="b">
        <f t="shared" si="591"/>
        <v>1</v>
      </c>
      <c r="AL872" s="309" t="b">
        <f t="shared" si="592"/>
        <v>1</v>
      </c>
      <c r="AM872" s="309" t="b">
        <f t="shared" si="593"/>
        <v>1</v>
      </c>
      <c r="AN872" s="309" t="b">
        <f t="shared" si="594"/>
        <v>1</v>
      </c>
      <c r="AO872" s="309" t="b">
        <f t="shared" si="595"/>
        <v>1</v>
      </c>
      <c r="AP872" s="31" t="b">
        <f t="shared" si="596"/>
        <v>1</v>
      </c>
    </row>
    <row r="873" spans="2:42" s="31" customFormat="1" x14ac:dyDescent="0.2">
      <c r="C873" s="17" t="s">
        <v>21</v>
      </c>
      <c r="D873" s="50">
        <v>154.1</v>
      </c>
      <c r="E873" s="50"/>
      <c r="F873" s="321">
        <f t="shared" si="583"/>
        <v>5.331510594668476</v>
      </c>
      <c r="G873" s="50">
        <v>153</v>
      </c>
      <c r="H873" s="50"/>
      <c r="I873" s="321">
        <f t="shared" si="584"/>
        <v>4.7945205479452024</v>
      </c>
      <c r="J873" s="223">
        <v>115.9</v>
      </c>
      <c r="K873" s="50"/>
      <c r="L873" s="322">
        <f t="shared" si="585"/>
        <v>1.2227074235807933</v>
      </c>
      <c r="M873" s="223">
        <v>145.9</v>
      </c>
      <c r="N873" s="50"/>
      <c r="O873" s="321">
        <f t="shared" si="586"/>
        <v>9.2065868263473192</v>
      </c>
      <c r="P873" s="50">
        <v>226.3</v>
      </c>
      <c r="Q873" s="50"/>
      <c r="R873" s="321">
        <f t="shared" si="587"/>
        <v>12.196331184928134</v>
      </c>
      <c r="S873" s="50">
        <v>163.5</v>
      </c>
      <c r="T873" s="50"/>
      <c r="U873" s="321">
        <f t="shared" si="588"/>
        <v>2.7010050251256246</v>
      </c>
      <c r="V873" s="50">
        <v>122.2</v>
      </c>
      <c r="W873" s="69"/>
      <c r="X873" s="321">
        <f t="shared" si="589"/>
        <v>2.2594142259414252</v>
      </c>
      <c r="Y873" s="98">
        <f t="shared" si="582"/>
        <v>0.64892926670992868</v>
      </c>
      <c r="Z873" s="98"/>
      <c r="AA873" s="300" t="s">
        <v>21</v>
      </c>
      <c r="AB873" s="301">
        <v>154.1</v>
      </c>
      <c r="AC873" s="301">
        <v>153</v>
      </c>
      <c r="AD873" s="301">
        <v>115.9</v>
      </c>
      <c r="AE873" s="301">
        <v>145.9</v>
      </c>
      <c r="AF873" s="301">
        <v>226.3</v>
      </c>
      <c r="AG873" s="301">
        <v>163.5</v>
      </c>
      <c r="AH873" s="301">
        <v>122.2</v>
      </c>
      <c r="AI873" s="263"/>
      <c r="AJ873" s="309" t="b">
        <f t="shared" si="590"/>
        <v>1</v>
      </c>
      <c r="AK873" s="309" t="b">
        <f t="shared" si="591"/>
        <v>1</v>
      </c>
      <c r="AL873" s="309" t="b">
        <f t="shared" si="592"/>
        <v>1</v>
      </c>
      <c r="AM873" s="309" t="b">
        <f t="shared" si="593"/>
        <v>1</v>
      </c>
      <c r="AN873" s="309" t="b">
        <f t="shared" si="594"/>
        <v>1</v>
      </c>
      <c r="AO873" s="309" t="b">
        <f t="shared" si="595"/>
        <v>1</v>
      </c>
      <c r="AP873" s="31" t="b">
        <f t="shared" si="596"/>
        <v>1</v>
      </c>
    </row>
    <row r="874" spans="2:42" s="31" customFormat="1" x14ac:dyDescent="0.2">
      <c r="C874" s="17" t="s">
        <v>22</v>
      </c>
      <c r="D874" s="50">
        <v>154</v>
      </c>
      <c r="E874" s="50"/>
      <c r="F874" s="321">
        <f t="shared" si="583"/>
        <v>4.4067796610169463</v>
      </c>
      <c r="G874" s="50">
        <v>153.1</v>
      </c>
      <c r="H874" s="50"/>
      <c r="I874" s="321">
        <f t="shared" si="584"/>
        <v>4.2205582028590705</v>
      </c>
      <c r="J874" s="223">
        <v>116</v>
      </c>
      <c r="K874" s="50"/>
      <c r="L874" s="322">
        <f t="shared" si="585"/>
        <v>0.95735422106177914</v>
      </c>
      <c r="M874" s="223">
        <v>145.9</v>
      </c>
      <c r="N874" s="50"/>
      <c r="O874" s="321">
        <f t="shared" si="586"/>
        <v>7.4374079528718662</v>
      </c>
      <c r="P874" s="50">
        <v>223</v>
      </c>
      <c r="Q874" s="50"/>
      <c r="R874" s="321">
        <f t="shared" si="587"/>
        <v>8.4630350194552442</v>
      </c>
      <c r="S874" s="50">
        <v>163.30000000000001</v>
      </c>
      <c r="T874" s="50"/>
      <c r="U874" s="321">
        <f t="shared" si="588"/>
        <v>1.807980049875324</v>
      </c>
      <c r="V874" s="50">
        <v>122.3</v>
      </c>
      <c r="W874" s="69"/>
      <c r="X874" s="321">
        <f t="shared" si="589"/>
        <v>2.0868113522537479</v>
      </c>
      <c r="Y874" s="98">
        <f t="shared" si="582"/>
        <v>0.64935064935064934</v>
      </c>
      <c r="Z874" s="98"/>
      <c r="AA874" s="300" t="s">
        <v>60</v>
      </c>
      <c r="AB874" s="301">
        <v>154</v>
      </c>
      <c r="AC874" s="301">
        <v>153.1</v>
      </c>
      <c r="AD874" s="301">
        <v>116</v>
      </c>
      <c r="AE874" s="301">
        <v>145.9</v>
      </c>
      <c r="AF874" s="301">
        <v>223</v>
      </c>
      <c r="AG874" s="301">
        <v>163.30000000000001</v>
      </c>
      <c r="AH874" s="301">
        <v>122.3</v>
      </c>
      <c r="AI874" s="263"/>
      <c r="AJ874" s="309" t="b">
        <f t="shared" si="590"/>
        <v>1</v>
      </c>
      <c r="AK874" s="309" t="b">
        <f t="shared" si="591"/>
        <v>1</v>
      </c>
      <c r="AL874" s="309" t="b">
        <f t="shared" si="592"/>
        <v>1</v>
      </c>
      <c r="AM874" s="309" t="b">
        <f t="shared" si="593"/>
        <v>1</v>
      </c>
      <c r="AN874" s="309" t="b">
        <f t="shared" si="594"/>
        <v>1</v>
      </c>
      <c r="AO874" s="309" t="b">
        <f t="shared" si="595"/>
        <v>1</v>
      </c>
      <c r="AP874" s="31" t="b">
        <f t="shared" si="596"/>
        <v>1</v>
      </c>
    </row>
    <row r="875" spans="2:42" s="31" customFormat="1" x14ac:dyDescent="0.2">
      <c r="C875" s="17" t="s">
        <v>23</v>
      </c>
      <c r="D875" s="50">
        <v>154.30000000000001</v>
      </c>
      <c r="E875" s="50"/>
      <c r="F875" s="321">
        <f t="shared" si="583"/>
        <v>3.6962365591397761</v>
      </c>
      <c r="G875" s="50">
        <v>153.4</v>
      </c>
      <c r="H875" s="50"/>
      <c r="I875" s="321">
        <f t="shared" si="584"/>
        <v>3.0221625251846795</v>
      </c>
      <c r="J875" s="223">
        <v>116</v>
      </c>
      <c r="K875" s="50"/>
      <c r="L875" s="322">
        <f t="shared" si="585"/>
        <v>0.95735422106177914</v>
      </c>
      <c r="M875" s="223">
        <v>145.9</v>
      </c>
      <c r="N875" s="50"/>
      <c r="O875" s="321">
        <f t="shared" si="586"/>
        <v>7.1218795888399633</v>
      </c>
      <c r="P875" s="50">
        <v>226</v>
      </c>
      <c r="Q875" s="50"/>
      <c r="R875" s="321">
        <f t="shared" si="587"/>
        <v>7.8244274809160297</v>
      </c>
      <c r="S875" s="50">
        <v>163.4</v>
      </c>
      <c r="T875" s="50"/>
      <c r="U875" s="321">
        <f t="shared" si="588"/>
        <v>2.252816020025028</v>
      </c>
      <c r="V875" s="50">
        <v>122.3</v>
      </c>
      <c r="W875" s="69"/>
      <c r="X875" s="321">
        <f t="shared" si="589"/>
        <v>1.5780730897009931</v>
      </c>
      <c r="Y875" s="98">
        <f t="shared" si="582"/>
        <v>0.64808813998703818</v>
      </c>
      <c r="Z875" s="98"/>
      <c r="AA875" s="300" t="s">
        <v>23</v>
      </c>
      <c r="AB875" s="301">
        <v>154.30000000000001</v>
      </c>
      <c r="AC875" s="301">
        <v>153.4</v>
      </c>
      <c r="AD875" s="301">
        <v>116</v>
      </c>
      <c r="AE875" s="301">
        <v>145.9</v>
      </c>
      <c r="AF875" s="301">
        <v>226</v>
      </c>
      <c r="AG875" s="301">
        <v>163.4</v>
      </c>
      <c r="AH875" s="301">
        <v>122.3</v>
      </c>
      <c r="AI875" s="263"/>
      <c r="AJ875" s="309" t="b">
        <f t="shared" si="590"/>
        <v>1</v>
      </c>
      <c r="AK875" s="309" t="b">
        <f t="shared" si="591"/>
        <v>1</v>
      </c>
      <c r="AL875" s="309" t="b">
        <f t="shared" si="592"/>
        <v>1</v>
      </c>
      <c r="AM875" s="309" t="b">
        <f t="shared" si="593"/>
        <v>1</v>
      </c>
      <c r="AN875" s="309" t="b">
        <f t="shared" si="594"/>
        <v>1</v>
      </c>
      <c r="AO875" s="309" t="b">
        <f t="shared" si="595"/>
        <v>1</v>
      </c>
      <c r="AP875" s="31" t="b">
        <f t="shared" si="596"/>
        <v>1</v>
      </c>
    </row>
    <row r="876" spans="2:42" s="31" customFormat="1" x14ac:dyDescent="0.2">
      <c r="C876" s="17" t="s">
        <v>24</v>
      </c>
      <c r="D876" s="50">
        <v>156.30000000000001</v>
      </c>
      <c r="E876" s="50"/>
      <c r="F876" s="321">
        <f t="shared" si="583"/>
        <v>4.9697783747481461</v>
      </c>
      <c r="G876" s="50">
        <v>156.5</v>
      </c>
      <c r="H876" s="50"/>
      <c r="I876" s="321">
        <f t="shared" si="584"/>
        <v>4.7523427041499255</v>
      </c>
      <c r="J876" s="223">
        <v>116</v>
      </c>
      <c r="K876" s="50"/>
      <c r="L876" s="322">
        <f t="shared" si="585"/>
        <v>0.60711188204682909</v>
      </c>
      <c r="M876" s="223">
        <v>145.9</v>
      </c>
      <c r="N876" s="50"/>
      <c r="O876" s="321">
        <f t="shared" si="586"/>
        <v>7.1218795888399633</v>
      </c>
      <c r="P876" s="50">
        <v>230.9</v>
      </c>
      <c r="Q876" s="50"/>
      <c r="R876" s="321">
        <f t="shared" si="587"/>
        <v>13.186274509803919</v>
      </c>
      <c r="S876" s="51">
        <v>163.80000000000001</v>
      </c>
      <c r="T876" s="50"/>
      <c r="U876" s="321">
        <f t="shared" si="588"/>
        <v>2.1834061135371119</v>
      </c>
      <c r="V876" s="50">
        <v>122.3</v>
      </c>
      <c r="W876" s="69"/>
      <c r="X876" s="321">
        <f t="shared" si="589"/>
        <v>0.82440230832645511</v>
      </c>
      <c r="Y876" s="98">
        <f t="shared" si="582"/>
        <v>0.63979526551503518</v>
      </c>
      <c r="Z876" s="98"/>
      <c r="AA876" s="300" t="s">
        <v>24</v>
      </c>
      <c r="AB876" s="301">
        <v>156.30000000000001</v>
      </c>
      <c r="AC876" s="301">
        <v>156.5</v>
      </c>
      <c r="AD876" s="301">
        <v>116</v>
      </c>
      <c r="AE876" s="301">
        <v>145.9</v>
      </c>
      <c r="AF876" s="301">
        <v>230.9</v>
      </c>
      <c r="AG876" s="301">
        <v>163.80000000000001</v>
      </c>
      <c r="AH876" s="301">
        <v>122.3</v>
      </c>
      <c r="AI876" s="263"/>
      <c r="AJ876" s="309" t="b">
        <f t="shared" si="590"/>
        <v>1</v>
      </c>
      <c r="AK876" s="309" t="b">
        <f t="shared" si="591"/>
        <v>1</v>
      </c>
      <c r="AL876" s="309" t="b">
        <f t="shared" si="592"/>
        <v>1</v>
      </c>
      <c r="AM876" s="309" t="b">
        <f t="shared" si="593"/>
        <v>1</v>
      </c>
      <c r="AN876" s="309" t="b">
        <f t="shared" si="594"/>
        <v>1</v>
      </c>
      <c r="AO876" s="309" t="b">
        <f t="shared" si="595"/>
        <v>1</v>
      </c>
      <c r="AP876" s="31" t="b">
        <f t="shared" si="596"/>
        <v>1</v>
      </c>
    </row>
    <row r="877" spans="2:42" s="31" customFormat="1" x14ac:dyDescent="0.2">
      <c r="C877" s="17" t="s">
        <v>25</v>
      </c>
      <c r="D877" s="50">
        <v>156.80000000000001</v>
      </c>
      <c r="E877" s="50"/>
      <c r="F877" s="321">
        <f t="shared" si="583"/>
        <v>3.9787798408488007</v>
      </c>
      <c r="G877" s="50">
        <v>156.6</v>
      </c>
      <c r="H877" s="50"/>
      <c r="I877" s="321">
        <f t="shared" si="584"/>
        <v>3.7086092715231667</v>
      </c>
      <c r="J877" s="223">
        <v>116.2</v>
      </c>
      <c r="K877" s="50"/>
      <c r="L877" s="322">
        <f t="shared" si="585"/>
        <v>0.78057241977451675</v>
      </c>
      <c r="M877" s="223">
        <v>146</v>
      </c>
      <c r="N877" s="50"/>
      <c r="O877" s="321">
        <f t="shared" si="586"/>
        <v>7.1953010279001584</v>
      </c>
      <c r="P877" s="50">
        <v>235.9</v>
      </c>
      <c r="Q877" s="50"/>
      <c r="R877" s="321">
        <f t="shared" si="587"/>
        <v>7.5205104831358227</v>
      </c>
      <c r="S877" s="50">
        <v>165</v>
      </c>
      <c r="T877" s="50"/>
      <c r="U877" s="321">
        <f t="shared" si="588"/>
        <v>2.2304832713754719</v>
      </c>
      <c r="V877" s="50">
        <v>122.3</v>
      </c>
      <c r="W877" s="69"/>
      <c r="X877" s="321">
        <f t="shared" si="589"/>
        <v>0.74135090609555032</v>
      </c>
      <c r="Y877" s="98">
        <f t="shared" si="582"/>
        <v>0.6377551020408162</v>
      </c>
      <c r="Z877" s="98"/>
      <c r="AA877" s="300" t="s">
        <v>25</v>
      </c>
      <c r="AB877" s="301">
        <v>156.80000000000001</v>
      </c>
      <c r="AC877" s="301">
        <v>156.6</v>
      </c>
      <c r="AD877" s="301">
        <v>116.2</v>
      </c>
      <c r="AE877" s="301">
        <v>146</v>
      </c>
      <c r="AF877" s="301">
        <v>235.9</v>
      </c>
      <c r="AG877" s="301">
        <v>165</v>
      </c>
      <c r="AH877" s="301">
        <v>122.3</v>
      </c>
      <c r="AI877" s="263"/>
      <c r="AJ877" s="309" t="b">
        <f t="shared" si="590"/>
        <v>1</v>
      </c>
      <c r="AK877" s="309" t="b">
        <f t="shared" si="591"/>
        <v>1</v>
      </c>
      <c r="AL877" s="309" t="b">
        <f t="shared" si="592"/>
        <v>1</v>
      </c>
      <c r="AM877" s="309" t="b">
        <f t="shared" si="593"/>
        <v>1</v>
      </c>
      <c r="AN877" s="309" t="b">
        <f t="shared" si="594"/>
        <v>1</v>
      </c>
      <c r="AO877" s="309" t="b">
        <f t="shared" si="595"/>
        <v>1</v>
      </c>
      <c r="AP877" s="31" t="b">
        <f t="shared" si="596"/>
        <v>1</v>
      </c>
    </row>
    <row r="878" spans="2:42" s="31" customFormat="1" x14ac:dyDescent="0.2">
      <c r="C878" s="17"/>
      <c r="D878" s="50"/>
      <c r="E878" s="50"/>
      <c r="F878" s="321"/>
      <c r="G878" s="50"/>
      <c r="H878" s="50"/>
      <c r="I878" s="321"/>
      <c r="J878" s="223"/>
      <c r="K878" s="50"/>
      <c r="L878" s="322"/>
      <c r="M878" s="223"/>
      <c r="N878" s="50"/>
      <c r="O878" s="321"/>
      <c r="P878" s="50"/>
      <c r="Q878" s="50"/>
      <c r="R878" s="321"/>
      <c r="S878" s="50"/>
      <c r="T878" s="50"/>
      <c r="U878" s="321"/>
      <c r="V878" s="50"/>
      <c r="W878" s="69"/>
      <c r="X878" s="321"/>
      <c r="Y878" s="98"/>
      <c r="Z878" s="98"/>
      <c r="AA878" s="293" t="s">
        <v>50</v>
      </c>
      <c r="AB878" s="294" t="s">
        <v>51</v>
      </c>
      <c r="AC878" s="260" t="s">
        <v>52</v>
      </c>
      <c r="AD878" s="260" t="s">
        <v>53</v>
      </c>
      <c r="AE878" s="260" t="s">
        <v>54</v>
      </c>
      <c r="AF878" s="260" t="s">
        <v>55</v>
      </c>
      <c r="AG878" s="260" t="s">
        <v>56</v>
      </c>
      <c r="AH878" s="260" t="s">
        <v>57</v>
      </c>
      <c r="AI878" s="263"/>
      <c r="AJ878" s="309"/>
      <c r="AK878" s="309"/>
      <c r="AL878" s="309"/>
      <c r="AM878" s="309"/>
      <c r="AN878" s="309"/>
      <c r="AO878" s="309"/>
    </row>
    <row r="879" spans="2:42" s="31" customFormat="1" x14ac:dyDescent="0.2">
      <c r="B879" s="222">
        <v>2011</v>
      </c>
      <c r="C879" s="17"/>
      <c r="D879" s="51">
        <f>SUM(D880:D891)/12</f>
        <v>158.01666666666665</v>
      </c>
      <c r="E879" s="50"/>
      <c r="F879" s="321">
        <f>SUM(D879/D865-1)*100</f>
        <v>3.2282650117045231</v>
      </c>
      <c r="G879" s="51">
        <f>SUM(G880:G891)/12</f>
        <v>156.26666666666665</v>
      </c>
      <c r="H879" s="50"/>
      <c r="I879" s="321">
        <f>SUM(G879/G865-1)*100</f>
        <v>2.8746982664033194</v>
      </c>
      <c r="J879" s="232">
        <f>SUM(J880:J891)/12</f>
        <v>116.54166666666664</v>
      </c>
      <c r="K879" s="50"/>
      <c r="L879" s="322">
        <f>SUM(J879/J865-1)*100</f>
        <v>0.69119447044421189</v>
      </c>
      <c r="M879" s="224">
        <f>SUM(M880:M891)/12</f>
        <v>146</v>
      </c>
      <c r="N879" s="50"/>
      <c r="O879" s="321">
        <f>SUM(M879/M865-1)*100</f>
        <v>2.3424265436065239</v>
      </c>
      <c r="P879" s="51">
        <f>SUM(P880:P891)/12</f>
        <v>244.58333333333334</v>
      </c>
      <c r="Q879" s="50"/>
      <c r="R879" s="321">
        <f>SUM(P879/P865-1)*100</f>
        <v>7.1832889018734081</v>
      </c>
      <c r="S879" s="51">
        <f>SUM(S880:S891)/12</f>
        <v>170.29166666666666</v>
      </c>
      <c r="T879" s="50"/>
      <c r="U879" s="321">
        <f>SUM(S879/S865-1)*100</f>
        <v>4.4947842094497759</v>
      </c>
      <c r="V879" s="51">
        <f>SUM(V880:V891)/12</f>
        <v>122.51666666666665</v>
      </c>
      <c r="W879" s="69"/>
      <c r="X879" s="321">
        <f>SUM(V879/V865-1)*100</f>
        <v>0.3138646288209479</v>
      </c>
      <c r="Y879" s="98">
        <f t="shared" ref="Y879:Y891" si="597">SUM(1/D879)*100</f>
        <v>0.63284463664170454</v>
      </c>
      <c r="AA879" s="309"/>
      <c r="AB879" s="309"/>
      <c r="AC879" s="309"/>
      <c r="AD879" s="309"/>
      <c r="AE879" s="309"/>
      <c r="AF879" s="309"/>
      <c r="AG879" s="309"/>
      <c r="AH879" s="309"/>
      <c r="AI879" s="309"/>
      <c r="AJ879" s="309" t="b">
        <f>D879=AB878</f>
        <v>0</v>
      </c>
      <c r="AK879" s="309" t="b">
        <f>G879=AC878</f>
        <v>0</v>
      </c>
      <c r="AL879" s="309" t="b">
        <f>J879=AD878</f>
        <v>0</v>
      </c>
      <c r="AM879" s="309" t="b">
        <f>M879=AE878</f>
        <v>0</v>
      </c>
      <c r="AN879" s="309" t="b">
        <f>AF878=P879</f>
        <v>0</v>
      </c>
      <c r="AO879" s="309" t="b">
        <f>AG878=S879</f>
        <v>0</v>
      </c>
      <c r="AP879" s="31" t="b">
        <f>AH878=V879</f>
        <v>0</v>
      </c>
    </row>
    <row r="880" spans="2:42" s="31" customFormat="1" x14ac:dyDescent="0.2">
      <c r="C880" s="17" t="s">
        <v>32</v>
      </c>
      <c r="D880" s="51">
        <v>157.69999999999999</v>
      </c>
      <c r="E880" s="50"/>
      <c r="F880" s="321">
        <f t="shared" si="583"/>
        <v>5.2034689793195366</v>
      </c>
      <c r="G880" s="50">
        <v>157.4</v>
      </c>
      <c r="H880" s="50"/>
      <c r="I880" s="321">
        <f t="shared" si="584"/>
        <v>5.6375838926174593</v>
      </c>
      <c r="J880" s="223">
        <v>116.3</v>
      </c>
      <c r="K880" s="50"/>
      <c r="L880" s="322">
        <f t="shared" si="585"/>
        <v>0.86730268863832727</v>
      </c>
      <c r="M880" s="223">
        <v>146</v>
      </c>
      <c r="N880" s="50"/>
      <c r="O880" s="321">
        <f t="shared" si="586"/>
        <v>6.8814055636896132</v>
      </c>
      <c r="P880" s="50">
        <v>241.2</v>
      </c>
      <c r="Q880" s="50"/>
      <c r="R880" s="321">
        <f t="shared" si="587"/>
        <v>9.1896785875961839</v>
      </c>
      <c r="S880" s="50">
        <v>165.9</v>
      </c>
      <c r="T880" s="50"/>
      <c r="U880" s="321">
        <f>SUM(S880/S866-1)*100</f>
        <v>2.7881040892193232</v>
      </c>
      <c r="V880" s="50">
        <v>122.3</v>
      </c>
      <c r="W880" s="69"/>
      <c r="X880" s="321">
        <f t="shared" si="589"/>
        <v>0.57565789473683626</v>
      </c>
      <c r="Y880" s="98">
        <f t="shared" si="597"/>
        <v>0.63411540900443886</v>
      </c>
      <c r="Z880" s="98"/>
      <c r="AA880" s="298" t="s">
        <v>14</v>
      </c>
      <c r="AB880" s="299">
        <v>157.69999999999999</v>
      </c>
      <c r="AC880" s="299">
        <v>157.4</v>
      </c>
      <c r="AD880" s="299">
        <v>116.3</v>
      </c>
      <c r="AE880" s="299">
        <v>146</v>
      </c>
      <c r="AF880" s="299">
        <v>241.2</v>
      </c>
      <c r="AG880" s="299">
        <v>165.9</v>
      </c>
      <c r="AH880" s="299">
        <v>122.3</v>
      </c>
      <c r="AI880" s="263"/>
      <c r="AJ880" s="309" t="b">
        <f t="shared" ref="AJ880:AJ891" si="598">D880=AB880</f>
        <v>1</v>
      </c>
      <c r="AK880" s="309" t="b">
        <f t="shared" ref="AK880:AK891" si="599">G880=AC880</f>
        <v>1</v>
      </c>
      <c r="AL880" s="309" t="b">
        <f t="shared" ref="AL880:AL891" si="600">J880=AD880</f>
        <v>1</v>
      </c>
      <c r="AM880" s="309" t="b">
        <f t="shared" ref="AM880:AM891" si="601">M880=AE880</f>
        <v>1</v>
      </c>
      <c r="AN880" s="309" t="b">
        <f t="shared" ref="AN880:AN891" si="602">AF880=P880</f>
        <v>1</v>
      </c>
      <c r="AO880" s="309" t="b">
        <f>AG880=S880</f>
        <v>1</v>
      </c>
      <c r="AP880" s="31" t="b">
        <f>AH880=V880</f>
        <v>1</v>
      </c>
    </row>
    <row r="881" spans="1:42" s="31" customFormat="1" x14ac:dyDescent="0.2">
      <c r="C881" s="17" t="s">
        <v>15</v>
      </c>
      <c r="D881" s="51">
        <v>158.6</v>
      </c>
      <c r="E881" s="50"/>
      <c r="F881" s="321">
        <f t="shared" si="583"/>
        <v>5.2422030524220453</v>
      </c>
      <c r="G881" s="50">
        <v>158.5</v>
      </c>
      <c r="H881" s="50"/>
      <c r="I881" s="321">
        <f t="shared" si="584"/>
        <v>6.0910307898259575</v>
      </c>
      <c r="J881" s="223">
        <v>116.4</v>
      </c>
      <c r="K881" s="50"/>
      <c r="L881" s="322">
        <f t="shared" si="585"/>
        <v>0.9540329575021822</v>
      </c>
      <c r="M881" s="223">
        <v>146</v>
      </c>
      <c r="N881" s="50"/>
      <c r="O881" s="321">
        <f t="shared" si="586"/>
        <v>6.5693430656934337</v>
      </c>
      <c r="P881" s="50">
        <v>242.3</v>
      </c>
      <c r="Q881" s="50"/>
      <c r="R881" s="321">
        <f t="shared" si="587"/>
        <v>5.9466550065588208</v>
      </c>
      <c r="S881" s="50">
        <v>167.4</v>
      </c>
      <c r="T881" s="50"/>
      <c r="U881" s="321">
        <f t="shared" si="588"/>
        <v>3.6532507739938103</v>
      </c>
      <c r="V881" s="50">
        <v>122.3</v>
      </c>
      <c r="W881" s="69"/>
      <c r="X881" s="321">
        <f t="shared" si="589"/>
        <v>0.41050903119868032</v>
      </c>
      <c r="Y881" s="98">
        <f t="shared" si="597"/>
        <v>0.63051702395964693</v>
      </c>
      <c r="Z881" s="98"/>
      <c r="AA881" s="298" t="s">
        <v>15</v>
      </c>
      <c r="AB881" s="299">
        <v>158.6</v>
      </c>
      <c r="AC881" s="299">
        <v>158.5</v>
      </c>
      <c r="AD881" s="299">
        <v>116.4</v>
      </c>
      <c r="AE881" s="299">
        <v>146</v>
      </c>
      <c r="AF881" s="299">
        <v>242.3</v>
      </c>
      <c r="AG881" s="299">
        <v>167.4</v>
      </c>
      <c r="AH881" s="299">
        <v>122.3</v>
      </c>
      <c r="AI881" s="263"/>
      <c r="AJ881" s="309" t="b">
        <f t="shared" si="598"/>
        <v>1</v>
      </c>
      <c r="AK881" s="309" t="b">
        <f t="shared" si="599"/>
        <v>1</v>
      </c>
      <c r="AL881" s="309" t="b">
        <f t="shared" si="600"/>
        <v>1</v>
      </c>
      <c r="AM881" s="309" t="b">
        <f t="shared" si="601"/>
        <v>1</v>
      </c>
      <c r="AN881" s="309" t="b">
        <f t="shared" si="602"/>
        <v>1</v>
      </c>
      <c r="AO881" s="309" t="b">
        <f t="shared" ref="AO881:AO891" si="603">AG881=S881</f>
        <v>1</v>
      </c>
      <c r="AP881" s="31" t="b">
        <f t="shared" ref="AP881:AP891" si="604">AH881=V881</f>
        <v>1</v>
      </c>
    </row>
    <row r="882" spans="1:42" s="31" customFormat="1" x14ac:dyDescent="0.2">
      <c r="C882" s="17" t="s">
        <v>16</v>
      </c>
      <c r="D882" s="51">
        <v>157.1</v>
      </c>
      <c r="E882" s="50"/>
      <c r="F882" s="321">
        <f t="shared" si="583"/>
        <v>4.2468480424684873</v>
      </c>
      <c r="G882" s="50">
        <v>155.19999999999999</v>
      </c>
      <c r="H882" s="50"/>
      <c r="I882" s="321">
        <f t="shared" si="584"/>
        <v>4.2310275352585469</v>
      </c>
      <c r="J882" s="223">
        <v>116.6</v>
      </c>
      <c r="K882" s="50"/>
      <c r="L882" s="322">
        <f t="shared" si="585"/>
        <v>1.0398613518197486</v>
      </c>
      <c r="M882" s="223">
        <v>146</v>
      </c>
      <c r="N882" s="50"/>
      <c r="O882" s="321">
        <f t="shared" si="586"/>
        <v>5.6439942112880059</v>
      </c>
      <c r="P882" s="50">
        <v>244.2</v>
      </c>
      <c r="Q882" s="50"/>
      <c r="R882" s="321">
        <f t="shared" si="587"/>
        <v>6.8241469816272993</v>
      </c>
      <c r="S882" s="50">
        <v>168.5</v>
      </c>
      <c r="T882" s="50"/>
      <c r="U882" s="321">
        <f t="shared" si="588"/>
        <v>4.1409147095179177</v>
      </c>
      <c r="V882" s="50">
        <v>122.3</v>
      </c>
      <c r="W882" s="69"/>
      <c r="X882" s="321">
        <f t="shared" si="589"/>
        <v>0.16380016380017626</v>
      </c>
      <c r="Y882" s="98">
        <f t="shared" si="597"/>
        <v>0.63653723742838952</v>
      </c>
      <c r="Z882" s="98"/>
      <c r="AA882" s="298" t="s">
        <v>16</v>
      </c>
      <c r="AB882" s="299">
        <v>157.1</v>
      </c>
      <c r="AC882" s="299">
        <v>155.19999999999999</v>
      </c>
      <c r="AD882" s="299">
        <v>116.6</v>
      </c>
      <c r="AE882" s="299">
        <v>146</v>
      </c>
      <c r="AF882" s="299">
        <v>244.2</v>
      </c>
      <c r="AG882" s="299">
        <v>168.5</v>
      </c>
      <c r="AH882" s="299">
        <v>122.3</v>
      </c>
      <c r="AI882" s="263"/>
      <c r="AJ882" s="309" t="b">
        <f t="shared" si="598"/>
        <v>1</v>
      </c>
      <c r="AK882" s="309" t="b">
        <f t="shared" si="599"/>
        <v>1</v>
      </c>
      <c r="AL882" s="309" t="b">
        <f t="shared" si="600"/>
        <v>1</v>
      </c>
      <c r="AM882" s="309" t="b">
        <f t="shared" si="601"/>
        <v>1</v>
      </c>
      <c r="AN882" s="309" t="b">
        <f t="shared" si="602"/>
        <v>1</v>
      </c>
      <c r="AO882" s="309" t="b">
        <f t="shared" si="603"/>
        <v>1</v>
      </c>
      <c r="AP882" s="31" t="b">
        <f t="shared" si="604"/>
        <v>1</v>
      </c>
    </row>
    <row r="883" spans="1:42" s="31" customFormat="1" x14ac:dyDescent="0.2">
      <c r="C883" s="17" t="s">
        <v>17</v>
      </c>
      <c r="D883" s="51">
        <v>157.4</v>
      </c>
      <c r="E883" s="50"/>
      <c r="F883" s="321">
        <f t="shared" si="583"/>
        <v>4.3074884029158378</v>
      </c>
      <c r="G883" s="50">
        <v>155.6</v>
      </c>
      <c r="H883" s="50"/>
      <c r="I883" s="321">
        <f t="shared" si="584"/>
        <v>4.7106325706594898</v>
      </c>
      <c r="J883" s="223">
        <v>116.5</v>
      </c>
      <c r="K883" s="50"/>
      <c r="L883" s="322">
        <f t="shared" si="585"/>
        <v>0.77854671280277454</v>
      </c>
      <c r="M883" s="223">
        <v>146</v>
      </c>
      <c r="N883" s="50"/>
      <c r="O883" s="321">
        <f t="shared" si="586"/>
        <v>3.8406827880512084</v>
      </c>
      <c r="P883" s="50">
        <v>242.5</v>
      </c>
      <c r="Q883" s="50"/>
      <c r="R883" s="321">
        <f t="shared" si="587"/>
        <v>6.4063185607722728</v>
      </c>
      <c r="S883" s="50">
        <v>169.6</v>
      </c>
      <c r="T883" s="50"/>
      <c r="U883" s="321">
        <f t="shared" si="588"/>
        <v>4.4978434996919114</v>
      </c>
      <c r="V883" s="50">
        <v>122.4</v>
      </c>
      <c r="W883" s="69"/>
      <c r="X883" s="321">
        <f t="shared" si="589"/>
        <v>0.24570024570025328</v>
      </c>
      <c r="Y883" s="98">
        <f t="shared" si="597"/>
        <v>0.63532401524777637</v>
      </c>
      <c r="Z883" s="98"/>
      <c r="AA883" s="298" t="s">
        <v>17</v>
      </c>
      <c r="AB883" s="299">
        <v>157.4</v>
      </c>
      <c r="AC883" s="299">
        <v>155.6</v>
      </c>
      <c r="AD883" s="299">
        <v>116.5</v>
      </c>
      <c r="AE883" s="299">
        <v>146</v>
      </c>
      <c r="AF883" s="299">
        <v>242.5</v>
      </c>
      <c r="AG883" s="299">
        <v>169.6</v>
      </c>
      <c r="AH883" s="299">
        <v>122.4</v>
      </c>
      <c r="AI883" s="263"/>
      <c r="AJ883" s="309" t="b">
        <f t="shared" si="598"/>
        <v>1</v>
      </c>
      <c r="AK883" s="309" t="b">
        <f t="shared" si="599"/>
        <v>1</v>
      </c>
      <c r="AL883" s="309" t="b">
        <f t="shared" si="600"/>
        <v>1</v>
      </c>
      <c r="AM883" s="309" t="b">
        <f t="shared" si="601"/>
        <v>1</v>
      </c>
      <c r="AN883" s="309" t="b">
        <f t="shared" si="602"/>
        <v>1</v>
      </c>
      <c r="AO883" s="309" t="b">
        <f t="shared" si="603"/>
        <v>1</v>
      </c>
      <c r="AP883" s="31" t="b">
        <f t="shared" si="604"/>
        <v>1</v>
      </c>
    </row>
    <row r="884" spans="1:42" s="31" customFormat="1" x14ac:dyDescent="0.2">
      <c r="C884" s="17" t="s">
        <v>18</v>
      </c>
      <c r="D884" s="51">
        <v>157.69999999999999</v>
      </c>
      <c r="E884" s="50"/>
      <c r="F884" s="321">
        <f t="shared" si="583"/>
        <v>3.5456336178594672</v>
      </c>
      <c r="G884" s="50">
        <v>155.4</v>
      </c>
      <c r="H884" s="50"/>
      <c r="I884" s="321">
        <f t="shared" si="584"/>
        <v>3.2558139534883734</v>
      </c>
      <c r="J884" s="223">
        <v>116.5</v>
      </c>
      <c r="K884" s="50"/>
      <c r="L884" s="322">
        <f t="shared" si="585"/>
        <v>0.69144338807261008</v>
      </c>
      <c r="M884" s="223">
        <v>146</v>
      </c>
      <c r="N884" s="50"/>
      <c r="O884" s="321">
        <f t="shared" si="586"/>
        <v>3.7668798862828812</v>
      </c>
      <c r="P884" s="50">
        <v>247.5</v>
      </c>
      <c r="Q884" s="50"/>
      <c r="R884" s="321">
        <f t="shared" si="587"/>
        <v>5.1401869158878455</v>
      </c>
      <c r="S884" s="50">
        <v>170</v>
      </c>
      <c r="T884" s="50"/>
      <c r="U884" s="321">
        <f t="shared" si="588"/>
        <v>4.8735348550277724</v>
      </c>
      <c r="V884" s="50">
        <v>122.4</v>
      </c>
      <c r="W884" s="69"/>
      <c r="X884" s="321">
        <f t="shared" si="589"/>
        <v>0.16366612111293755</v>
      </c>
      <c r="Y884" s="98">
        <f t="shared" si="597"/>
        <v>0.63411540900443886</v>
      </c>
      <c r="Z884" s="98"/>
      <c r="AA884" s="298" t="s">
        <v>18</v>
      </c>
      <c r="AB884" s="299">
        <v>157.69999999999999</v>
      </c>
      <c r="AC884" s="299">
        <v>155.4</v>
      </c>
      <c r="AD884" s="299">
        <v>116.5</v>
      </c>
      <c r="AE884" s="299">
        <v>146</v>
      </c>
      <c r="AF884" s="299">
        <v>247.5</v>
      </c>
      <c r="AG884" s="299">
        <v>170</v>
      </c>
      <c r="AH884" s="299">
        <v>122.4</v>
      </c>
      <c r="AI884" s="263"/>
      <c r="AJ884" s="309" t="b">
        <f t="shared" si="598"/>
        <v>1</v>
      </c>
      <c r="AK884" s="309" t="b">
        <f t="shared" si="599"/>
        <v>1</v>
      </c>
      <c r="AL884" s="309" t="b">
        <f t="shared" si="600"/>
        <v>1</v>
      </c>
      <c r="AM884" s="309" t="b">
        <f t="shared" si="601"/>
        <v>1</v>
      </c>
      <c r="AN884" s="309" t="b">
        <f t="shared" si="602"/>
        <v>1</v>
      </c>
      <c r="AO884" s="309" t="b">
        <f t="shared" si="603"/>
        <v>1</v>
      </c>
      <c r="AP884" s="31" t="b">
        <f t="shared" si="604"/>
        <v>1</v>
      </c>
    </row>
    <row r="885" spans="1:42" s="31" customFormat="1" x14ac:dyDescent="0.2">
      <c r="C885" s="17" t="s">
        <v>19</v>
      </c>
      <c r="D885" s="51">
        <v>158</v>
      </c>
      <c r="E885" s="50"/>
      <c r="F885" s="321">
        <f t="shared" si="583"/>
        <v>3.0658838878016903</v>
      </c>
      <c r="G885" s="50">
        <v>155.30000000000001</v>
      </c>
      <c r="H885" s="50"/>
      <c r="I885" s="321">
        <f t="shared" si="584"/>
        <v>2.3056653491436041</v>
      </c>
      <c r="J885" s="223">
        <v>116.6</v>
      </c>
      <c r="K885" s="50"/>
      <c r="L885" s="322">
        <f t="shared" si="585"/>
        <v>0.77787381158167523</v>
      </c>
      <c r="M885" s="223">
        <v>146</v>
      </c>
      <c r="N885" s="50"/>
      <c r="O885" s="321">
        <f t="shared" si="586"/>
        <v>1.8841591067690011</v>
      </c>
      <c r="P885" s="50">
        <v>248.3</v>
      </c>
      <c r="Q885" s="50"/>
      <c r="R885" s="321">
        <f t="shared" si="587"/>
        <v>8.144599303135891</v>
      </c>
      <c r="S885" s="50">
        <v>172.2</v>
      </c>
      <c r="T885" s="50"/>
      <c r="U885" s="321">
        <f t="shared" si="588"/>
        <v>5.2567237163814173</v>
      </c>
      <c r="V885" s="50">
        <v>122.4</v>
      </c>
      <c r="W885" s="69"/>
      <c r="X885" s="321">
        <f t="shared" si="589"/>
        <v>0.16366612111293755</v>
      </c>
      <c r="Y885" s="98">
        <f t="shared" si="597"/>
        <v>0.63291139240506333</v>
      </c>
      <c r="Z885" s="98"/>
      <c r="AA885" s="298" t="s">
        <v>58</v>
      </c>
      <c r="AB885" s="299">
        <v>158</v>
      </c>
      <c r="AC885" s="299">
        <v>155.30000000000001</v>
      </c>
      <c r="AD885" s="299">
        <v>116.6</v>
      </c>
      <c r="AE885" s="299">
        <v>146</v>
      </c>
      <c r="AF885" s="299">
        <v>248.3</v>
      </c>
      <c r="AG885" s="299">
        <v>172.2</v>
      </c>
      <c r="AH885" s="299">
        <v>122.4</v>
      </c>
      <c r="AI885" s="263"/>
      <c r="AJ885" s="309" t="b">
        <f t="shared" si="598"/>
        <v>1</v>
      </c>
      <c r="AK885" s="309" t="b">
        <f t="shared" si="599"/>
        <v>1</v>
      </c>
      <c r="AL885" s="309" t="b">
        <f t="shared" si="600"/>
        <v>1</v>
      </c>
      <c r="AM885" s="309" t="b">
        <f t="shared" si="601"/>
        <v>1</v>
      </c>
      <c r="AN885" s="309" t="b">
        <f t="shared" si="602"/>
        <v>1</v>
      </c>
      <c r="AO885" s="309" t="b">
        <f t="shared" si="603"/>
        <v>1</v>
      </c>
      <c r="AP885" s="31" t="b">
        <f t="shared" si="604"/>
        <v>1</v>
      </c>
    </row>
    <row r="886" spans="1:42" s="31" customFormat="1" x14ac:dyDescent="0.2">
      <c r="C886" s="17" t="s">
        <v>20</v>
      </c>
      <c r="D886" s="51">
        <v>158.30000000000001</v>
      </c>
      <c r="E886" s="50"/>
      <c r="F886" s="321">
        <f t="shared" si="583"/>
        <v>3.0598958333333481</v>
      </c>
      <c r="G886" s="50">
        <v>155.6</v>
      </c>
      <c r="H886" s="50"/>
      <c r="I886" s="321">
        <f t="shared" si="584"/>
        <v>2.3684210526315752</v>
      </c>
      <c r="J886" s="223">
        <v>116.6</v>
      </c>
      <c r="K886" s="50"/>
      <c r="L886" s="322">
        <f t="shared" si="585"/>
        <v>0.69084628670119663</v>
      </c>
      <c r="M886" s="223">
        <v>146</v>
      </c>
      <c r="N886" s="50"/>
      <c r="O886" s="321">
        <f t="shared" si="586"/>
        <v>6.8540095956137748E-2</v>
      </c>
      <c r="P886" s="50">
        <v>250.3</v>
      </c>
      <c r="Q886" s="50"/>
      <c r="R886" s="321">
        <f t="shared" si="587"/>
        <v>11.195024433585088</v>
      </c>
      <c r="S886" s="50">
        <v>172</v>
      </c>
      <c r="T886" s="50"/>
      <c r="U886" s="321">
        <f t="shared" si="588"/>
        <v>4.9420378279438681</v>
      </c>
      <c r="V886" s="50">
        <v>122.5</v>
      </c>
      <c r="W886" s="69"/>
      <c r="X886" s="321">
        <f t="shared" si="589"/>
        <v>0.24549918166938411</v>
      </c>
      <c r="Y886" s="98">
        <f t="shared" si="597"/>
        <v>0.63171193935565373</v>
      </c>
      <c r="Z886" s="98"/>
      <c r="AA886" s="298" t="s">
        <v>20</v>
      </c>
      <c r="AB886" s="299">
        <v>158.30000000000001</v>
      </c>
      <c r="AC886" s="299">
        <v>155.6</v>
      </c>
      <c r="AD886" s="299">
        <v>116.6</v>
      </c>
      <c r="AE886" s="299">
        <v>146</v>
      </c>
      <c r="AF886" s="299">
        <v>250.3</v>
      </c>
      <c r="AG886" s="299">
        <v>172</v>
      </c>
      <c r="AH886" s="299">
        <v>122.5</v>
      </c>
      <c r="AI886" s="263"/>
      <c r="AJ886" s="309" t="b">
        <f t="shared" si="598"/>
        <v>1</v>
      </c>
      <c r="AK886" s="309" t="b">
        <f t="shared" si="599"/>
        <v>1</v>
      </c>
      <c r="AL886" s="309" t="b">
        <f t="shared" si="600"/>
        <v>1</v>
      </c>
      <c r="AM886" s="309" t="b">
        <f t="shared" si="601"/>
        <v>1</v>
      </c>
      <c r="AN886" s="309" t="b">
        <f t="shared" si="602"/>
        <v>1</v>
      </c>
      <c r="AO886" s="309" t="b">
        <f t="shared" si="603"/>
        <v>1</v>
      </c>
      <c r="AP886" s="31" t="b">
        <f t="shared" si="604"/>
        <v>1</v>
      </c>
    </row>
    <row r="887" spans="1:42" s="31" customFormat="1" x14ac:dyDescent="0.2">
      <c r="C887" s="17" t="s">
        <v>21</v>
      </c>
      <c r="D887" s="51">
        <v>157.69999999999999</v>
      </c>
      <c r="E887" s="50"/>
      <c r="F887" s="321">
        <f t="shared" si="583"/>
        <v>2.3361453601557391</v>
      </c>
      <c r="G887" s="50">
        <v>155.4</v>
      </c>
      <c r="H887" s="50"/>
      <c r="I887" s="321">
        <f t="shared" si="584"/>
        <v>1.5686274509803866</v>
      </c>
      <c r="J887" s="223">
        <v>116.6</v>
      </c>
      <c r="K887" s="50"/>
      <c r="L887" s="322">
        <f t="shared" si="585"/>
        <v>0.60396893874028468</v>
      </c>
      <c r="M887" s="223">
        <v>146</v>
      </c>
      <c r="N887" s="50"/>
      <c r="O887" s="321">
        <f t="shared" si="586"/>
        <v>6.8540095956137748E-2</v>
      </c>
      <c r="P887" s="50">
        <v>242.4</v>
      </c>
      <c r="Q887" s="50"/>
      <c r="R887" s="321">
        <f t="shared" si="587"/>
        <v>7.1144498453380445</v>
      </c>
      <c r="S887" s="50">
        <v>172</v>
      </c>
      <c r="T887" s="50"/>
      <c r="U887" s="321">
        <f t="shared" si="588"/>
        <v>5.1987767584097844</v>
      </c>
      <c r="V887" s="50">
        <v>122.5</v>
      </c>
      <c r="W887" s="69"/>
      <c r="X887" s="321">
        <f t="shared" si="589"/>
        <v>0.24549918166938411</v>
      </c>
      <c r="Y887" s="98">
        <f t="shared" si="597"/>
        <v>0.63411540900443886</v>
      </c>
      <c r="Z887" s="98"/>
      <c r="AA887" s="298" t="s">
        <v>21</v>
      </c>
      <c r="AB887" s="299">
        <v>157.69999999999999</v>
      </c>
      <c r="AC887" s="299">
        <v>155.4</v>
      </c>
      <c r="AD887" s="299">
        <v>116.6</v>
      </c>
      <c r="AE887" s="299">
        <v>146</v>
      </c>
      <c r="AF887" s="299">
        <v>242.4</v>
      </c>
      <c r="AG887" s="299">
        <v>172</v>
      </c>
      <c r="AH887" s="299">
        <v>122.5</v>
      </c>
      <c r="AI887" s="263"/>
      <c r="AJ887" s="309" t="b">
        <f t="shared" si="598"/>
        <v>1</v>
      </c>
      <c r="AK887" s="309" t="b">
        <f t="shared" si="599"/>
        <v>1</v>
      </c>
      <c r="AL887" s="309" t="b">
        <f t="shared" si="600"/>
        <v>1</v>
      </c>
      <c r="AM887" s="309" t="b">
        <f t="shared" si="601"/>
        <v>1</v>
      </c>
      <c r="AN887" s="309" t="b">
        <f t="shared" si="602"/>
        <v>1</v>
      </c>
      <c r="AO887" s="309" t="b">
        <f t="shared" si="603"/>
        <v>1</v>
      </c>
      <c r="AP887" s="31" t="b">
        <f t="shared" si="604"/>
        <v>1</v>
      </c>
    </row>
    <row r="888" spans="1:42" s="31" customFormat="1" x14ac:dyDescent="0.2">
      <c r="C888" s="17" t="s">
        <v>22</v>
      </c>
      <c r="D888" s="51">
        <v>158.1</v>
      </c>
      <c r="E888" s="50"/>
      <c r="F888" s="321">
        <f t="shared" si="583"/>
        <v>2.6623376623376549</v>
      </c>
      <c r="G888" s="50">
        <v>155.69999999999999</v>
      </c>
      <c r="H888" s="50"/>
      <c r="I888" s="321">
        <f t="shared" si="584"/>
        <v>1.6982364467668098</v>
      </c>
      <c r="J888" s="223">
        <v>116.6</v>
      </c>
      <c r="K888" s="50"/>
      <c r="L888" s="322">
        <f t="shared" si="585"/>
        <v>0.51724137931032921</v>
      </c>
      <c r="M888" s="223">
        <v>146</v>
      </c>
      <c r="N888" s="50"/>
      <c r="O888" s="321">
        <f t="shared" si="586"/>
        <v>6.8540095956137748E-2</v>
      </c>
      <c r="P888" s="50">
        <v>245.9</v>
      </c>
      <c r="Q888" s="50"/>
      <c r="R888" s="321">
        <f t="shared" si="587"/>
        <v>10.269058295964118</v>
      </c>
      <c r="S888" s="50">
        <v>172</v>
      </c>
      <c r="T888" s="50"/>
      <c r="U888" s="321">
        <f>SUM(S888/S874-1)*100</f>
        <v>5.3276178812002417</v>
      </c>
      <c r="V888" s="50">
        <v>122.6</v>
      </c>
      <c r="W888" s="69"/>
      <c r="X888" s="321">
        <f t="shared" si="589"/>
        <v>0.24529844644316512</v>
      </c>
      <c r="Y888" s="98">
        <f t="shared" si="597"/>
        <v>0.63251106894370657</v>
      </c>
      <c r="Z888" s="98"/>
      <c r="AA888" s="298" t="s">
        <v>60</v>
      </c>
      <c r="AB888" s="299">
        <v>158.1</v>
      </c>
      <c r="AC888" s="299">
        <v>155.69999999999999</v>
      </c>
      <c r="AD888" s="299">
        <v>116.6</v>
      </c>
      <c r="AE888" s="299">
        <v>146</v>
      </c>
      <c r="AF888" s="299">
        <v>245.9</v>
      </c>
      <c r="AG888" s="299">
        <v>172</v>
      </c>
      <c r="AH888" s="299">
        <v>122.6</v>
      </c>
      <c r="AI888" s="263"/>
      <c r="AJ888" s="309" t="b">
        <f t="shared" si="598"/>
        <v>1</v>
      </c>
      <c r="AK888" s="309" t="b">
        <f t="shared" si="599"/>
        <v>1</v>
      </c>
      <c r="AL888" s="309" t="b">
        <f t="shared" si="600"/>
        <v>1</v>
      </c>
      <c r="AM888" s="309" t="b">
        <f t="shared" si="601"/>
        <v>1</v>
      </c>
      <c r="AN888" s="309" t="b">
        <f t="shared" si="602"/>
        <v>1</v>
      </c>
      <c r="AO888" s="309" t="b">
        <f t="shared" si="603"/>
        <v>1</v>
      </c>
      <c r="AP888" s="31" t="b">
        <f t="shared" si="604"/>
        <v>1</v>
      </c>
    </row>
    <row r="889" spans="1:42" s="31" customFormat="1" x14ac:dyDescent="0.2">
      <c r="C889" s="17" t="s">
        <v>23</v>
      </c>
      <c r="D889" s="51">
        <v>158.1</v>
      </c>
      <c r="E889" s="50"/>
      <c r="F889" s="321">
        <f t="shared" si="583"/>
        <v>2.4627349319507275</v>
      </c>
      <c r="G889" s="50">
        <v>156.6</v>
      </c>
      <c r="H889" s="50"/>
      <c r="I889" s="321">
        <f t="shared" si="584"/>
        <v>2.0860495436766602</v>
      </c>
      <c r="J889" s="223">
        <v>116.6</v>
      </c>
      <c r="K889" s="50"/>
      <c r="L889" s="322">
        <f t="shared" si="585"/>
        <v>0.51724137931032921</v>
      </c>
      <c r="M889" s="223">
        <v>146</v>
      </c>
      <c r="N889" s="50"/>
      <c r="O889" s="321">
        <f t="shared" si="586"/>
        <v>6.8540095956137748E-2</v>
      </c>
      <c r="P889" s="50">
        <v>239.9</v>
      </c>
      <c r="Q889" s="50"/>
      <c r="R889" s="321">
        <f t="shared" si="587"/>
        <v>6.1504424778761058</v>
      </c>
      <c r="S889" s="50">
        <v>171.3</v>
      </c>
      <c r="T889" s="50"/>
      <c r="U889" s="321">
        <f t="shared" si="588"/>
        <v>4.834761321909431</v>
      </c>
      <c r="V889" s="50">
        <v>122.7</v>
      </c>
      <c r="W889" s="69"/>
      <c r="X889" s="321">
        <f t="shared" si="589"/>
        <v>0.3270645952575757</v>
      </c>
      <c r="Y889" s="98">
        <f t="shared" si="597"/>
        <v>0.63251106894370657</v>
      </c>
      <c r="Z889" s="98"/>
      <c r="AA889" s="298" t="s">
        <v>23</v>
      </c>
      <c r="AB889" s="299">
        <v>158.1</v>
      </c>
      <c r="AC889" s="299">
        <v>156.6</v>
      </c>
      <c r="AD889" s="299">
        <v>116.6</v>
      </c>
      <c r="AE889" s="299">
        <v>146</v>
      </c>
      <c r="AF889" s="299">
        <v>239.9</v>
      </c>
      <c r="AG889" s="299">
        <v>171.3</v>
      </c>
      <c r="AH889" s="299">
        <v>122.7</v>
      </c>
      <c r="AI889" s="263"/>
      <c r="AJ889" s="309" t="b">
        <f t="shared" si="598"/>
        <v>1</v>
      </c>
      <c r="AK889" s="309" t="b">
        <f t="shared" si="599"/>
        <v>1</v>
      </c>
      <c r="AL889" s="309" t="b">
        <f t="shared" si="600"/>
        <v>1</v>
      </c>
      <c r="AM889" s="309" t="b">
        <f t="shared" si="601"/>
        <v>1</v>
      </c>
      <c r="AN889" s="309" t="b">
        <f t="shared" si="602"/>
        <v>1</v>
      </c>
      <c r="AO889" s="309" t="b">
        <f t="shared" si="603"/>
        <v>1</v>
      </c>
      <c r="AP889" s="31" t="b">
        <f t="shared" si="604"/>
        <v>1</v>
      </c>
    </row>
    <row r="890" spans="1:42" s="31" customFormat="1" x14ac:dyDescent="0.2">
      <c r="C890" s="17" t="s">
        <v>24</v>
      </c>
      <c r="D890" s="51">
        <v>158.69999999999999</v>
      </c>
      <c r="E890" s="50"/>
      <c r="F890" s="321">
        <f t="shared" si="583"/>
        <v>1.5355086372360605</v>
      </c>
      <c r="G890" s="50">
        <v>157</v>
      </c>
      <c r="H890" s="50"/>
      <c r="I890" s="321">
        <f t="shared" si="584"/>
        <v>0.31948881789136685</v>
      </c>
      <c r="J890" s="223">
        <v>116.6</v>
      </c>
      <c r="K890" s="50"/>
      <c r="L890" s="322">
        <f t="shared" si="585"/>
        <v>0.51724137931032921</v>
      </c>
      <c r="M890" s="223">
        <v>146</v>
      </c>
      <c r="N890" s="50"/>
      <c r="O890" s="321">
        <f t="shared" si="586"/>
        <v>6.8540095956137748E-2</v>
      </c>
      <c r="P890" s="50">
        <v>245.9</v>
      </c>
      <c r="Q890" s="50"/>
      <c r="R890" s="321">
        <f t="shared" si="587"/>
        <v>6.4963187527067978</v>
      </c>
      <c r="S890" s="50">
        <v>171.4</v>
      </c>
      <c r="T890" s="50"/>
      <c r="U890" s="321">
        <f t="shared" si="588"/>
        <v>4.6398046398046455</v>
      </c>
      <c r="V890" s="50">
        <v>122.8</v>
      </c>
      <c r="W890" s="69"/>
      <c r="X890" s="321">
        <f t="shared" si="589"/>
        <v>0.40883074407196407</v>
      </c>
      <c r="Y890" s="98">
        <f t="shared" si="597"/>
        <v>0.63011972274732209</v>
      </c>
      <c r="Z890" s="98"/>
      <c r="AA890" s="298" t="s">
        <v>24</v>
      </c>
      <c r="AB890" s="299">
        <v>158.69999999999999</v>
      </c>
      <c r="AC890" s="299">
        <v>157</v>
      </c>
      <c r="AD890" s="299">
        <v>116.6</v>
      </c>
      <c r="AE890" s="299">
        <v>146</v>
      </c>
      <c r="AF890" s="299">
        <v>245.9</v>
      </c>
      <c r="AG890" s="299">
        <v>171.4</v>
      </c>
      <c r="AH890" s="299">
        <v>122.8</v>
      </c>
      <c r="AI890" s="263"/>
      <c r="AJ890" s="309" t="b">
        <f t="shared" si="598"/>
        <v>1</v>
      </c>
      <c r="AK890" s="309" t="b">
        <f t="shared" si="599"/>
        <v>1</v>
      </c>
      <c r="AL890" s="309" t="b">
        <f t="shared" si="600"/>
        <v>1</v>
      </c>
      <c r="AM890" s="309" t="b">
        <f t="shared" si="601"/>
        <v>1</v>
      </c>
      <c r="AN890" s="309" t="b">
        <f t="shared" si="602"/>
        <v>1</v>
      </c>
      <c r="AO890" s="309" t="b">
        <f t="shared" si="603"/>
        <v>1</v>
      </c>
      <c r="AP890" s="31" t="b">
        <f t="shared" si="604"/>
        <v>1</v>
      </c>
    </row>
    <row r="891" spans="1:42" s="31" customFormat="1" x14ac:dyDescent="0.2">
      <c r="C891" s="17" t="s">
        <v>25</v>
      </c>
      <c r="D891" s="51">
        <v>158.80000000000001</v>
      </c>
      <c r="E891" s="50"/>
      <c r="F891" s="321">
        <f t="shared" si="583"/>
        <v>1.2755102040816313</v>
      </c>
      <c r="G891" s="50">
        <v>157.5</v>
      </c>
      <c r="H891" s="50"/>
      <c r="I891" s="321">
        <f t="shared" si="584"/>
        <v>0.57471264367816577</v>
      </c>
      <c r="J891" s="223">
        <v>116.6</v>
      </c>
      <c r="K891" s="50"/>
      <c r="L891" s="322">
        <f t="shared" si="585"/>
        <v>0.34423407917383297</v>
      </c>
      <c r="M891" s="223">
        <v>146</v>
      </c>
      <c r="N891" s="50"/>
      <c r="O891" s="321">
        <f t="shared" si="586"/>
        <v>0</v>
      </c>
      <c r="P891" s="50">
        <v>244.6</v>
      </c>
      <c r="Q891" s="50"/>
      <c r="R891" s="321">
        <f t="shared" si="587"/>
        <v>3.6880033912674914</v>
      </c>
      <c r="S891" s="50">
        <v>171.2</v>
      </c>
      <c r="T891" s="50"/>
      <c r="U891" s="321">
        <f t="shared" si="588"/>
        <v>3.7575757575757596</v>
      </c>
      <c r="V891" s="50">
        <v>123</v>
      </c>
      <c r="W891" s="69"/>
      <c r="X891" s="321">
        <f t="shared" si="589"/>
        <v>0.57236304170074082</v>
      </c>
      <c r="Y891" s="98">
        <f t="shared" si="597"/>
        <v>0.62972292191435764</v>
      </c>
      <c r="Z891" s="98"/>
      <c r="AA891" s="298" t="s">
        <v>25</v>
      </c>
      <c r="AB891" s="299">
        <v>158.80000000000001</v>
      </c>
      <c r="AC891" s="299">
        <v>157.5</v>
      </c>
      <c r="AD891" s="299">
        <v>116.6</v>
      </c>
      <c r="AE891" s="299">
        <v>146</v>
      </c>
      <c r="AF891" s="299">
        <v>244.6</v>
      </c>
      <c r="AG891" s="299">
        <v>171.2</v>
      </c>
      <c r="AH891" s="299">
        <v>123</v>
      </c>
      <c r="AI891" s="263"/>
      <c r="AJ891" s="309" t="b">
        <f t="shared" si="598"/>
        <v>1</v>
      </c>
      <c r="AK891" s="309" t="b">
        <f t="shared" si="599"/>
        <v>1</v>
      </c>
      <c r="AL891" s="309" t="b">
        <f t="shared" si="600"/>
        <v>1</v>
      </c>
      <c r="AM891" s="309" t="b">
        <f t="shared" si="601"/>
        <v>1</v>
      </c>
      <c r="AN891" s="309" t="b">
        <f t="shared" si="602"/>
        <v>1</v>
      </c>
      <c r="AO891" s="309" t="b">
        <f t="shared" si="603"/>
        <v>1</v>
      </c>
      <c r="AP891" s="31" t="b">
        <f t="shared" si="604"/>
        <v>1</v>
      </c>
    </row>
    <row r="892" spans="1:42" s="37" customFormat="1" x14ac:dyDescent="0.2">
      <c r="C892" s="25"/>
      <c r="D892" s="218"/>
      <c r="E892" s="49"/>
      <c r="F892" s="125"/>
      <c r="G892" s="61"/>
      <c r="H892" s="61"/>
      <c r="I892" s="125"/>
      <c r="J892" s="62"/>
      <c r="K892" s="62"/>
      <c r="L892" s="125"/>
      <c r="M892" s="62"/>
      <c r="N892" s="62"/>
      <c r="O892" s="138"/>
      <c r="P892" s="62"/>
      <c r="Q892" s="62"/>
      <c r="R892" s="125"/>
      <c r="S892" s="61"/>
      <c r="T892" s="61"/>
      <c r="U892" s="125"/>
      <c r="V892" s="62"/>
      <c r="W892" s="62"/>
      <c r="X892" s="125"/>
      <c r="Y892" s="105"/>
      <c r="Z892" s="105"/>
      <c r="AA892" s="310"/>
      <c r="AB892" s="310"/>
      <c r="AC892" s="310"/>
      <c r="AD892" s="310"/>
      <c r="AE892" s="310"/>
      <c r="AF892" s="310"/>
      <c r="AG892" s="310"/>
      <c r="AH892" s="310"/>
      <c r="AI892" s="310"/>
      <c r="AJ892" s="310"/>
      <c r="AK892" s="310"/>
      <c r="AL892" s="310"/>
      <c r="AM892" s="310"/>
      <c r="AN892" s="310"/>
      <c r="AO892" s="310"/>
    </row>
    <row r="893" spans="1:42" x14ac:dyDescent="0.2">
      <c r="A893" s="43" t="s">
        <v>74</v>
      </c>
      <c r="B893" s="81"/>
      <c r="C893" s="31"/>
      <c r="D893" s="54"/>
      <c r="E893" s="54"/>
      <c r="G893" s="54"/>
      <c r="H893" s="54"/>
      <c r="J893" s="46"/>
      <c r="K893" s="46"/>
      <c r="L893" s="112"/>
      <c r="M893" s="82"/>
      <c r="N893" s="82"/>
      <c r="O893" s="134"/>
      <c r="P893" s="46"/>
      <c r="Q893" s="46"/>
      <c r="R893" s="126"/>
      <c r="S893" s="60"/>
      <c r="T893" s="60"/>
      <c r="U893" s="126"/>
      <c r="V893" s="60"/>
      <c r="W893" s="60"/>
      <c r="X893" s="126"/>
      <c r="Y893" s="93"/>
      <c r="Z893" s="93"/>
    </row>
    <row r="894" spans="1:42" x14ac:dyDescent="0.2">
      <c r="A894" s="44" t="s">
        <v>42</v>
      </c>
      <c r="B894" s="77"/>
      <c r="C894" s="78"/>
      <c r="D894" s="55"/>
      <c r="E894" s="55"/>
      <c r="F894" s="109"/>
      <c r="G894" s="55"/>
      <c r="H894" s="55"/>
      <c r="I894" s="109"/>
      <c r="J894" s="56"/>
      <c r="K894" s="56"/>
      <c r="L894" s="114"/>
      <c r="M894" s="59"/>
      <c r="N894" s="59"/>
      <c r="O894" s="112"/>
      <c r="P894" s="59"/>
      <c r="Q894" s="59"/>
      <c r="R894" s="140"/>
      <c r="S894" s="59"/>
      <c r="T894" s="59"/>
      <c r="U894" s="140"/>
      <c r="V894" s="59"/>
      <c r="W894" s="59"/>
      <c r="X894" s="140"/>
      <c r="Y894" s="93"/>
      <c r="Z894" s="93"/>
    </row>
    <row r="895" spans="1:42" x14ac:dyDescent="0.2">
      <c r="A895" s="79" t="s">
        <v>43</v>
      </c>
      <c r="B895" s="77"/>
      <c r="C895" s="78"/>
      <c r="D895" s="55"/>
      <c r="E895" s="55"/>
      <c r="F895" s="109"/>
      <c r="G895" s="55"/>
      <c r="H895" s="55"/>
      <c r="I895" s="109"/>
      <c r="J895" s="56"/>
      <c r="K895" s="56"/>
      <c r="L895" s="114"/>
      <c r="M895" s="52"/>
      <c r="N895" s="52"/>
      <c r="O895" s="113"/>
      <c r="P895" s="52"/>
      <c r="Q895" s="52"/>
      <c r="R895" s="114"/>
      <c r="S895" s="52"/>
      <c r="T895" s="52"/>
      <c r="U895" s="114"/>
      <c r="V895" s="52"/>
      <c r="W895" s="52"/>
      <c r="X895" s="114"/>
      <c r="Y895" s="93"/>
      <c r="Z895" s="93"/>
    </row>
    <row r="896" spans="1:42" x14ac:dyDescent="0.2">
      <c r="A896" s="44" t="str">
        <f>A4</f>
        <v>2009-2011</v>
      </c>
      <c r="B896" s="77"/>
      <c r="C896" s="78"/>
      <c r="D896" s="55"/>
      <c r="E896" s="55"/>
      <c r="F896" s="109"/>
      <c r="G896" s="55"/>
      <c r="H896" s="55"/>
      <c r="I896" s="109"/>
      <c r="J896" s="56"/>
      <c r="K896" s="56"/>
      <c r="L896" s="114"/>
      <c r="M896" s="52"/>
      <c r="N896" s="52"/>
      <c r="O896" s="113"/>
      <c r="P896" s="52"/>
      <c r="Q896" s="52"/>
      <c r="R896" s="114"/>
      <c r="S896" s="52"/>
      <c r="T896" s="52"/>
      <c r="U896" s="114"/>
      <c r="V896" s="52"/>
      <c r="W896" s="52"/>
      <c r="X896" s="114"/>
      <c r="Y896" s="93"/>
      <c r="Z896" s="93"/>
    </row>
    <row r="897" spans="1:42" x14ac:dyDescent="0.2">
      <c r="A897" s="44"/>
      <c r="B897" s="77"/>
      <c r="C897" s="78"/>
      <c r="D897" s="55"/>
      <c r="E897" s="55"/>
      <c r="F897" s="109"/>
      <c r="G897" s="55"/>
      <c r="H897" s="55"/>
      <c r="I897" s="109"/>
      <c r="J897" s="56"/>
      <c r="K897" s="56"/>
      <c r="L897" s="114"/>
      <c r="M897" s="52"/>
      <c r="N897" s="52"/>
      <c r="O897" s="113"/>
      <c r="P897" s="52"/>
      <c r="Q897" s="52"/>
      <c r="R897" s="114"/>
      <c r="S897" s="52"/>
      <c r="T897" s="52"/>
      <c r="U897" s="114"/>
      <c r="V897" s="52"/>
      <c r="W897" s="52"/>
      <c r="X897" s="114"/>
      <c r="Y897" s="93"/>
      <c r="Z897" s="93"/>
    </row>
    <row r="898" spans="1:42" x14ac:dyDescent="0.2">
      <c r="A898" s="351" t="s">
        <v>9</v>
      </c>
      <c r="B898" s="1"/>
      <c r="C898" s="2"/>
      <c r="D898" s="333" t="s">
        <v>0</v>
      </c>
      <c r="E898" s="340"/>
      <c r="F898" s="334"/>
      <c r="G898" s="354" t="s">
        <v>1</v>
      </c>
      <c r="H898" s="355"/>
      <c r="I898" s="356"/>
      <c r="J898" s="333" t="s">
        <v>2</v>
      </c>
      <c r="K898" s="340"/>
      <c r="L898" s="334"/>
      <c r="M898" s="345" t="s">
        <v>36</v>
      </c>
      <c r="N898" s="346"/>
      <c r="O898" s="347"/>
      <c r="P898" s="210" t="s">
        <v>3</v>
      </c>
      <c r="Q898" s="74"/>
      <c r="R898" s="141"/>
      <c r="S898" s="333" t="s">
        <v>4</v>
      </c>
      <c r="T898" s="340"/>
      <c r="U898" s="334"/>
      <c r="V898" s="333" t="s">
        <v>5</v>
      </c>
      <c r="W898" s="340"/>
      <c r="X898" s="334"/>
      <c r="Y898" s="330" t="s">
        <v>41</v>
      </c>
      <c r="Z898" s="248"/>
    </row>
    <row r="899" spans="1:42" x14ac:dyDescent="0.2">
      <c r="A899" s="352"/>
      <c r="B899" s="3" t="s">
        <v>6</v>
      </c>
      <c r="C899" s="4"/>
      <c r="D899" s="335"/>
      <c r="E899" s="341"/>
      <c r="F899" s="336"/>
      <c r="G899" s="342" t="s">
        <v>7</v>
      </c>
      <c r="H899" s="343"/>
      <c r="I899" s="344"/>
      <c r="J899" s="335"/>
      <c r="K899" s="341"/>
      <c r="L899" s="336"/>
      <c r="M899" s="348"/>
      <c r="N899" s="349"/>
      <c r="O899" s="350"/>
      <c r="P899" s="216" t="s">
        <v>8</v>
      </c>
      <c r="Q899" s="75"/>
      <c r="R899" s="142"/>
      <c r="S899" s="335"/>
      <c r="T899" s="341"/>
      <c r="U899" s="336"/>
      <c r="V899" s="335"/>
      <c r="W899" s="341"/>
      <c r="X899" s="336"/>
      <c r="Y899" s="331"/>
      <c r="Z899" s="315"/>
      <c r="AA899" s="314" t="s">
        <v>71</v>
      </c>
      <c r="AB899" s="315"/>
      <c r="AC899" s="315"/>
      <c r="AD899" s="315"/>
      <c r="AE899" s="315"/>
      <c r="AF899" s="315"/>
      <c r="AG899" s="315"/>
      <c r="AH899" s="315"/>
      <c r="AI899" s="315"/>
      <c r="AJ899" s="315"/>
      <c r="AK899" s="315"/>
      <c r="AL899" s="315"/>
      <c r="AM899" s="315"/>
      <c r="AN899" s="315"/>
      <c r="AO899" s="315"/>
      <c r="AP899" s="319"/>
    </row>
    <row r="900" spans="1:42" x14ac:dyDescent="0.2">
      <c r="A900" s="352"/>
      <c r="B900" s="3" t="s">
        <v>10</v>
      </c>
      <c r="C900" s="4"/>
      <c r="D900" s="333" t="s">
        <v>12</v>
      </c>
      <c r="E900" s="340"/>
      <c r="F900" s="117" t="s">
        <v>11</v>
      </c>
      <c r="G900" s="333" t="s">
        <v>12</v>
      </c>
      <c r="H900" s="334"/>
      <c r="I900" s="129" t="s">
        <v>11</v>
      </c>
      <c r="J900" s="333" t="s">
        <v>12</v>
      </c>
      <c r="K900" s="334"/>
      <c r="L900" s="117" t="s">
        <v>11</v>
      </c>
      <c r="M900" s="333" t="s">
        <v>12</v>
      </c>
      <c r="N900" s="334"/>
      <c r="O900" s="135" t="s">
        <v>11</v>
      </c>
      <c r="P900" s="333" t="s">
        <v>12</v>
      </c>
      <c r="Q900" s="334"/>
      <c r="R900" s="117" t="s">
        <v>11</v>
      </c>
      <c r="S900" s="333" t="s">
        <v>12</v>
      </c>
      <c r="T900" s="334"/>
      <c r="U900" s="129" t="s">
        <v>11</v>
      </c>
      <c r="V900" s="333" t="s">
        <v>12</v>
      </c>
      <c r="W900" s="334"/>
      <c r="X900" s="129" t="s">
        <v>11</v>
      </c>
      <c r="Y900" s="331"/>
      <c r="Z900" s="249"/>
    </row>
    <row r="901" spans="1:42" x14ac:dyDescent="0.2">
      <c r="A901" s="353"/>
      <c r="B901" s="5"/>
      <c r="C901" s="6"/>
      <c r="D901" s="335"/>
      <c r="E901" s="341"/>
      <c r="F901" s="118" t="s">
        <v>13</v>
      </c>
      <c r="G901" s="335"/>
      <c r="H901" s="336"/>
      <c r="I901" s="118" t="s">
        <v>13</v>
      </c>
      <c r="J901" s="335"/>
      <c r="K901" s="336"/>
      <c r="L901" s="130" t="s">
        <v>13</v>
      </c>
      <c r="M901" s="335"/>
      <c r="N901" s="336"/>
      <c r="O901" s="136" t="s">
        <v>13</v>
      </c>
      <c r="P901" s="335"/>
      <c r="Q901" s="336"/>
      <c r="R901" s="130" t="s">
        <v>13</v>
      </c>
      <c r="S901" s="335"/>
      <c r="T901" s="336"/>
      <c r="U901" s="118" t="s">
        <v>13</v>
      </c>
      <c r="V901" s="335"/>
      <c r="W901" s="336"/>
      <c r="X901" s="118" t="s">
        <v>13</v>
      </c>
      <c r="Y901" s="332"/>
      <c r="Z901" s="249"/>
      <c r="AA901" s="264" t="s">
        <v>63</v>
      </c>
    </row>
    <row r="902" spans="1:42" hidden="1" x14ac:dyDescent="0.2">
      <c r="A902" s="18" t="s">
        <v>28</v>
      </c>
      <c r="D902" s="54"/>
      <c r="E902" s="54"/>
      <c r="G902" s="54"/>
      <c r="H902" s="54"/>
      <c r="J902" s="46"/>
      <c r="K902" s="46"/>
      <c r="M902" s="46"/>
      <c r="N902" s="46"/>
      <c r="P902" s="46"/>
      <c r="Q902" s="46"/>
      <c r="T902" s="46"/>
      <c r="V902" s="46"/>
      <c r="W902" s="46"/>
      <c r="Y902" s="93"/>
      <c r="Z902" s="93"/>
    </row>
    <row r="903" spans="1:42" hidden="1" x14ac:dyDescent="0.2">
      <c r="A903" s="19"/>
      <c r="B903" s="83">
        <v>2001</v>
      </c>
      <c r="C903" s="24"/>
      <c r="D903" s="39"/>
      <c r="E903" s="39"/>
      <c r="F903" s="111"/>
      <c r="G903" s="39"/>
      <c r="H903" s="39"/>
      <c r="I903" s="111"/>
      <c r="J903" s="38"/>
      <c r="K903" s="38"/>
      <c r="L903" s="111"/>
      <c r="M903" s="38"/>
      <c r="N903" s="38"/>
      <c r="O903" s="120"/>
      <c r="P903" s="38"/>
      <c r="Q903" s="38"/>
      <c r="R903" s="111"/>
      <c r="S903" s="38"/>
      <c r="T903" s="38"/>
      <c r="U903" s="111"/>
      <c r="V903" s="38"/>
      <c r="W903" s="38"/>
      <c r="X903" s="111"/>
      <c r="Y903" s="93"/>
      <c r="Z903" s="93"/>
    </row>
    <row r="904" spans="1:42" hidden="1" x14ac:dyDescent="0.2">
      <c r="A904" s="19"/>
      <c r="C904" s="17" t="s">
        <v>14</v>
      </c>
      <c r="D904" s="39">
        <v>104.1</v>
      </c>
      <c r="E904" s="39"/>
      <c r="F904" s="111"/>
      <c r="G904" s="39">
        <v>104.1</v>
      </c>
      <c r="H904" s="39"/>
      <c r="I904" s="111"/>
      <c r="J904" s="38">
        <v>102.8</v>
      </c>
      <c r="K904" s="38"/>
      <c r="L904" s="111"/>
      <c r="M904" s="38">
        <v>100.5</v>
      </c>
      <c r="N904" s="38"/>
      <c r="O904" s="120"/>
      <c r="P904" s="38">
        <v>102.1</v>
      </c>
      <c r="Q904" s="38"/>
      <c r="R904" s="111"/>
      <c r="S904" s="38">
        <v>107.7</v>
      </c>
      <c r="T904" s="38"/>
      <c r="U904" s="111"/>
      <c r="V904" s="38">
        <v>106.2</v>
      </c>
      <c r="W904" s="38"/>
      <c r="X904" s="111"/>
      <c r="Y904" s="93"/>
      <c r="Z904" s="93"/>
    </row>
    <row r="905" spans="1:42" hidden="1" x14ac:dyDescent="0.2">
      <c r="A905" s="19"/>
      <c r="C905" s="17" t="s">
        <v>15</v>
      </c>
      <c r="D905" s="39">
        <v>105.5</v>
      </c>
      <c r="E905" s="39"/>
      <c r="F905" s="111"/>
      <c r="G905" s="39">
        <v>104</v>
      </c>
      <c r="H905" s="39"/>
      <c r="I905" s="111"/>
      <c r="J905" s="38">
        <v>102.8</v>
      </c>
      <c r="K905" s="38"/>
      <c r="L905" s="111"/>
      <c r="M905" s="38">
        <v>115.6</v>
      </c>
      <c r="N905" s="38"/>
      <c r="O905" s="120"/>
      <c r="P905" s="38">
        <v>102.1</v>
      </c>
      <c r="Q905" s="38"/>
      <c r="R905" s="111"/>
      <c r="S905" s="38">
        <v>107.7</v>
      </c>
      <c r="T905" s="38"/>
      <c r="U905" s="111"/>
      <c r="V905" s="38">
        <v>106.4</v>
      </c>
      <c r="W905" s="38"/>
      <c r="X905" s="111"/>
      <c r="Y905" s="93"/>
      <c r="Z905" s="93"/>
    </row>
    <row r="906" spans="1:42" hidden="1" x14ac:dyDescent="0.2">
      <c r="A906" s="19"/>
      <c r="C906" s="17" t="s">
        <v>16</v>
      </c>
      <c r="D906" s="38">
        <v>106</v>
      </c>
      <c r="E906" s="39"/>
      <c r="F906" s="111"/>
      <c r="G906" s="39">
        <v>104.9</v>
      </c>
      <c r="H906" s="39"/>
      <c r="I906" s="111"/>
      <c r="J906" s="38">
        <v>102.8</v>
      </c>
      <c r="K906" s="38"/>
      <c r="L906" s="111"/>
      <c r="M906" s="38">
        <v>115.2</v>
      </c>
      <c r="N906" s="38"/>
      <c r="O906" s="120"/>
      <c r="P906" s="38">
        <v>102.1</v>
      </c>
      <c r="Q906" s="38"/>
      <c r="R906" s="111"/>
      <c r="S906" s="38">
        <v>107.5</v>
      </c>
      <c r="T906" s="38"/>
      <c r="U906" s="111"/>
      <c r="V906" s="38">
        <v>106.5</v>
      </c>
      <c r="W906" s="38"/>
      <c r="X906" s="111"/>
      <c r="Y906" s="93"/>
      <c r="Z906" s="93"/>
    </row>
    <row r="907" spans="1:42" hidden="1" x14ac:dyDescent="0.2">
      <c r="A907" s="19"/>
      <c r="C907" s="17" t="s">
        <v>17</v>
      </c>
      <c r="D907" s="39">
        <v>105.1</v>
      </c>
      <c r="E907" s="39"/>
      <c r="F907" s="111"/>
      <c r="G907" s="39">
        <v>103.4</v>
      </c>
      <c r="H907" s="39"/>
      <c r="I907" s="111"/>
      <c r="J907" s="38">
        <v>102.8</v>
      </c>
      <c r="K907" s="38"/>
      <c r="L907" s="111"/>
      <c r="M907" s="38">
        <v>115.2</v>
      </c>
      <c r="N907" s="38"/>
      <c r="O907" s="120"/>
      <c r="P907" s="38">
        <v>102.1</v>
      </c>
      <c r="Q907" s="38"/>
      <c r="R907" s="111"/>
      <c r="S907" s="38">
        <v>107.7</v>
      </c>
      <c r="T907" s="38"/>
      <c r="U907" s="111"/>
      <c r="V907" s="38">
        <v>106.5</v>
      </c>
      <c r="W907" s="38"/>
      <c r="X907" s="111"/>
      <c r="Y907" s="93"/>
      <c r="Z907" s="93"/>
    </row>
    <row r="908" spans="1:42" hidden="1" x14ac:dyDescent="0.2">
      <c r="A908" s="19"/>
      <c r="C908" s="17" t="s">
        <v>18</v>
      </c>
      <c r="D908" s="39">
        <v>104.8</v>
      </c>
      <c r="E908" s="39"/>
      <c r="F908" s="111"/>
      <c r="G908" s="39">
        <v>102.9</v>
      </c>
      <c r="H908" s="39"/>
      <c r="I908" s="111"/>
      <c r="J908" s="38">
        <v>102.8</v>
      </c>
      <c r="K908" s="38"/>
      <c r="L908" s="111"/>
      <c r="M908" s="38">
        <v>115.4</v>
      </c>
      <c r="N908" s="38"/>
      <c r="O908" s="120"/>
      <c r="P908" s="38">
        <v>103.1</v>
      </c>
      <c r="Q908" s="38"/>
      <c r="R908" s="111"/>
      <c r="S908" s="38">
        <v>107.7</v>
      </c>
      <c r="T908" s="38"/>
      <c r="U908" s="111"/>
      <c r="V908" s="38">
        <v>106.5</v>
      </c>
      <c r="W908" s="38"/>
      <c r="X908" s="111"/>
      <c r="Y908" s="93"/>
      <c r="Z908" s="93"/>
    </row>
    <row r="909" spans="1:42" hidden="1" x14ac:dyDescent="0.2">
      <c r="A909" s="19"/>
      <c r="C909" s="24" t="s">
        <v>19</v>
      </c>
      <c r="D909" s="39">
        <v>105.8</v>
      </c>
      <c r="E909" s="39"/>
      <c r="F909" s="111"/>
      <c r="G909" s="39">
        <v>103.5</v>
      </c>
      <c r="H909" s="39"/>
      <c r="I909" s="111"/>
      <c r="J909" s="38">
        <v>103</v>
      </c>
      <c r="K909" s="38"/>
      <c r="L909" s="111"/>
      <c r="M909" s="38">
        <v>115.9</v>
      </c>
      <c r="N909" s="38"/>
      <c r="O909" s="120"/>
      <c r="P909" s="38">
        <v>103.1</v>
      </c>
      <c r="Q909" s="38"/>
      <c r="R909" s="111"/>
      <c r="S909" s="38">
        <v>112.2</v>
      </c>
      <c r="T909" s="38"/>
      <c r="U909" s="111"/>
      <c r="V909" s="38">
        <v>106.6</v>
      </c>
      <c r="W909" s="38"/>
      <c r="X909" s="111"/>
      <c r="Y909" s="93"/>
      <c r="Z909" s="93"/>
    </row>
    <row r="910" spans="1:42" hidden="1" x14ac:dyDescent="0.2">
      <c r="A910" s="19"/>
      <c r="C910" s="17" t="s">
        <v>20</v>
      </c>
      <c r="D910" s="39">
        <v>105.7</v>
      </c>
      <c r="E910" s="39"/>
      <c r="F910" s="111"/>
      <c r="G910" s="39">
        <v>103.3</v>
      </c>
      <c r="H910" s="39"/>
      <c r="I910" s="111"/>
      <c r="J910" s="38">
        <v>103</v>
      </c>
      <c r="K910" s="38"/>
      <c r="L910" s="111"/>
      <c r="M910" s="38">
        <v>115.9</v>
      </c>
      <c r="N910" s="38"/>
      <c r="O910" s="120"/>
      <c r="P910" s="38">
        <v>103.2</v>
      </c>
      <c r="Q910" s="38"/>
      <c r="R910" s="111"/>
      <c r="S910" s="38">
        <v>112.5</v>
      </c>
      <c r="T910" s="38"/>
      <c r="U910" s="111"/>
      <c r="V910" s="38">
        <v>106.6</v>
      </c>
      <c r="W910" s="38"/>
      <c r="X910" s="111"/>
      <c r="Y910" s="93"/>
      <c r="Z910" s="93"/>
    </row>
    <row r="911" spans="1:42" hidden="1" x14ac:dyDescent="0.2">
      <c r="A911" s="19"/>
      <c r="C911" s="17" t="s">
        <v>21</v>
      </c>
      <c r="D911" s="39">
        <v>106.6</v>
      </c>
      <c r="E911" s="39"/>
      <c r="F911" s="111"/>
      <c r="G911" s="39">
        <v>104.4</v>
      </c>
      <c r="H911" s="39"/>
      <c r="I911" s="111"/>
      <c r="J911" s="38">
        <v>103.5</v>
      </c>
      <c r="K911" s="38"/>
      <c r="L911" s="111"/>
      <c r="M911" s="38">
        <v>115.4</v>
      </c>
      <c r="N911" s="38"/>
      <c r="O911" s="120"/>
      <c r="P911" s="38">
        <v>103.5</v>
      </c>
      <c r="Q911" s="38"/>
      <c r="R911" s="111"/>
      <c r="S911" s="38">
        <v>113.4</v>
      </c>
      <c r="T911" s="38"/>
      <c r="U911" s="111"/>
      <c r="V911" s="38">
        <v>107.6</v>
      </c>
      <c r="W911" s="38"/>
      <c r="X911" s="111"/>
      <c r="Y911" s="93"/>
      <c r="Z911" s="93"/>
    </row>
    <row r="912" spans="1:42" hidden="1" x14ac:dyDescent="0.2">
      <c r="A912" s="19"/>
      <c r="C912" s="17" t="s">
        <v>22</v>
      </c>
      <c r="D912" s="39">
        <v>106.4</v>
      </c>
      <c r="E912" s="39"/>
      <c r="F912" s="111"/>
      <c r="G912" s="39">
        <v>104.1</v>
      </c>
      <c r="H912" s="39"/>
      <c r="I912" s="111"/>
      <c r="J912" s="38">
        <v>103.7</v>
      </c>
      <c r="K912" s="38"/>
      <c r="L912" s="111"/>
      <c r="M912" s="38">
        <v>115.8</v>
      </c>
      <c r="N912" s="38"/>
      <c r="O912" s="120"/>
      <c r="P912" s="38">
        <v>103.2</v>
      </c>
      <c r="Q912" s="38"/>
      <c r="R912" s="111"/>
      <c r="S912" s="38">
        <v>113.3</v>
      </c>
      <c r="T912" s="38"/>
      <c r="U912" s="111"/>
      <c r="V912" s="38">
        <v>107.5</v>
      </c>
      <c r="W912" s="38"/>
      <c r="X912" s="111"/>
      <c r="Y912" s="93"/>
      <c r="Z912" s="93"/>
    </row>
    <row r="913" spans="1:26" hidden="1" x14ac:dyDescent="0.2">
      <c r="A913" s="19"/>
      <c r="C913" s="17" t="s">
        <v>23</v>
      </c>
      <c r="D913" s="39">
        <v>106.2</v>
      </c>
      <c r="E913" s="39"/>
      <c r="F913" s="111"/>
      <c r="G913" s="39">
        <v>103.9</v>
      </c>
      <c r="H913" s="39"/>
      <c r="I913" s="111"/>
      <c r="J913" s="38">
        <v>103.7</v>
      </c>
      <c r="K913" s="38"/>
      <c r="L913" s="111"/>
      <c r="M913" s="38">
        <v>115.6</v>
      </c>
      <c r="N913" s="38"/>
      <c r="O913" s="120"/>
      <c r="P913" s="38">
        <v>103.1</v>
      </c>
      <c r="Q913" s="38"/>
      <c r="R913" s="111"/>
      <c r="S913" s="38">
        <v>113.4</v>
      </c>
      <c r="T913" s="38"/>
      <c r="U913" s="111"/>
      <c r="V913" s="38">
        <v>107.5</v>
      </c>
      <c r="W913" s="38"/>
      <c r="X913" s="111"/>
      <c r="Y913" s="93"/>
      <c r="Z913" s="93"/>
    </row>
    <row r="914" spans="1:26" hidden="1" x14ac:dyDescent="0.2">
      <c r="A914" s="19"/>
      <c r="C914" s="17" t="s">
        <v>24</v>
      </c>
      <c r="D914" s="39">
        <v>106.7</v>
      </c>
      <c r="E914" s="39"/>
      <c r="F914" s="111"/>
      <c r="G914" s="39">
        <v>104.7</v>
      </c>
      <c r="H914" s="39"/>
      <c r="I914" s="111"/>
      <c r="J914" s="38">
        <v>103.9</v>
      </c>
      <c r="K914" s="38"/>
      <c r="L914" s="111"/>
      <c r="M914" s="38">
        <v>115.3</v>
      </c>
      <c r="N914" s="38"/>
      <c r="O914" s="120"/>
      <c r="P914" s="38">
        <v>103</v>
      </c>
      <c r="Q914" s="38"/>
      <c r="R914" s="111"/>
      <c r="S914" s="38">
        <v>113.1</v>
      </c>
      <c r="T914" s="38"/>
      <c r="U914" s="111"/>
      <c r="V914" s="38">
        <v>107.6</v>
      </c>
      <c r="W914" s="38"/>
      <c r="X914" s="111"/>
      <c r="Y914" s="93"/>
      <c r="Z914" s="93"/>
    </row>
    <row r="915" spans="1:26" hidden="1" x14ac:dyDescent="0.2">
      <c r="A915" s="19"/>
      <c r="C915" s="24" t="s">
        <v>25</v>
      </c>
      <c r="D915" s="39">
        <v>107.2</v>
      </c>
      <c r="E915" s="39"/>
      <c r="F915" s="112"/>
      <c r="G915" s="39">
        <v>105.5</v>
      </c>
      <c r="H915" s="39"/>
      <c r="I915" s="111"/>
      <c r="J915" s="38">
        <v>103.9</v>
      </c>
      <c r="K915" s="38"/>
      <c r="L915" s="111"/>
      <c r="M915" s="38">
        <v>115.1</v>
      </c>
      <c r="N915" s="38"/>
      <c r="O915" s="120"/>
      <c r="P915" s="38">
        <v>103</v>
      </c>
      <c r="Q915" s="38"/>
      <c r="R915" s="111"/>
      <c r="S915" s="38">
        <v>113.1</v>
      </c>
      <c r="T915" s="38"/>
      <c r="U915" s="111"/>
      <c r="V915" s="38">
        <v>107.6</v>
      </c>
      <c r="W915" s="38"/>
      <c r="X915" s="111"/>
      <c r="Y915" s="93"/>
      <c r="Z915" s="93"/>
    </row>
    <row r="916" spans="1:26" hidden="1" x14ac:dyDescent="0.2">
      <c r="A916" s="19"/>
      <c r="C916" s="24"/>
      <c r="D916" s="39"/>
      <c r="E916" s="39"/>
      <c r="F916" s="112"/>
      <c r="G916" s="39"/>
      <c r="H916" s="39"/>
      <c r="I916" s="111"/>
      <c r="J916" s="38"/>
      <c r="K916" s="38"/>
      <c r="L916" s="111"/>
      <c r="M916" s="38"/>
      <c r="N916" s="38"/>
      <c r="O916" s="120"/>
      <c r="P916" s="38"/>
      <c r="Q916" s="38"/>
      <c r="R916" s="111"/>
      <c r="S916" s="38"/>
      <c r="T916" s="38"/>
      <c r="U916" s="111"/>
      <c r="V916" s="38"/>
      <c r="W916" s="38"/>
      <c r="X916" s="111"/>
      <c r="Y916" s="93"/>
      <c r="Z916" s="93"/>
    </row>
    <row r="917" spans="1:26" hidden="1" x14ac:dyDescent="0.2">
      <c r="A917" s="12"/>
      <c r="B917" s="20">
        <v>2002</v>
      </c>
      <c r="D917" s="42">
        <f>SUM(D919:D930)/12</f>
        <v>111.66666666666667</v>
      </c>
      <c r="E917" s="42"/>
      <c r="F917" s="127">
        <f t="shared" ref="F917:Y917" si="605">SUM(F919:F930)/12</f>
        <v>5.4971589634081512</v>
      </c>
      <c r="G917" s="42">
        <f t="shared" si="605"/>
        <v>108.175</v>
      </c>
      <c r="H917" s="42"/>
      <c r="I917" s="127">
        <f t="shared" si="605"/>
        <v>3.9577998556558107</v>
      </c>
      <c r="J917" s="42">
        <f t="shared" si="605"/>
        <v>104.69999999999999</v>
      </c>
      <c r="K917" s="42"/>
      <c r="L917" s="127">
        <f t="shared" si="605"/>
        <v>1.4293828540179039</v>
      </c>
      <c r="M917" s="42">
        <f t="shared" si="605"/>
        <v>142.96666666666667</v>
      </c>
      <c r="N917" s="42"/>
      <c r="O917" s="127">
        <f t="shared" si="605"/>
        <v>25.242023935893755</v>
      </c>
      <c r="P917" s="42">
        <f t="shared" si="605"/>
        <v>102.28333333333335</v>
      </c>
      <c r="Q917" s="42"/>
      <c r="R917" s="127">
        <f t="shared" si="605"/>
        <v>-0.5006496911250583</v>
      </c>
      <c r="S917" s="42">
        <f t="shared" si="605"/>
        <v>115.08333333333333</v>
      </c>
      <c r="T917" s="42"/>
      <c r="U917" s="127">
        <f t="shared" si="605"/>
        <v>3.9069290596958788</v>
      </c>
      <c r="V917" s="42">
        <f t="shared" si="605"/>
        <v>108.10833333333333</v>
      </c>
      <c r="W917" s="42"/>
      <c r="X917" s="127">
        <f t="shared" si="605"/>
        <v>1.1069384999075227</v>
      </c>
      <c r="Y917" s="93">
        <f t="shared" si="605"/>
        <v>0.89596599504621277</v>
      </c>
      <c r="Z917" s="93"/>
    </row>
    <row r="918" spans="1:26" hidden="1" x14ac:dyDescent="0.2">
      <c r="D918" s="39"/>
      <c r="E918" s="39"/>
      <c r="F918" s="111"/>
      <c r="G918" s="39"/>
      <c r="H918" s="39"/>
      <c r="I918" s="111"/>
      <c r="J918" s="38"/>
      <c r="K918" s="38"/>
      <c r="L918" s="111"/>
      <c r="M918" s="38"/>
      <c r="N918" s="38"/>
      <c r="O918" s="120"/>
      <c r="P918" s="38"/>
      <c r="Q918" s="38"/>
      <c r="R918" s="111"/>
      <c r="S918" s="38"/>
      <c r="T918" s="38"/>
      <c r="U918" s="111"/>
      <c r="V918" s="38"/>
      <c r="W918" s="38"/>
      <c r="X918" s="111"/>
      <c r="Y918" s="93"/>
      <c r="Z918" s="93"/>
    </row>
    <row r="919" spans="1:26" hidden="1" x14ac:dyDescent="0.2">
      <c r="A919" s="8"/>
      <c r="C919" s="17" t="s">
        <v>14</v>
      </c>
      <c r="D919" s="42">
        <v>109.8</v>
      </c>
      <c r="E919" s="42"/>
      <c r="F919" s="112">
        <f t="shared" ref="F919:F930" si="606">(D919/D904-1)*100</f>
        <v>5.4755043227665778</v>
      </c>
      <c r="G919" s="42">
        <v>106.9</v>
      </c>
      <c r="H919" s="42"/>
      <c r="I919" s="112">
        <f t="shared" ref="I919:I930" si="607">(G919/G904-1)*100</f>
        <v>2.6897214217099119</v>
      </c>
      <c r="J919" s="66">
        <v>104</v>
      </c>
      <c r="K919" s="66"/>
      <c r="L919" s="112">
        <f t="shared" ref="L919:L930" si="608">(J919/J904-1)*100</f>
        <v>1.1673151750972721</v>
      </c>
      <c r="M919" s="66">
        <v>134.5</v>
      </c>
      <c r="N919" s="66"/>
      <c r="O919" s="112">
        <f t="shared" ref="O919:O930" si="609">(M919/M904-1)*100</f>
        <v>33.830845771144283</v>
      </c>
      <c r="P919" s="66">
        <v>103</v>
      </c>
      <c r="Q919" s="66"/>
      <c r="R919" s="112">
        <f t="shared" ref="R919:R930" si="610">(P919/P904-1)*100</f>
        <v>0.88148873653282056</v>
      </c>
      <c r="S919" s="66">
        <v>112.7</v>
      </c>
      <c r="T919" s="66"/>
      <c r="U919" s="112">
        <f t="shared" ref="U919:U930" si="611">(S919/S904-1)*100</f>
        <v>4.6425255338904403</v>
      </c>
      <c r="V919" s="66">
        <v>107.6</v>
      </c>
      <c r="W919" s="66"/>
      <c r="X919" s="112">
        <f t="shared" ref="X919:X930" si="612">(V919/V904-1)*100</f>
        <v>1.3182674199623268</v>
      </c>
      <c r="Y919" s="93">
        <f t="shared" ref="Y919:Y930" si="613">(1/D919)*100</f>
        <v>0.91074681238615673</v>
      </c>
      <c r="Z919" s="93"/>
    </row>
    <row r="920" spans="1:26" hidden="1" x14ac:dyDescent="0.2">
      <c r="A920" s="8"/>
      <c r="C920" s="17" t="s">
        <v>15</v>
      </c>
      <c r="D920" s="67">
        <v>109.1</v>
      </c>
      <c r="E920" s="67"/>
      <c r="F920" s="112">
        <f t="shared" si="606"/>
        <v>3.4123222748815074</v>
      </c>
      <c r="G920" s="42">
        <v>106.1</v>
      </c>
      <c r="H920" s="42"/>
      <c r="I920" s="112">
        <f t="shared" si="607"/>
        <v>2.0192307692307621</v>
      </c>
      <c r="J920" s="67">
        <v>104</v>
      </c>
      <c r="K920" s="67"/>
      <c r="L920" s="112">
        <f t="shared" si="608"/>
        <v>1.1673151750972721</v>
      </c>
      <c r="M920" s="67">
        <v>134.4</v>
      </c>
      <c r="N920" s="67"/>
      <c r="O920" s="112">
        <f t="shared" si="609"/>
        <v>16.262975778546718</v>
      </c>
      <c r="P920" s="67">
        <v>100.4</v>
      </c>
      <c r="Q920" s="67"/>
      <c r="R920" s="112">
        <f t="shared" si="610"/>
        <v>-1.6650342801175166</v>
      </c>
      <c r="S920" s="67">
        <v>112.6</v>
      </c>
      <c r="T920" s="67"/>
      <c r="U920" s="112">
        <f t="shared" si="611"/>
        <v>4.5496750232126182</v>
      </c>
      <c r="V920" s="67">
        <v>107.6</v>
      </c>
      <c r="W920" s="67"/>
      <c r="X920" s="112">
        <f t="shared" si="612"/>
        <v>1.1278195488721776</v>
      </c>
      <c r="Y920" s="93">
        <f t="shared" si="613"/>
        <v>0.91659028414298804</v>
      </c>
      <c r="Z920" s="93"/>
    </row>
    <row r="921" spans="1:26" hidden="1" x14ac:dyDescent="0.2">
      <c r="A921" s="8"/>
      <c r="C921" s="17" t="s">
        <v>16</v>
      </c>
      <c r="D921" s="67">
        <v>109.1</v>
      </c>
      <c r="E921" s="67"/>
      <c r="F921" s="112">
        <f t="shared" si="606"/>
        <v>2.9245283018867863</v>
      </c>
      <c r="G921" s="67">
        <v>105.8</v>
      </c>
      <c r="H921" s="67"/>
      <c r="I921" s="112">
        <f t="shared" si="607"/>
        <v>0.85795996186843748</v>
      </c>
      <c r="J921" s="67">
        <v>104.5</v>
      </c>
      <c r="K921" s="67"/>
      <c r="L921" s="112">
        <f t="shared" si="608"/>
        <v>1.6536964980544688</v>
      </c>
      <c r="M921" s="67">
        <v>134.5</v>
      </c>
      <c r="N921" s="67"/>
      <c r="O921" s="112">
        <f t="shared" si="609"/>
        <v>16.753472222222211</v>
      </c>
      <c r="P921" s="67">
        <v>102.6</v>
      </c>
      <c r="Q921" s="67"/>
      <c r="R921" s="112">
        <f t="shared" si="610"/>
        <v>0.48971596474045587</v>
      </c>
      <c r="S921" s="67">
        <v>112.7</v>
      </c>
      <c r="T921" s="67"/>
      <c r="U921" s="112">
        <f t="shared" si="611"/>
        <v>4.8372093023255847</v>
      </c>
      <c r="V921" s="67">
        <v>107.6</v>
      </c>
      <c r="W921" s="67"/>
      <c r="X921" s="112">
        <f t="shared" si="612"/>
        <v>1.032863849765242</v>
      </c>
      <c r="Y921" s="93">
        <f t="shared" si="613"/>
        <v>0.91659028414298804</v>
      </c>
      <c r="Z921" s="93"/>
    </row>
    <row r="922" spans="1:26" hidden="1" x14ac:dyDescent="0.2">
      <c r="A922" s="8"/>
      <c r="C922" s="17" t="s">
        <v>17</v>
      </c>
      <c r="D922" s="67">
        <v>109.4</v>
      </c>
      <c r="E922" s="67"/>
      <c r="F922" s="112">
        <f t="shared" si="606"/>
        <v>4.0913415794481489</v>
      </c>
      <c r="G922" s="67">
        <v>106.3</v>
      </c>
      <c r="H922" s="67"/>
      <c r="I922" s="112">
        <f t="shared" si="607"/>
        <v>2.8046421663442844</v>
      </c>
      <c r="J922" s="67">
        <v>104.5</v>
      </c>
      <c r="K922" s="67"/>
      <c r="L922" s="112">
        <f t="shared" si="608"/>
        <v>1.6536964980544688</v>
      </c>
      <c r="M922" s="67">
        <v>134.69999999999999</v>
      </c>
      <c r="N922" s="67"/>
      <c r="O922" s="112">
        <f t="shared" si="609"/>
        <v>16.927083333333325</v>
      </c>
      <c r="P922" s="67">
        <v>102.1</v>
      </c>
      <c r="Q922" s="67"/>
      <c r="R922" s="112">
        <f t="shared" si="610"/>
        <v>0</v>
      </c>
      <c r="S922" s="67">
        <v>112.7</v>
      </c>
      <c r="T922" s="67"/>
      <c r="U922" s="112">
        <f t="shared" si="611"/>
        <v>4.6425255338904403</v>
      </c>
      <c r="V922" s="67">
        <v>107.6</v>
      </c>
      <c r="W922" s="67"/>
      <c r="X922" s="112">
        <f t="shared" si="612"/>
        <v>1.032863849765242</v>
      </c>
      <c r="Y922" s="93">
        <f t="shared" si="613"/>
        <v>0.91407678244972579</v>
      </c>
      <c r="Z922" s="93"/>
    </row>
    <row r="923" spans="1:26" hidden="1" x14ac:dyDescent="0.2">
      <c r="A923" s="8"/>
      <c r="C923" s="17" t="s">
        <v>18</v>
      </c>
      <c r="D923" s="67">
        <v>109.5</v>
      </c>
      <c r="E923" s="67"/>
      <c r="F923" s="112">
        <f t="shared" si="606"/>
        <v>4.4847328244274731</v>
      </c>
      <c r="G923" s="67">
        <v>106.3</v>
      </c>
      <c r="H923" s="67"/>
      <c r="I923" s="112">
        <f t="shared" si="607"/>
        <v>3.3041788143828965</v>
      </c>
      <c r="J923" s="67">
        <v>104.5</v>
      </c>
      <c r="K923" s="67"/>
      <c r="L923" s="112">
        <f t="shared" si="608"/>
        <v>1.6536964980544688</v>
      </c>
      <c r="M923" s="67">
        <v>134.5</v>
      </c>
      <c r="N923" s="67"/>
      <c r="O923" s="112">
        <f t="shared" si="609"/>
        <v>16.551126516464464</v>
      </c>
      <c r="P923" s="67">
        <v>102.6</v>
      </c>
      <c r="Q923" s="67"/>
      <c r="R923" s="112">
        <f t="shared" si="610"/>
        <v>-0.48496605237633439</v>
      </c>
      <c r="S923" s="67">
        <v>113.2</v>
      </c>
      <c r="T923" s="67"/>
      <c r="U923" s="112">
        <f t="shared" si="611"/>
        <v>5.1067780872794843</v>
      </c>
      <c r="V923" s="67">
        <v>107.6</v>
      </c>
      <c r="W923" s="67"/>
      <c r="X923" s="112">
        <f t="shared" si="612"/>
        <v>1.032863849765242</v>
      </c>
      <c r="Y923" s="93">
        <f t="shared" si="613"/>
        <v>0.91324200913242004</v>
      </c>
      <c r="Z923" s="93"/>
    </row>
    <row r="924" spans="1:26" hidden="1" x14ac:dyDescent="0.2">
      <c r="A924" s="8"/>
      <c r="C924" s="17" t="s">
        <v>19</v>
      </c>
      <c r="D924" s="67">
        <v>110</v>
      </c>
      <c r="E924" s="67"/>
      <c r="F924" s="112">
        <f t="shared" si="606"/>
        <v>3.969754253308122</v>
      </c>
      <c r="G924" s="67">
        <v>106.5</v>
      </c>
      <c r="H924" s="67"/>
      <c r="I924" s="112">
        <f t="shared" si="607"/>
        <v>2.8985507246376718</v>
      </c>
      <c r="J924" s="67">
        <v>104.7</v>
      </c>
      <c r="K924" s="67"/>
      <c r="L924" s="112">
        <f t="shared" si="608"/>
        <v>1.650485436893212</v>
      </c>
      <c r="M924" s="67">
        <v>134.80000000000001</v>
      </c>
      <c r="N924" s="67"/>
      <c r="O924" s="112">
        <f t="shared" si="609"/>
        <v>16.307161345987929</v>
      </c>
      <c r="P924" s="67">
        <v>102.3</v>
      </c>
      <c r="Q924" s="67"/>
      <c r="R924" s="112">
        <f t="shared" si="610"/>
        <v>-0.77594568380212614</v>
      </c>
      <c r="S924" s="67">
        <v>116.4</v>
      </c>
      <c r="T924" s="67"/>
      <c r="U924" s="112">
        <f t="shared" si="611"/>
        <v>3.7433155080213831</v>
      </c>
      <c r="V924" s="67">
        <v>107.9</v>
      </c>
      <c r="W924" s="67"/>
      <c r="X924" s="112">
        <f t="shared" si="612"/>
        <v>1.2195121951219523</v>
      </c>
      <c r="Y924" s="93">
        <f t="shared" si="613"/>
        <v>0.90909090909090906</v>
      </c>
      <c r="Z924" s="93"/>
    </row>
    <row r="925" spans="1:26" hidden="1" x14ac:dyDescent="0.2">
      <c r="A925" s="8"/>
      <c r="C925" s="17" t="s">
        <v>20</v>
      </c>
      <c r="D925" s="67">
        <v>110.9</v>
      </c>
      <c r="E925" s="67"/>
      <c r="F925" s="112">
        <f t="shared" si="606"/>
        <v>4.9195837275307408</v>
      </c>
      <c r="G925" s="67">
        <v>108</v>
      </c>
      <c r="H925" s="67"/>
      <c r="I925" s="112">
        <f t="shared" si="607"/>
        <v>4.5498547918683574</v>
      </c>
      <c r="J925" s="67">
        <v>104.7</v>
      </c>
      <c r="K925" s="67"/>
      <c r="L925" s="112">
        <f t="shared" si="608"/>
        <v>1.650485436893212</v>
      </c>
      <c r="M925" s="67">
        <v>134.9</v>
      </c>
      <c r="N925" s="67"/>
      <c r="O925" s="112">
        <f t="shared" si="609"/>
        <v>16.393442622950815</v>
      </c>
      <c r="P925" s="67">
        <v>102.3</v>
      </c>
      <c r="Q925" s="67"/>
      <c r="R925" s="112">
        <f t="shared" si="610"/>
        <v>-0.8720930232558155</v>
      </c>
      <c r="S925" s="67">
        <v>116.4</v>
      </c>
      <c r="T925" s="67"/>
      <c r="U925" s="112">
        <f t="shared" si="611"/>
        <v>3.4666666666666623</v>
      </c>
      <c r="V925" s="67">
        <v>107.9</v>
      </c>
      <c r="W925" s="67"/>
      <c r="X925" s="112">
        <f t="shared" si="612"/>
        <v>1.2195121951219523</v>
      </c>
      <c r="Y925" s="93">
        <f t="shared" si="613"/>
        <v>0.90171325518485124</v>
      </c>
      <c r="Z925" s="93"/>
    </row>
    <row r="926" spans="1:26" hidden="1" x14ac:dyDescent="0.2">
      <c r="A926" s="8"/>
      <c r="C926" s="8" t="s">
        <v>21</v>
      </c>
      <c r="D926" s="67">
        <v>112.8</v>
      </c>
      <c r="E926" s="67"/>
      <c r="F926" s="112">
        <f t="shared" si="606"/>
        <v>5.8161350844277759</v>
      </c>
      <c r="G926" s="67">
        <v>109.5</v>
      </c>
      <c r="H926" s="67"/>
      <c r="I926" s="112">
        <f t="shared" si="607"/>
        <v>4.8850574712643535</v>
      </c>
      <c r="J926" s="67">
        <v>105.1</v>
      </c>
      <c r="K926" s="67"/>
      <c r="L926" s="112">
        <f t="shared" si="608"/>
        <v>1.5458937198067568</v>
      </c>
      <c r="M926" s="67">
        <v>143.4</v>
      </c>
      <c r="N926" s="67"/>
      <c r="O926" s="112">
        <f t="shared" si="609"/>
        <v>24.263431542460999</v>
      </c>
      <c r="P926" s="67">
        <v>102.1</v>
      </c>
      <c r="Q926" s="67"/>
      <c r="R926" s="112">
        <f t="shared" si="610"/>
        <v>-1.3526570048309261</v>
      </c>
      <c r="S926" s="67">
        <v>116.7</v>
      </c>
      <c r="T926" s="67"/>
      <c r="U926" s="112">
        <f t="shared" si="611"/>
        <v>2.9100529100529071</v>
      </c>
      <c r="V926" s="67">
        <v>108.7</v>
      </c>
      <c r="W926" s="67"/>
      <c r="X926" s="112">
        <f t="shared" si="612"/>
        <v>1.0223048327137718</v>
      </c>
      <c r="Y926" s="93">
        <f t="shared" si="613"/>
        <v>0.88652482269503552</v>
      </c>
      <c r="Z926" s="93"/>
    </row>
    <row r="927" spans="1:26" hidden="1" x14ac:dyDescent="0.2">
      <c r="A927" s="8"/>
      <c r="C927" s="8" t="s">
        <v>22</v>
      </c>
      <c r="D927" s="67">
        <v>115.8</v>
      </c>
      <c r="E927" s="67"/>
      <c r="F927" s="112">
        <f t="shared" si="606"/>
        <v>8.8345864661653941</v>
      </c>
      <c r="G927" s="67">
        <v>112.4</v>
      </c>
      <c r="H927" s="67"/>
      <c r="I927" s="112">
        <f t="shared" si="607"/>
        <v>7.9731027857829151</v>
      </c>
      <c r="J927" s="67">
        <v>105.1</v>
      </c>
      <c r="K927" s="67"/>
      <c r="L927" s="112">
        <f t="shared" si="608"/>
        <v>1.3500482160077043</v>
      </c>
      <c r="M927" s="67">
        <v>156.9</v>
      </c>
      <c r="N927" s="67"/>
      <c r="O927" s="112">
        <f t="shared" si="609"/>
        <v>35.492227979274624</v>
      </c>
      <c r="P927" s="67">
        <v>101.2</v>
      </c>
      <c r="Q927" s="67"/>
      <c r="R927" s="112">
        <f t="shared" si="610"/>
        <v>-1.9379844961240345</v>
      </c>
      <c r="S927" s="67">
        <v>116.5</v>
      </c>
      <c r="T927" s="67"/>
      <c r="U927" s="112">
        <f t="shared" si="611"/>
        <v>2.8243601059135148</v>
      </c>
      <c r="V927" s="67">
        <v>108.7</v>
      </c>
      <c r="W927" s="67"/>
      <c r="X927" s="112">
        <f t="shared" si="612"/>
        <v>1.1162790697674341</v>
      </c>
      <c r="Y927" s="93">
        <f t="shared" si="613"/>
        <v>0.86355785837651122</v>
      </c>
      <c r="Z927" s="93"/>
    </row>
    <row r="928" spans="1:26" hidden="1" x14ac:dyDescent="0.2">
      <c r="A928" s="8"/>
      <c r="C928" s="8" t="s">
        <v>31</v>
      </c>
      <c r="D928" s="67">
        <v>115.3</v>
      </c>
      <c r="E928" s="67"/>
      <c r="F928" s="112">
        <f t="shared" si="606"/>
        <v>8.5687382297551693</v>
      </c>
      <c r="G928" s="67">
        <v>111.6</v>
      </c>
      <c r="H928" s="67"/>
      <c r="I928" s="112">
        <f t="shared" si="607"/>
        <v>7.4109720885466634</v>
      </c>
      <c r="J928" s="67">
        <v>105.1</v>
      </c>
      <c r="K928" s="67"/>
      <c r="L928" s="112">
        <f t="shared" si="608"/>
        <v>1.3500482160077043</v>
      </c>
      <c r="M928" s="67">
        <v>156.19999999999999</v>
      </c>
      <c r="N928" s="67"/>
      <c r="O928" s="112">
        <f t="shared" si="609"/>
        <v>35.121107266435978</v>
      </c>
      <c r="P928" s="67">
        <v>102.1</v>
      </c>
      <c r="Q928" s="67"/>
      <c r="R928" s="112">
        <f t="shared" si="610"/>
        <v>-0.96993210475266878</v>
      </c>
      <c r="S928" s="67">
        <v>116.8</v>
      </c>
      <c r="T928" s="67"/>
      <c r="U928" s="112">
        <f t="shared" si="611"/>
        <v>2.9982363315696592</v>
      </c>
      <c r="V928" s="67">
        <v>108.8</v>
      </c>
      <c r="W928" s="67"/>
      <c r="X928" s="112">
        <f t="shared" si="612"/>
        <v>1.2093023255813851</v>
      </c>
      <c r="Y928" s="93">
        <f t="shared" si="613"/>
        <v>0.86730268863833471</v>
      </c>
      <c r="Z928" s="93"/>
    </row>
    <row r="929" spans="1:26" hidden="1" x14ac:dyDescent="0.2">
      <c r="A929" s="8"/>
      <c r="C929" s="8" t="s">
        <v>24</v>
      </c>
      <c r="D929" s="67">
        <v>114.9</v>
      </c>
      <c r="E929" s="67"/>
      <c r="F929" s="112">
        <f t="shared" si="606"/>
        <v>7.6850984067478922</v>
      </c>
      <c r="G929" s="67">
        <v>110.7</v>
      </c>
      <c r="H929" s="67"/>
      <c r="I929" s="112">
        <f t="shared" si="607"/>
        <v>5.7306590257879764</v>
      </c>
      <c r="J929" s="67">
        <v>105.1</v>
      </c>
      <c r="K929" s="67"/>
      <c r="L929" s="112">
        <f t="shared" si="608"/>
        <v>1.1549566891241536</v>
      </c>
      <c r="M929" s="67">
        <v>157.6</v>
      </c>
      <c r="N929" s="67"/>
      <c r="O929" s="112">
        <f t="shared" si="609"/>
        <v>36.686903729401557</v>
      </c>
      <c r="P929" s="67">
        <v>102.5</v>
      </c>
      <c r="Q929" s="67"/>
      <c r="R929" s="112">
        <f t="shared" si="610"/>
        <v>-0.48543689320388328</v>
      </c>
      <c r="S929" s="67">
        <v>117.2</v>
      </c>
      <c r="T929" s="67"/>
      <c r="U929" s="112">
        <f t="shared" si="611"/>
        <v>3.6251105216622559</v>
      </c>
      <c r="V929" s="67">
        <v>108.7</v>
      </c>
      <c r="W929" s="67"/>
      <c r="X929" s="112">
        <f t="shared" si="612"/>
        <v>1.0223048327137718</v>
      </c>
      <c r="Y929" s="93">
        <f t="shared" si="613"/>
        <v>0.8703220191470844</v>
      </c>
      <c r="Z929" s="93"/>
    </row>
    <row r="930" spans="1:26" hidden="1" x14ac:dyDescent="0.2">
      <c r="A930" s="8"/>
      <c r="B930" s="31"/>
      <c r="C930" s="12" t="s">
        <v>25</v>
      </c>
      <c r="D930" s="67">
        <v>113.4</v>
      </c>
      <c r="E930" s="67"/>
      <c r="F930" s="112">
        <f t="shared" si="606"/>
        <v>5.7835820895522305</v>
      </c>
      <c r="G930" s="67">
        <v>108</v>
      </c>
      <c r="H930" s="67"/>
      <c r="I930" s="112">
        <f t="shared" si="607"/>
        <v>2.3696682464454888</v>
      </c>
      <c r="J930" s="67">
        <v>105.1</v>
      </c>
      <c r="K930" s="67"/>
      <c r="L930" s="112">
        <f t="shared" si="608"/>
        <v>1.1549566891241536</v>
      </c>
      <c r="M930" s="67">
        <v>159.19999999999999</v>
      </c>
      <c r="N930" s="67"/>
      <c r="O930" s="112">
        <f t="shared" si="609"/>
        <v>38.314509122502159</v>
      </c>
      <c r="P930" s="67">
        <v>104.2</v>
      </c>
      <c r="Q930" s="67"/>
      <c r="R930" s="112">
        <f t="shared" si="610"/>
        <v>1.1650485436893288</v>
      </c>
      <c r="S930" s="67">
        <v>117.1</v>
      </c>
      <c r="T930" s="67"/>
      <c r="U930" s="112">
        <f t="shared" si="611"/>
        <v>3.536693191865603</v>
      </c>
      <c r="V930" s="67">
        <v>108.6</v>
      </c>
      <c r="W930" s="67"/>
      <c r="X930" s="112">
        <f t="shared" si="612"/>
        <v>0.92936802973977439</v>
      </c>
      <c r="Y930" s="93">
        <f t="shared" si="613"/>
        <v>0.88183421516754845</v>
      </c>
      <c r="Z930" s="93"/>
    </row>
    <row r="931" spans="1:26" hidden="1" x14ac:dyDescent="0.2">
      <c r="A931" s="8"/>
      <c r="B931" s="31"/>
      <c r="C931" s="12"/>
      <c r="D931" s="67"/>
      <c r="E931" s="67"/>
      <c r="F931" s="128"/>
      <c r="G931" s="67"/>
      <c r="H931" s="67"/>
      <c r="I931" s="128"/>
      <c r="J931" s="67"/>
      <c r="K931" s="67"/>
      <c r="L931" s="128"/>
      <c r="M931" s="67"/>
      <c r="N931" s="67"/>
      <c r="O931" s="139"/>
      <c r="P931" s="67"/>
      <c r="Q931" s="67"/>
      <c r="R931" s="128"/>
      <c r="S931" s="67"/>
      <c r="T931" s="67"/>
      <c r="U931" s="122"/>
      <c r="V931" s="67"/>
      <c r="W931" s="67"/>
      <c r="X931" s="113"/>
      <c r="Y931" s="93"/>
      <c r="Z931" s="93"/>
    </row>
    <row r="932" spans="1:26" hidden="1" x14ac:dyDescent="0.2">
      <c r="A932" s="8"/>
      <c r="B932" s="20">
        <v>2003</v>
      </c>
      <c r="D932" s="42">
        <f>SUM(D934:D945)/12</f>
        <v>116.25833333333334</v>
      </c>
      <c r="E932" s="42"/>
      <c r="F932" s="127">
        <f t="shared" ref="F932:Y932" si="614">SUM(F934:F945)/12</f>
        <v>4.1318906761968188</v>
      </c>
      <c r="G932" s="42">
        <f t="shared" si="614"/>
        <v>108.575</v>
      </c>
      <c r="H932" s="42"/>
      <c r="I932" s="127">
        <f t="shared" si="614"/>
        <v>0.39027716043915078</v>
      </c>
      <c r="J932" s="42">
        <f t="shared" si="614"/>
        <v>109.37499999999999</v>
      </c>
      <c r="K932" s="42"/>
      <c r="L932" s="127">
        <f t="shared" si="614"/>
        <v>4.4575858893709697</v>
      </c>
      <c r="M932" s="42">
        <f t="shared" si="614"/>
        <v>176.55833333333331</v>
      </c>
      <c r="N932" s="42"/>
      <c r="O932" s="127">
        <f t="shared" si="614"/>
        <v>23.903614220330539</v>
      </c>
      <c r="P932" s="42">
        <f t="shared" si="614"/>
        <v>105.45833333333336</v>
      </c>
      <c r="Q932" s="42"/>
      <c r="R932" s="127">
        <f t="shared" si="614"/>
        <v>3.1090341831455244</v>
      </c>
      <c r="S932" s="42">
        <f t="shared" si="614"/>
        <v>121.49166666666666</v>
      </c>
      <c r="T932" s="42"/>
      <c r="U932" s="127">
        <f t="shared" si="614"/>
        <v>5.565663896852894</v>
      </c>
      <c r="V932" s="42">
        <f t="shared" si="614"/>
        <v>111.36666666666667</v>
      </c>
      <c r="W932" s="42"/>
      <c r="X932" s="127">
        <f t="shared" si="614"/>
        <v>3.012067716579311</v>
      </c>
      <c r="Y932" s="93">
        <f t="shared" si="614"/>
        <v>0.86043212347244513</v>
      </c>
      <c r="Z932" s="93"/>
    </row>
    <row r="933" spans="1:26" hidden="1" x14ac:dyDescent="0.2">
      <c r="A933" s="8"/>
      <c r="B933" s="20"/>
      <c r="D933" s="42"/>
      <c r="E933" s="42"/>
      <c r="F933" s="121"/>
      <c r="G933" s="42"/>
      <c r="H933" s="42"/>
      <c r="I933" s="121"/>
      <c r="J933" s="66"/>
      <c r="K933" s="66"/>
      <c r="L933" s="121"/>
      <c r="M933" s="66"/>
      <c r="N933" s="66"/>
      <c r="O933" s="127"/>
      <c r="P933" s="66"/>
      <c r="Q933" s="66"/>
      <c r="R933" s="121"/>
      <c r="S933" s="66"/>
      <c r="T933" s="66"/>
      <c r="U933" s="121"/>
      <c r="V933" s="66"/>
      <c r="W933" s="66"/>
      <c r="X933" s="121"/>
      <c r="Y933" s="93"/>
      <c r="Z933" s="93"/>
    </row>
    <row r="934" spans="1:26" hidden="1" x14ac:dyDescent="0.2">
      <c r="A934" s="8"/>
      <c r="C934" s="17" t="s">
        <v>14</v>
      </c>
      <c r="D934" s="42">
        <v>113.3</v>
      </c>
      <c r="E934" s="42"/>
      <c r="F934" s="112">
        <f t="shared" ref="F934:F945" si="615">(D934/D919-1)*100</f>
        <v>3.1876138433515555</v>
      </c>
      <c r="G934" s="42">
        <v>107.7</v>
      </c>
      <c r="H934" s="42"/>
      <c r="I934" s="112">
        <f t="shared" ref="I934:I945" si="616">(G934/G919-1)*100</f>
        <v>0.74836295603366576</v>
      </c>
      <c r="J934" s="66">
        <v>105.1</v>
      </c>
      <c r="K934" s="66"/>
      <c r="L934" s="112">
        <f t="shared" ref="L934:L945" si="617">(J934/J919-1)*100</f>
        <v>1.0576923076923039</v>
      </c>
      <c r="M934" s="66">
        <v>159.19999999999999</v>
      </c>
      <c r="N934" s="66"/>
      <c r="O934" s="112">
        <f t="shared" ref="O934:O945" si="618">(M934/M919-1)*100</f>
        <v>18.364312267657979</v>
      </c>
      <c r="P934" s="66">
        <v>104.2</v>
      </c>
      <c r="Q934" s="66"/>
      <c r="R934" s="112">
        <f t="shared" ref="R934:R945" si="619">(P934/P919-1)*100</f>
        <v>1.1650485436893288</v>
      </c>
      <c r="S934" s="66">
        <v>117.4</v>
      </c>
      <c r="T934" s="66"/>
      <c r="U934" s="112">
        <f t="shared" ref="U934:U945" si="620">(S934/S919-1)*100</f>
        <v>4.1703637976929997</v>
      </c>
      <c r="V934" s="66">
        <v>108.5</v>
      </c>
      <c r="W934" s="66"/>
      <c r="X934" s="112">
        <f t="shared" ref="X934:X945" si="621">(V934/V919-1)*100</f>
        <v>0.83643122676579917</v>
      </c>
      <c r="Y934" s="93">
        <f t="shared" ref="Y934:Y945" si="622">(1/D934)*100</f>
        <v>0.88261253309797005</v>
      </c>
      <c r="Z934" s="93"/>
    </row>
    <row r="935" spans="1:26" hidden="1" x14ac:dyDescent="0.2">
      <c r="A935" s="8"/>
      <c r="C935" s="17" t="s">
        <v>15</v>
      </c>
      <c r="D935" s="67">
        <v>113.3</v>
      </c>
      <c r="E935" s="67"/>
      <c r="F935" s="112">
        <f t="shared" si="615"/>
        <v>3.849679193400557</v>
      </c>
      <c r="G935" s="42">
        <v>107.6</v>
      </c>
      <c r="H935" s="42"/>
      <c r="I935" s="112">
        <f t="shared" si="616"/>
        <v>1.413760603204528</v>
      </c>
      <c r="J935" s="67">
        <v>105.1</v>
      </c>
      <c r="K935" s="67"/>
      <c r="L935" s="112">
        <f t="shared" si="617"/>
        <v>1.0576923076923039</v>
      </c>
      <c r="M935" s="67">
        <v>159.30000000000001</v>
      </c>
      <c r="N935" s="67"/>
      <c r="O935" s="112">
        <f t="shared" si="618"/>
        <v>18.526785714285722</v>
      </c>
      <c r="P935" s="67">
        <v>104.2</v>
      </c>
      <c r="Q935" s="67"/>
      <c r="R935" s="112">
        <f t="shared" si="619"/>
        <v>3.7848605577689209</v>
      </c>
      <c r="S935" s="67">
        <v>118</v>
      </c>
      <c r="T935" s="67"/>
      <c r="U935" s="112">
        <f t="shared" si="620"/>
        <v>4.7957371225577416</v>
      </c>
      <c r="V935" s="67">
        <v>108.5</v>
      </c>
      <c r="W935" s="67"/>
      <c r="X935" s="112">
        <f t="shared" si="621"/>
        <v>0.83643122676579917</v>
      </c>
      <c r="Y935" s="93">
        <f t="shared" si="622"/>
        <v>0.88261253309797005</v>
      </c>
      <c r="Z935" s="93"/>
    </row>
    <row r="936" spans="1:26" hidden="1" x14ac:dyDescent="0.2">
      <c r="A936" s="8"/>
      <c r="C936" s="17" t="s">
        <v>16</v>
      </c>
      <c r="D936" s="67">
        <v>112.6</v>
      </c>
      <c r="E936" s="67"/>
      <c r="F936" s="112">
        <f t="shared" si="615"/>
        <v>3.208065994500453</v>
      </c>
      <c r="G936" s="67">
        <v>106.4</v>
      </c>
      <c r="H936" s="67"/>
      <c r="I936" s="112">
        <f t="shared" si="616"/>
        <v>0.56710775047259521</v>
      </c>
      <c r="J936" s="67">
        <v>105.1</v>
      </c>
      <c r="K936" s="67"/>
      <c r="L936" s="112">
        <f t="shared" si="617"/>
        <v>0.57416267942582699</v>
      </c>
      <c r="M936" s="67">
        <v>159.6</v>
      </c>
      <c r="N936" s="67"/>
      <c r="O936" s="112">
        <f t="shared" si="618"/>
        <v>18.661710037174718</v>
      </c>
      <c r="P936" s="67">
        <v>105.7</v>
      </c>
      <c r="Q936" s="67"/>
      <c r="R936" s="112">
        <f t="shared" si="619"/>
        <v>3.0214424951267249</v>
      </c>
      <c r="S936" s="67">
        <v>118</v>
      </c>
      <c r="T936" s="67"/>
      <c r="U936" s="112">
        <f t="shared" si="620"/>
        <v>4.7027506654835793</v>
      </c>
      <c r="V936" s="67">
        <v>108.5</v>
      </c>
      <c r="W936" s="67"/>
      <c r="X936" s="112">
        <f t="shared" si="621"/>
        <v>0.83643122676579917</v>
      </c>
      <c r="Y936" s="93">
        <f t="shared" si="622"/>
        <v>0.88809946714031984</v>
      </c>
      <c r="Z936" s="93"/>
    </row>
    <row r="937" spans="1:26" hidden="1" x14ac:dyDescent="0.2">
      <c r="A937" s="30"/>
      <c r="C937" s="17" t="s">
        <v>17</v>
      </c>
      <c r="D937" s="67">
        <v>115.3</v>
      </c>
      <c r="E937" s="67"/>
      <c r="F937" s="112">
        <f t="shared" si="615"/>
        <v>5.3930530164533641</v>
      </c>
      <c r="G937" s="67">
        <v>106.1</v>
      </c>
      <c r="H937" s="67"/>
      <c r="I937" s="112">
        <f t="shared" si="616"/>
        <v>-0.18814675446848783</v>
      </c>
      <c r="J937" s="67">
        <v>108.1</v>
      </c>
      <c r="K937" s="67"/>
      <c r="L937" s="112">
        <f t="shared" si="617"/>
        <v>3.4449760765550286</v>
      </c>
      <c r="M937" s="67">
        <v>182</v>
      </c>
      <c r="N937" s="67"/>
      <c r="O937" s="112">
        <f t="shared" si="618"/>
        <v>35.115070527097259</v>
      </c>
      <c r="P937" s="67">
        <v>108</v>
      </c>
      <c r="Q937" s="67"/>
      <c r="R937" s="112">
        <f t="shared" si="619"/>
        <v>5.7786483839373126</v>
      </c>
      <c r="S937" s="67">
        <v>120.7</v>
      </c>
      <c r="T937" s="67"/>
      <c r="U937" s="112">
        <f t="shared" si="620"/>
        <v>7.0984915705412543</v>
      </c>
      <c r="V937" s="67">
        <v>112.5</v>
      </c>
      <c r="W937" s="67"/>
      <c r="X937" s="112">
        <f t="shared" si="621"/>
        <v>4.5539033457249189</v>
      </c>
      <c r="Y937" s="93">
        <f t="shared" si="622"/>
        <v>0.86730268863833471</v>
      </c>
      <c r="Z937" s="93"/>
    </row>
    <row r="938" spans="1:26" hidden="1" x14ac:dyDescent="0.2">
      <c r="A938" s="30"/>
      <c r="C938" s="17" t="s">
        <v>18</v>
      </c>
      <c r="D938" s="67">
        <v>116.2</v>
      </c>
      <c r="E938" s="67"/>
      <c r="F938" s="112">
        <f t="shared" si="615"/>
        <v>6.1187214611872154</v>
      </c>
      <c r="G938" s="67">
        <v>107.6</v>
      </c>
      <c r="H938" s="67"/>
      <c r="I938" s="112">
        <f t="shared" si="616"/>
        <v>1.2229539040451431</v>
      </c>
      <c r="J938" s="67">
        <v>109.6</v>
      </c>
      <c r="K938" s="67"/>
      <c r="L938" s="112">
        <f t="shared" si="617"/>
        <v>4.8803827751196183</v>
      </c>
      <c r="M938" s="67">
        <v>182</v>
      </c>
      <c r="N938" s="67"/>
      <c r="O938" s="112">
        <f t="shared" si="618"/>
        <v>35.315985130111514</v>
      </c>
      <c r="P938" s="67">
        <v>107.9</v>
      </c>
      <c r="Q938" s="67"/>
      <c r="R938" s="112">
        <f t="shared" si="619"/>
        <v>5.1656920077972845</v>
      </c>
      <c r="S938" s="67">
        <v>120.6</v>
      </c>
      <c r="T938" s="67"/>
      <c r="U938" s="112">
        <f t="shared" si="620"/>
        <v>6.5371024734982353</v>
      </c>
      <c r="V938" s="67">
        <v>112</v>
      </c>
      <c r="W938" s="67"/>
      <c r="X938" s="112">
        <f t="shared" si="621"/>
        <v>4.0892193308550207</v>
      </c>
      <c r="Y938" s="93">
        <f t="shared" si="622"/>
        <v>0.86058519793459543</v>
      </c>
      <c r="Z938" s="93"/>
    </row>
    <row r="939" spans="1:26" hidden="1" x14ac:dyDescent="0.2">
      <c r="A939" s="30"/>
      <c r="C939" s="17" t="s">
        <v>19</v>
      </c>
      <c r="D939" s="67">
        <v>116.1</v>
      </c>
      <c r="E939" s="67"/>
      <c r="F939" s="112">
        <f t="shared" si="615"/>
        <v>5.5454545454545423</v>
      </c>
      <c r="G939" s="67">
        <v>107.3</v>
      </c>
      <c r="H939" s="67"/>
      <c r="I939" s="112">
        <f t="shared" si="616"/>
        <v>0.75117370892019419</v>
      </c>
      <c r="J939" s="67">
        <v>110.1</v>
      </c>
      <c r="K939" s="67"/>
      <c r="L939" s="112">
        <f t="shared" si="617"/>
        <v>5.1575931232091587</v>
      </c>
      <c r="M939" s="67">
        <v>182.1</v>
      </c>
      <c r="N939" s="67"/>
      <c r="O939" s="112">
        <f t="shared" si="618"/>
        <v>35.089020771513347</v>
      </c>
      <c r="P939" s="67">
        <v>106.9</v>
      </c>
      <c r="Q939" s="67"/>
      <c r="R939" s="112">
        <f t="shared" si="619"/>
        <v>4.4965786901270954</v>
      </c>
      <c r="S939" s="67">
        <v>121.4</v>
      </c>
      <c r="T939" s="67"/>
      <c r="U939" s="112">
        <f t="shared" si="620"/>
        <v>4.2955326460481169</v>
      </c>
      <c r="V939" s="67">
        <v>112.2</v>
      </c>
      <c r="W939" s="67"/>
      <c r="X939" s="112">
        <f t="shared" si="621"/>
        <v>3.9851714550509731</v>
      </c>
      <c r="Y939" s="93">
        <f t="shared" si="622"/>
        <v>0.8613264427217916</v>
      </c>
      <c r="Z939" s="93"/>
    </row>
    <row r="940" spans="1:26" hidden="1" x14ac:dyDescent="0.2">
      <c r="A940" s="32"/>
      <c r="B940" s="31"/>
      <c r="C940" s="24" t="s">
        <v>20</v>
      </c>
      <c r="D940" s="67">
        <v>118.2</v>
      </c>
      <c r="E940" s="67"/>
      <c r="F940" s="112">
        <f t="shared" si="615"/>
        <v>6.582506762849416</v>
      </c>
      <c r="G940" s="67">
        <v>110.4</v>
      </c>
      <c r="H940" s="67"/>
      <c r="I940" s="112">
        <f t="shared" si="616"/>
        <v>2.2222222222222365</v>
      </c>
      <c r="J940" s="67">
        <v>110.4</v>
      </c>
      <c r="K940" s="67"/>
      <c r="L940" s="112">
        <f t="shared" si="617"/>
        <v>5.4441260744985787</v>
      </c>
      <c r="M940" s="67">
        <v>182.2</v>
      </c>
      <c r="N940" s="67"/>
      <c r="O940" s="112">
        <f t="shared" si="618"/>
        <v>35.063009636767958</v>
      </c>
      <c r="P940" s="67">
        <v>105.4</v>
      </c>
      <c r="Q940" s="67"/>
      <c r="R940" s="112">
        <f t="shared" si="619"/>
        <v>3.0303030303030498</v>
      </c>
      <c r="S940" s="67">
        <v>122.6</v>
      </c>
      <c r="T940" s="67"/>
      <c r="U940" s="112">
        <f t="shared" si="620"/>
        <v>5.3264604810996374</v>
      </c>
      <c r="V940" s="67">
        <v>112.6</v>
      </c>
      <c r="W940" s="67"/>
      <c r="X940" s="112">
        <f t="shared" si="621"/>
        <v>4.3558850787766445</v>
      </c>
      <c r="Y940" s="93">
        <f t="shared" si="622"/>
        <v>0.84602368866328259</v>
      </c>
      <c r="Z940" s="93"/>
    </row>
    <row r="941" spans="1:26" hidden="1" x14ac:dyDescent="0.2">
      <c r="A941" s="32"/>
      <c r="B941" s="31"/>
      <c r="C941" s="12" t="s">
        <v>21</v>
      </c>
      <c r="D941" s="67">
        <v>117.7</v>
      </c>
      <c r="E941" s="67"/>
      <c r="F941" s="112">
        <f t="shared" si="615"/>
        <v>4.3439716312056786</v>
      </c>
      <c r="G941" s="67">
        <v>109.8</v>
      </c>
      <c r="H941" s="67"/>
      <c r="I941" s="112">
        <f t="shared" si="616"/>
        <v>0.2739726027397138</v>
      </c>
      <c r="J941" s="67">
        <v>112.1</v>
      </c>
      <c r="K941" s="67"/>
      <c r="L941" s="112">
        <f t="shared" si="617"/>
        <v>6.6603235014272233</v>
      </c>
      <c r="M941" s="67">
        <v>182.2</v>
      </c>
      <c r="N941" s="67"/>
      <c r="O941" s="112">
        <f t="shared" si="618"/>
        <v>27.057182705718262</v>
      </c>
      <c r="P941" s="67">
        <v>103.7</v>
      </c>
      <c r="Q941" s="67"/>
      <c r="R941" s="112">
        <f t="shared" si="619"/>
        <v>1.5670910871694588</v>
      </c>
      <c r="S941" s="67">
        <v>122.7</v>
      </c>
      <c r="T941" s="67"/>
      <c r="U941" s="112">
        <f t="shared" si="620"/>
        <v>5.1413881748072043</v>
      </c>
      <c r="V941" s="67">
        <v>111.9</v>
      </c>
      <c r="W941" s="67"/>
      <c r="X941" s="112">
        <f t="shared" si="621"/>
        <v>2.9438822447102053</v>
      </c>
      <c r="Y941" s="93">
        <f t="shared" si="622"/>
        <v>0.84961767204757865</v>
      </c>
      <c r="Z941" s="93"/>
    </row>
    <row r="942" spans="1:26" hidden="1" x14ac:dyDescent="0.2">
      <c r="A942" s="32"/>
      <c r="B942" s="31"/>
      <c r="C942" s="12" t="s">
        <v>22</v>
      </c>
      <c r="D942" s="67">
        <v>117.4</v>
      </c>
      <c r="E942" s="67"/>
      <c r="F942" s="112">
        <f t="shared" si="615"/>
        <v>1.3816925734024155</v>
      </c>
      <c r="G942" s="67">
        <v>109.1</v>
      </c>
      <c r="H942" s="67"/>
      <c r="I942" s="112">
        <f t="shared" si="616"/>
        <v>-2.9359430604982251</v>
      </c>
      <c r="J942" s="67">
        <v>111.6</v>
      </c>
      <c r="K942" s="67"/>
      <c r="L942" s="112">
        <f t="shared" si="617"/>
        <v>6.1845861084681264</v>
      </c>
      <c r="M942" s="67">
        <v>182.3</v>
      </c>
      <c r="N942" s="67"/>
      <c r="O942" s="112">
        <f t="shared" si="618"/>
        <v>16.188655194391345</v>
      </c>
      <c r="P942" s="67">
        <v>104.3</v>
      </c>
      <c r="Q942" s="67"/>
      <c r="R942" s="112">
        <f t="shared" si="619"/>
        <v>3.063241106719361</v>
      </c>
      <c r="S942" s="67">
        <v>123.2</v>
      </c>
      <c r="T942" s="67"/>
      <c r="U942" s="112">
        <f t="shared" si="620"/>
        <v>5.7510729613733824</v>
      </c>
      <c r="V942" s="67">
        <v>112.5</v>
      </c>
      <c r="W942" s="67"/>
      <c r="X942" s="112">
        <f t="shared" si="621"/>
        <v>3.4958601655933785</v>
      </c>
      <c r="Y942" s="93">
        <f t="shared" si="622"/>
        <v>0.85178875638841567</v>
      </c>
      <c r="Z942" s="93"/>
    </row>
    <row r="943" spans="1:26" hidden="1" x14ac:dyDescent="0.2">
      <c r="A943" s="32"/>
      <c r="B943" s="24"/>
      <c r="C943" s="35" t="s">
        <v>23</v>
      </c>
      <c r="D943" s="67">
        <v>118.1</v>
      </c>
      <c r="E943" s="67"/>
      <c r="F943" s="112">
        <f t="shared" si="615"/>
        <v>2.4284475281873386</v>
      </c>
      <c r="G943" s="67">
        <v>110</v>
      </c>
      <c r="H943" s="67"/>
      <c r="I943" s="112">
        <f t="shared" si="616"/>
        <v>-1.4336917562723928</v>
      </c>
      <c r="J943" s="67">
        <v>111.6</v>
      </c>
      <c r="K943" s="67"/>
      <c r="L943" s="112">
        <f t="shared" si="617"/>
        <v>6.1845861084681264</v>
      </c>
      <c r="M943" s="67">
        <v>182.5</v>
      </c>
      <c r="N943" s="67"/>
      <c r="O943" s="112">
        <f t="shared" si="618"/>
        <v>16.837387964148533</v>
      </c>
      <c r="P943" s="67">
        <v>104.9</v>
      </c>
      <c r="Q943" s="67"/>
      <c r="R943" s="112">
        <f t="shared" si="619"/>
        <v>2.7424094025465307</v>
      </c>
      <c r="S943" s="67">
        <v>124.1</v>
      </c>
      <c r="T943" s="67"/>
      <c r="U943" s="112">
        <f t="shared" si="620"/>
        <v>6.25</v>
      </c>
      <c r="V943" s="67">
        <v>112.5</v>
      </c>
      <c r="W943" s="67"/>
      <c r="X943" s="112">
        <f t="shared" si="621"/>
        <v>3.4007352941176405</v>
      </c>
      <c r="Y943" s="93">
        <f t="shared" si="622"/>
        <v>0.84674005080440307</v>
      </c>
      <c r="Z943" s="93"/>
    </row>
    <row r="944" spans="1:26" hidden="1" x14ac:dyDescent="0.2">
      <c r="A944" s="32"/>
      <c r="B944" s="19"/>
      <c r="C944" s="24" t="s">
        <v>24</v>
      </c>
      <c r="D944" s="51">
        <v>118.4</v>
      </c>
      <c r="E944" s="51"/>
      <c r="F944" s="112">
        <f t="shared" si="615"/>
        <v>3.0461270670147922</v>
      </c>
      <c r="G944" s="51">
        <v>110.5</v>
      </c>
      <c r="H944" s="51"/>
      <c r="I944" s="112">
        <f t="shared" si="616"/>
        <v>-0.18066847335139746</v>
      </c>
      <c r="J944" s="59">
        <v>111.6</v>
      </c>
      <c r="K944" s="59"/>
      <c r="L944" s="112">
        <f t="shared" si="617"/>
        <v>6.1845861084681264</v>
      </c>
      <c r="M944" s="59">
        <v>182.6</v>
      </c>
      <c r="N944" s="59"/>
      <c r="O944" s="112">
        <f t="shared" si="618"/>
        <v>15.862944162436543</v>
      </c>
      <c r="P944" s="67">
        <v>104.9</v>
      </c>
      <c r="Q944" s="67"/>
      <c r="R944" s="112">
        <f t="shared" si="619"/>
        <v>2.3414634146341484</v>
      </c>
      <c r="S944" s="59">
        <v>124.2</v>
      </c>
      <c r="T944" s="59"/>
      <c r="U944" s="112">
        <f t="shared" si="620"/>
        <v>5.9726962457337773</v>
      </c>
      <c r="V944" s="59">
        <v>112.4</v>
      </c>
      <c r="W944" s="59"/>
      <c r="X944" s="112">
        <f t="shared" si="621"/>
        <v>3.4038638454461756</v>
      </c>
      <c r="Y944" s="93">
        <f t="shared" si="622"/>
        <v>0.84459459459459452</v>
      </c>
      <c r="Z944" s="93"/>
    </row>
    <row r="945" spans="1:41" hidden="1" x14ac:dyDescent="0.2">
      <c r="A945" s="32"/>
      <c r="B945" s="33"/>
      <c r="C945" s="24" t="s">
        <v>25</v>
      </c>
      <c r="D945" s="51">
        <v>118.5</v>
      </c>
      <c r="E945" s="51"/>
      <c r="F945" s="112">
        <f t="shared" si="615"/>
        <v>4.4973544973544888</v>
      </c>
      <c r="G945" s="51">
        <v>110.4</v>
      </c>
      <c r="H945" s="51"/>
      <c r="I945" s="112">
        <f t="shared" si="616"/>
        <v>2.2222222222222365</v>
      </c>
      <c r="J945" s="59">
        <v>112.1</v>
      </c>
      <c r="K945" s="59"/>
      <c r="L945" s="112">
        <f t="shared" si="617"/>
        <v>6.6603235014272233</v>
      </c>
      <c r="M945" s="59">
        <v>182.7</v>
      </c>
      <c r="N945" s="59"/>
      <c r="O945" s="112">
        <f t="shared" si="618"/>
        <v>14.761306532663321</v>
      </c>
      <c r="P945" s="59">
        <v>105.4</v>
      </c>
      <c r="Q945" s="59"/>
      <c r="R945" s="112">
        <f t="shared" si="619"/>
        <v>1.1516314779270731</v>
      </c>
      <c r="S945" s="59">
        <v>125</v>
      </c>
      <c r="T945" s="59"/>
      <c r="U945" s="112">
        <f t="shared" si="620"/>
        <v>6.7463706233988008</v>
      </c>
      <c r="V945" s="59">
        <v>112.3</v>
      </c>
      <c r="W945" s="59"/>
      <c r="X945" s="112">
        <f t="shared" si="621"/>
        <v>3.4069981583793707</v>
      </c>
      <c r="Y945" s="93">
        <f t="shared" si="622"/>
        <v>0.8438818565400843</v>
      </c>
      <c r="Z945" s="93"/>
    </row>
    <row r="946" spans="1:41" hidden="1" x14ac:dyDescent="0.2">
      <c r="D946" s="39"/>
      <c r="E946" s="39"/>
      <c r="F946" s="111"/>
      <c r="G946" s="39"/>
      <c r="H946" s="39"/>
      <c r="I946" s="111"/>
      <c r="J946" s="38"/>
      <c r="K946" s="38"/>
      <c r="L946" s="111"/>
      <c r="M946" s="38"/>
      <c r="N946" s="38"/>
      <c r="O946" s="120"/>
      <c r="P946" s="38"/>
      <c r="Q946" s="38"/>
      <c r="R946" s="111"/>
      <c r="S946" s="38"/>
      <c r="T946" s="38"/>
      <c r="U946" s="111"/>
      <c r="V946" s="38"/>
      <c r="W946" s="38"/>
      <c r="X946" s="111"/>
      <c r="Y946" s="93"/>
      <c r="Z946" s="93"/>
    </row>
    <row r="947" spans="1:41" hidden="1" x14ac:dyDescent="0.2">
      <c r="B947" s="22">
        <v>2004</v>
      </c>
      <c r="C947" s="8"/>
      <c r="D947" s="64">
        <v>122.4</v>
      </c>
      <c r="E947" s="64"/>
      <c r="F947" s="126">
        <f t="shared" ref="F947:M947" si="623">SUM(F950:F961)/12</f>
        <v>5.2837061100065839</v>
      </c>
      <c r="G947" s="64">
        <f t="shared" si="623"/>
        <v>114.67500000000001</v>
      </c>
      <c r="H947" s="64"/>
      <c r="I947" s="126">
        <f t="shared" si="623"/>
        <v>5.6056491953968992</v>
      </c>
      <c r="J947" s="60">
        <f t="shared" si="623"/>
        <v>113.48333333333335</v>
      </c>
      <c r="K947" s="60"/>
      <c r="L947" s="126">
        <f t="shared" si="623"/>
        <v>3.7977261273503067</v>
      </c>
      <c r="M947" s="60">
        <f t="shared" si="623"/>
        <v>185.33333333333334</v>
      </c>
      <c r="N947" s="60"/>
      <c r="O947" s="124">
        <f>(M947/M932-1)*100</f>
        <v>4.9700287912399332</v>
      </c>
      <c r="P947" s="60">
        <f>SUM(P950:P961)/12</f>
        <v>110.24166666666666</v>
      </c>
      <c r="Q947" s="60"/>
      <c r="R947" s="126">
        <f>SUM(R950:R961)/12</f>
        <v>4.5640939812934773</v>
      </c>
      <c r="S947" s="60">
        <v>107.24</v>
      </c>
      <c r="T947" s="60"/>
      <c r="U947" s="126">
        <f>(S947/S932-1)*100</f>
        <v>-11.730571369778453</v>
      </c>
      <c r="V947" s="60">
        <f>SUM(V950:V961)/12</f>
        <v>113.08333333333336</v>
      </c>
      <c r="W947" s="60"/>
      <c r="X947" s="126">
        <f>(V947/V932-1)*100</f>
        <v>1.5414546542951379</v>
      </c>
      <c r="Y947" s="98">
        <f>(1/D947)*100</f>
        <v>0.81699346405228768</v>
      </c>
      <c r="Z947" s="98"/>
    </row>
    <row r="948" spans="1:41" hidden="1" x14ac:dyDescent="0.2">
      <c r="B948" s="22"/>
      <c r="C948" s="8"/>
      <c r="D948" s="64"/>
      <c r="E948" s="64"/>
      <c r="F948" s="126"/>
      <c r="G948" s="64"/>
      <c r="H948" s="64"/>
      <c r="I948" s="126"/>
      <c r="J948" s="60"/>
      <c r="K948" s="60"/>
      <c r="L948" s="126"/>
      <c r="M948" s="60"/>
      <c r="N948" s="60"/>
      <c r="O948" s="124"/>
      <c r="P948" s="60"/>
      <c r="Q948" s="60"/>
      <c r="R948" s="126"/>
      <c r="S948" s="60"/>
      <c r="T948" s="60"/>
      <c r="U948" s="126"/>
      <c r="V948" s="60"/>
      <c r="W948" s="60"/>
      <c r="X948" s="126"/>
      <c r="Y948" s="98"/>
      <c r="Z948" s="98"/>
    </row>
    <row r="949" spans="1:41" hidden="1" x14ac:dyDescent="0.2">
      <c r="B949" s="28"/>
      <c r="C949" s="8"/>
      <c r="D949" s="67"/>
      <c r="E949" s="67"/>
      <c r="F949" s="123"/>
      <c r="G949" s="67"/>
      <c r="H949" s="67"/>
      <c r="I949" s="123"/>
      <c r="J949" s="69"/>
      <c r="K949" s="69"/>
      <c r="L949" s="123"/>
      <c r="M949" s="69"/>
      <c r="N949" s="69"/>
      <c r="O949" s="122"/>
      <c r="P949" s="69"/>
      <c r="Q949" s="69"/>
      <c r="R949" s="123"/>
      <c r="S949" s="69"/>
      <c r="T949" s="69"/>
      <c r="U949" s="123"/>
      <c r="V949" s="69"/>
      <c r="W949" s="69"/>
      <c r="X949" s="123"/>
      <c r="Y949" s="98"/>
      <c r="Z949" s="98"/>
    </row>
    <row r="950" spans="1:41" hidden="1" x14ac:dyDescent="0.2">
      <c r="B950" s="28"/>
      <c r="C950" s="17" t="s">
        <v>14</v>
      </c>
      <c r="D950" s="42">
        <v>118.2</v>
      </c>
      <c r="E950" s="42"/>
      <c r="F950" s="112">
        <f t="shared" ref="F950:F955" si="624">(D950/D934-1)*100</f>
        <v>4.3248014121800571</v>
      </c>
      <c r="G950" s="42">
        <v>109.8</v>
      </c>
      <c r="H950" s="42"/>
      <c r="I950" s="121">
        <f t="shared" ref="I950:I961" si="625">(G950-G934)/G934*100</f>
        <v>1.9498607242339778</v>
      </c>
      <c r="J950" s="66">
        <v>112.1</v>
      </c>
      <c r="K950" s="66"/>
      <c r="L950" s="121">
        <f t="shared" ref="L950:L961" si="626">(J950-J934)/J934*100</f>
        <v>6.6603235014272126</v>
      </c>
      <c r="M950" s="66">
        <v>182.7</v>
      </c>
      <c r="N950" s="66"/>
      <c r="O950" s="127">
        <f t="shared" ref="O950:O961" si="627">(M950-M934)/M934*100</f>
        <v>14.761306532663317</v>
      </c>
      <c r="P950" s="66">
        <v>106.5</v>
      </c>
      <c r="Q950" s="66"/>
      <c r="R950" s="127">
        <f t="shared" ref="R950:R961" si="628">(P950-P934)/P934*100</f>
        <v>2.2072936660268683</v>
      </c>
      <c r="S950" s="66">
        <v>125.3</v>
      </c>
      <c r="T950" s="66"/>
      <c r="U950" s="121">
        <f t="shared" ref="U950:U955" si="629">(S950-S934)/S934*100</f>
        <v>6.7291311754684768</v>
      </c>
      <c r="V950" s="66">
        <v>112.4</v>
      </c>
      <c r="W950" s="66"/>
      <c r="X950" s="113">
        <f t="shared" ref="X950:X961" si="630">(V950-V934)/V934*100</f>
        <v>3.5944700460829546</v>
      </c>
      <c r="Y950" s="98">
        <f t="shared" ref="Y950:Y991" si="631">(1/D950)*100</f>
        <v>0.84602368866328259</v>
      </c>
      <c r="Z950" s="98"/>
    </row>
    <row r="951" spans="1:41" s="37" customFormat="1" hidden="1" x14ac:dyDescent="0.2">
      <c r="A951" s="21"/>
      <c r="B951" s="23"/>
      <c r="C951" s="17" t="s">
        <v>15</v>
      </c>
      <c r="D951" s="42">
        <v>118.3</v>
      </c>
      <c r="E951" s="42"/>
      <c r="F951" s="112">
        <f t="shared" si="624"/>
        <v>4.4130626654898419</v>
      </c>
      <c r="G951" s="42">
        <v>109.6</v>
      </c>
      <c r="H951" s="42"/>
      <c r="I951" s="121">
        <f t="shared" si="625"/>
        <v>1.8587360594795539</v>
      </c>
      <c r="J951" s="66">
        <v>112.2</v>
      </c>
      <c r="K951" s="66"/>
      <c r="L951" s="121">
        <f t="shared" si="626"/>
        <v>6.7554709800190373</v>
      </c>
      <c r="M951" s="66">
        <v>183.5</v>
      </c>
      <c r="N951" s="66"/>
      <c r="O951" s="127">
        <f t="shared" si="627"/>
        <v>15.191462649089759</v>
      </c>
      <c r="P951" s="66">
        <v>108</v>
      </c>
      <c r="Q951" s="66"/>
      <c r="R951" s="127">
        <f t="shared" si="628"/>
        <v>3.6468330134356979</v>
      </c>
      <c r="S951" s="42">
        <v>125.6</v>
      </c>
      <c r="T951" s="42"/>
      <c r="U951" s="121">
        <f t="shared" si="629"/>
        <v>6.4406779661016902</v>
      </c>
      <c r="V951" s="66">
        <v>112.5</v>
      </c>
      <c r="W951" s="66"/>
      <c r="X951" s="113">
        <f t="shared" si="630"/>
        <v>3.6866359447004609</v>
      </c>
      <c r="Y951" s="98">
        <f t="shared" si="631"/>
        <v>0.84530853761623004</v>
      </c>
      <c r="Z951" s="98"/>
      <c r="AA951" s="310"/>
      <c r="AB951" s="310"/>
      <c r="AC951" s="310"/>
      <c r="AD951" s="310"/>
      <c r="AE951" s="310"/>
      <c r="AF951" s="310"/>
      <c r="AG951" s="310"/>
      <c r="AH951" s="310"/>
      <c r="AI951" s="310"/>
      <c r="AJ951" s="310"/>
      <c r="AK951" s="310"/>
      <c r="AL951" s="310"/>
      <c r="AM951" s="310"/>
      <c r="AN951" s="310"/>
      <c r="AO951" s="310"/>
    </row>
    <row r="952" spans="1:41" hidden="1" x14ac:dyDescent="0.2">
      <c r="A952" s="23"/>
      <c r="B952" s="23"/>
      <c r="C952" s="17" t="s">
        <v>16</v>
      </c>
      <c r="D952" s="42">
        <v>119.9</v>
      </c>
      <c r="E952" s="42"/>
      <c r="F952" s="112">
        <f t="shared" si="624"/>
        <v>6.4831261101243376</v>
      </c>
      <c r="G952" s="42">
        <v>111.9</v>
      </c>
      <c r="H952" s="42"/>
      <c r="I952" s="121">
        <f t="shared" si="625"/>
        <v>5.1691729323308264</v>
      </c>
      <c r="J952" s="66">
        <v>112.2</v>
      </c>
      <c r="K952" s="66"/>
      <c r="L952" s="121">
        <f t="shared" si="626"/>
        <v>6.7554709800190373</v>
      </c>
      <c r="M952" s="66">
        <v>183.7</v>
      </c>
      <c r="N952" s="66"/>
      <c r="O952" s="127">
        <f t="shared" si="627"/>
        <v>15.100250626566414</v>
      </c>
      <c r="P952" s="66">
        <v>108.4</v>
      </c>
      <c r="Q952" s="66"/>
      <c r="R952" s="127">
        <f t="shared" si="628"/>
        <v>2.5543992431409679</v>
      </c>
      <c r="S952" s="66">
        <v>125.7</v>
      </c>
      <c r="T952" s="66"/>
      <c r="U952" s="121">
        <f t="shared" si="629"/>
        <v>6.5254237288135624</v>
      </c>
      <c r="V952" s="66">
        <v>112.5</v>
      </c>
      <c r="W952" s="66"/>
      <c r="X952" s="113">
        <f t="shared" si="630"/>
        <v>3.6866359447004609</v>
      </c>
      <c r="Y952" s="98">
        <f t="shared" si="631"/>
        <v>0.8340283569641368</v>
      </c>
      <c r="Z952" s="98"/>
    </row>
    <row r="953" spans="1:41" hidden="1" x14ac:dyDescent="0.2">
      <c r="A953" s="21"/>
      <c r="B953" s="23"/>
      <c r="C953" s="17" t="s">
        <v>17</v>
      </c>
      <c r="D953" s="42">
        <v>120.2</v>
      </c>
      <c r="E953" s="42"/>
      <c r="F953" s="112">
        <f t="shared" si="624"/>
        <v>4.249783174327848</v>
      </c>
      <c r="G953" s="42">
        <v>112.4</v>
      </c>
      <c r="H953" s="42"/>
      <c r="I953" s="121">
        <f t="shared" si="625"/>
        <v>5.9377945334590123</v>
      </c>
      <c r="J953" s="66">
        <v>112.8</v>
      </c>
      <c r="K953" s="66"/>
      <c r="L953" s="121">
        <f t="shared" si="626"/>
        <v>4.3478260869565242</v>
      </c>
      <c r="M953" s="66">
        <v>184.3</v>
      </c>
      <c r="N953" s="66"/>
      <c r="O953" s="127">
        <f t="shared" si="627"/>
        <v>1.2637362637362699</v>
      </c>
      <c r="P953" s="66">
        <v>107.6</v>
      </c>
      <c r="Q953" s="66"/>
      <c r="R953" s="127">
        <f t="shared" si="628"/>
        <v>-0.37037037037037562</v>
      </c>
      <c r="S953" s="42">
        <v>126</v>
      </c>
      <c r="T953" s="42"/>
      <c r="U953" s="121">
        <f t="shared" si="629"/>
        <v>4.391052195526095</v>
      </c>
      <c r="V953" s="66">
        <v>112.5</v>
      </c>
      <c r="W953" s="66"/>
      <c r="X953" s="113">
        <f t="shared" si="630"/>
        <v>0</v>
      </c>
      <c r="Y953" s="98">
        <f t="shared" si="631"/>
        <v>0.83194675540765384</v>
      </c>
      <c r="Z953" s="98"/>
    </row>
    <row r="954" spans="1:41" hidden="1" x14ac:dyDescent="0.2">
      <c r="A954" s="23"/>
      <c r="B954" s="23"/>
      <c r="C954" s="17" t="s">
        <v>18</v>
      </c>
      <c r="D954" s="42">
        <v>120.9</v>
      </c>
      <c r="E954" s="42"/>
      <c r="F954" s="112">
        <f t="shared" si="624"/>
        <v>4.0447504302925985</v>
      </c>
      <c r="G954" s="42">
        <v>113.4</v>
      </c>
      <c r="H954" s="42"/>
      <c r="I954" s="121">
        <f t="shared" si="625"/>
        <v>5.3903345724907172</v>
      </c>
      <c r="J954" s="66">
        <v>112.8</v>
      </c>
      <c r="K954" s="66"/>
      <c r="L954" s="121">
        <f t="shared" si="626"/>
        <v>2.9197080291970829</v>
      </c>
      <c r="M954" s="66">
        <v>184.3</v>
      </c>
      <c r="N954" s="66"/>
      <c r="O954" s="127">
        <f t="shared" si="627"/>
        <v>1.2637362637362699</v>
      </c>
      <c r="P954" s="66">
        <v>107.6</v>
      </c>
      <c r="Q954" s="66"/>
      <c r="R954" s="127">
        <f t="shared" si="628"/>
        <v>-0.27803521779426449</v>
      </c>
      <c r="S954" s="42">
        <v>126.7</v>
      </c>
      <c r="T954" s="42"/>
      <c r="U954" s="121">
        <f t="shared" si="629"/>
        <v>5.0580431177446181</v>
      </c>
      <c r="V954" s="66">
        <v>112.5</v>
      </c>
      <c r="W954" s="66"/>
      <c r="X954" s="113">
        <f t="shared" si="630"/>
        <v>0.4464285714285714</v>
      </c>
      <c r="Y954" s="98">
        <f t="shared" si="631"/>
        <v>0.82712985938792394</v>
      </c>
      <c r="Z954" s="98"/>
    </row>
    <row r="955" spans="1:41" hidden="1" x14ac:dyDescent="0.2">
      <c r="A955" s="23"/>
      <c r="B955" s="23"/>
      <c r="C955" s="17" t="s">
        <v>19</v>
      </c>
      <c r="D955" s="42">
        <v>121.3</v>
      </c>
      <c r="E955" s="42"/>
      <c r="F955" s="112">
        <f t="shared" si="624"/>
        <v>4.4788975021533117</v>
      </c>
      <c r="G955" s="42">
        <v>113.7</v>
      </c>
      <c r="H955" s="42"/>
      <c r="I955" s="121">
        <f t="shared" si="625"/>
        <v>5.9645852749301076</v>
      </c>
      <c r="J955" s="66">
        <v>112.8</v>
      </c>
      <c r="K955" s="66"/>
      <c r="L955" s="121">
        <f t="shared" si="626"/>
        <v>2.4523160762942804</v>
      </c>
      <c r="M955" s="66">
        <v>184.7</v>
      </c>
      <c r="N955" s="66"/>
      <c r="O955" s="127">
        <f t="shared" si="627"/>
        <v>1.427786930258097</v>
      </c>
      <c r="P955" s="66">
        <v>109.1</v>
      </c>
      <c r="Q955" s="66"/>
      <c r="R955" s="127">
        <f t="shared" si="628"/>
        <v>2.0579981290925993</v>
      </c>
      <c r="S955" s="42">
        <v>127.2</v>
      </c>
      <c r="T955" s="42"/>
      <c r="U955" s="121">
        <f t="shared" si="629"/>
        <v>4.7775947281713318</v>
      </c>
      <c r="V955" s="66">
        <v>112.6</v>
      </c>
      <c r="W955" s="66"/>
      <c r="X955" s="113">
        <f t="shared" si="630"/>
        <v>0.35650623885917243</v>
      </c>
      <c r="Y955" s="98">
        <f t="shared" si="631"/>
        <v>0.82440230832646322</v>
      </c>
      <c r="Z955" s="98"/>
    </row>
    <row r="956" spans="1:41" hidden="1" x14ac:dyDescent="0.2">
      <c r="A956" s="23"/>
      <c r="B956" s="23"/>
      <c r="C956" s="17" t="s">
        <v>20</v>
      </c>
      <c r="D956" s="42">
        <v>123.1</v>
      </c>
      <c r="E956" s="42"/>
      <c r="F956" s="112">
        <f>(123.1/D940-1)*100</f>
        <v>4.1455160744500841</v>
      </c>
      <c r="G956" s="42">
        <v>115.9</v>
      </c>
      <c r="H956" s="42"/>
      <c r="I956" s="121">
        <f t="shared" si="625"/>
        <v>4.9818840579710146</v>
      </c>
      <c r="J956" s="66">
        <v>112.8</v>
      </c>
      <c r="K956" s="66"/>
      <c r="L956" s="121">
        <f t="shared" si="626"/>
        <v>2.1739130434782532</v>
      </c>
      <c r="M956" s="66">
        <v>184.7</v>
      </c>
      <c r="N956" s="66"/>
      <c r="O956" s="127">
        <f t="shared" si="627"/>
        <v>1.3721185510428102</v>
      </c>
      <c r="P956" s="66">
        <v>110.4</v>
      </c>
      <c r="Q956" s="66"/>
      <c r="R956" s="127">
        <f t="shared" si="628"/>
        <v>4.7438330170777983</v>
      </c>
      <c r="S956" s="42">
        <v>129.6</v>
      </c>
      <c r="T956" s="42" t="s">
        <v>40</v>
      </c>
      <c r="U956" s="121">
        <f>(129.6-S940)/S940*100</f>
        <v>5.709624796084829</v>
      </c>
      <c r="V956" s="66">
        <v>113.1</v>
      </c>
      <c r="W956" s="66"/>
      <c r="X956" s="113">
        <f t="shared" si="630"/>
        <v>0.44404973357015992</v>
      </c>
      <c r="Y956" s="98">
        <f t="shared" si="631"/>
        <v>0.81234768480909836</v>
      </c>
      <c r="Z956" s="98"/>
    </row>
    <row r="957" spans="1:41" hidden="1" x14ac:dyDescent="0.2">
      <c r="A957" s="23"/>
      <c r="B957" s="23"/>
      <c r="C957" s="8" t="s">
        <v>21</v>
      </c>
      <c r="D957" s="42">
        <v>125.6</v>
      </c>
      <c r="E957" s="42"/>
      <c r="F957" s="112">
        <f>(D957/D941-1)*100</f>
        <v>6.7119796091758666</v>
      </c>
      <c r="G957" s="42">
        <v>119.1</v>
      </c>
      <c r="H957" s="42"/>
      <c r="I957" s="121">
        <f t="shared" si="625"/>
        <v>8.4699453551912551</v>
      </c>
      <c r="J957" s="66">
        <v>113.2</v>
      </c>
      <c r="K957" s="66"/>
      <c r="L957" s="121">
        <f t="shared" si="626"/>
        <v>0.98126672613738508</v>
      </c>
      <c r="M957" s="66">
        <v>184.6</v>
      </c>
      <c r="N957" s="66"/>
      <c r="O957" s="127">
        <f t="shared" si="627"/>
        <v>1.3172338090011009</v>
      </c>
      <c r="P957" s="66">
        <v>110.9</v>
      </c>
      <c r="Q957" s="66"/>
      <c r="R957" s="127">
        <f t="shared" si="628"/>
        <v>6.9431051108968207</v>
      </c>
      <c r="S957" s="66">
        <v>133.4</v>
      </c>
      <c r="T957" s="66"/>
      <c r="U957" s="121">
        <f>(S957-S941)/S941*100</f>
        <v>8.7204563977180136</v>
      </c>
      <c r="V957" s="66">
        <v>113.1</v>
      </c>
      <c r="W957" s="66"/>
      <c r="X957" s="113">
        <f t="shared" si="630"/>
        <v>1.0723860589812231</v>
      </c>
      <c r="Y957" s="98">
        <f t="shared" si="631"/>
        <v>0.79617834394904463</v>
      </c>
      <c r="Z957" s="98"/>
    </row>
    <row r="958" spans="1:41" hidden="1" x14ac:dyDescent="0.2">
      <c r="A958" s="21"/>
      <c r="B958" s="23"/>
      <c r="C958" s="8" t="s">
        <v>22</v>
      </c>
      <c r="D958" s="42">
        <v>124.3</v>
      </c>
      <c r="E958" s="42"/>
      <c r="F958" s="112">
        <f>(D958/D942-1)*100</f>
        <v>5.8773424190800672</v>
      </c>
      <c r="G958" s="42">
        <v>116.5</v>
      </c>
      <c r="H958" s="42"/>
      <c r="I958" s="121">
        <f t="shared" si="625"/>
        <v>6.7827681026581166</v>
      </c>
      <c r="J958" s="66">
        <v>113.2</v>
      </c>
      <c r="K958" s="66"/>
      <c r="L958" s="121">
        <f t="shared" si="626"/>
        <v>1.433691756272409</v>
      </c>
      <c r="M958" s="66">
        <v>186.6</v>
      </c>
      <c r="N958" s="66"/>
      <c r="O958" s="127">
        <f t="shared" si="627"/>
        <v>2.3587493143170506</v>
      </c>
      <c r="P958" s="66">
        <v>112</v>
      </c>
      <c r="Q958" s="66"/>
      <c r="R958" s="127">
        <f t="shared" si="628"/>
        <v>7.3825503355704729</v>
      </c>
      <c r="S958" s="66">
        <v>133.6</v>
      </c>
      <c r="T958" s="66"/>
      <c r="U958" s="121">
        <f>(S958-S942)/S942*100</f>
        <v>8.4415584415584348</v>
      </c>
      <c r="V958" s="66">
        <v>113.1</v>
      </c>
      <c r="W958" s="66"/>
      <c r="X958" s="113">
        <f t="shared" si="630"/>
        <v>0.53333333333332833</v>
      </c>
      <c r="Y958" s="98">
        <f t="shared" si="631"/>
        <v>0.80450522928399038</v>
      </c>
      <c r="Z958" s="98"/>
    </row>
    <row r="959" spans="1:41" hidden="1" x14ac:dyDescent="0.2">
      <c r="A959" s="21"/>
      <c r="B959" s="23"/>
      <c r="C959" s="35" t="s">
        <v>23</v>
      </c>
      <c r="D959" s="42">
        <v>125.2</v>
      </c>
      <c r="E959" s="38"/>
      <c r="F959" s="112">
        <f>(D959/D943-1)*100</f>
        <v>6.0118543607112773</v>
      </c>
      <c r="G959" s="42">
        <v>117.9</v>
      </c>
      <c r="H959" s="42"/>
      <c r="I959" s="121">
        <f t="shared" si="625"/>
        <v>7.1818181818181861</v>
      </c>
      <c r="J959" s="66">
        <v>114.3</v>
      </c>
      <c r="K959" s="66"/>
      <c r="L959" s="121">
        <f t="shared" si="626"/>
        <v>2.4193548387096802</v>
      </c>
      <c r="M959" s="66">
        <v>186.6</v>
      </c>
      <c r="N959" s="66"/>
      <c r="O959" s="127">
        <f t="shared" si="627"/>
        <v>2.24657534246575</v>
      </c>
      <c r="P959" s="66">
        <v>112.3</v>
      </c>
      <c r="Q959" s="66"/>
      <c r="R959" s="127">
        <f t="shared" si="628"/>
        <v>7.0543374642516605</v>
      </c>
      <c r="S959" s="42">
        <v>133.80000000000001</v>
      </c>
      <c r="T959" s="42"/>
      <c r="U959" s="121">
        <f>(S959-S943)/S943*100</f>
        <v>7.8162771958098451</v>
      </c>
      <c r="V959" s="66">
        <v>113</v>
      </c>
      <c r="W959" s="66"/>
      <c r="X959" s="113">
        <f t="shared" si="630"/>
        <v>0.44444444444444442</v>
      </c>
      <c r="Y959" s="98">
        <f t="shared" si="631"/>
        <v>0.79872204472843444</v>
      </c>
      <c r="Z959" s="98"/>
    </row>
    <row r="960" spans="1:41" hidden="1" x14ac:dyDescent="0.2">
      <c r="A960" s="23"/>
      <c r="B960" s="23"/>
      <c r="C960" s="24" t="s">
        <v>24</v>
      </c>
      <c r="D960" s="42">
        <v>125.6</v>
      </c>
      <c r="E960" s="38"/>
      <c r="F960" s="112">
        <f>(D960/D944-1)*100</f>
        <v>6.0810810810810745</v>
      </c>
      <c r="G960" s="42">
        <v>117.9</v>
      </c>
      <c r="H960" s="42"/>
      <c r="I960" s="121">
        <f t="shared" si="625"/>
        <v>6.6968325791855259</v>
      </c>
      <c r="J960" s="66">
        <v>116.7</v>
      </c>
      <c r="K960" s="66"/>
      <c r="L960" s="121">
        <f t="shared" si="626"/>
        <v>4.5698924731182871</v>
      </c>
      <c r="M960" s="66">
        <v>186.7</v>
      </c>
      <c r="N960" s="66"/>
      <c r="O960" s="127">
        <f t="shared" si="627"/>
        <v>2.2453450164293507</v>
      </c>
      <c r="P960" s="66">
        <v>114.1</v>
      </c>
      <c r="Q960" s="66"/>
      <c r="R960" s="127">
        <f t="shared" si="628"/>
        <v>8.7702573879885488</v>
      </c>
      <c r="S960" s="42">
        <v>134.5</v>
      </c>
      <c r="T960" s="42"/>
      <c r="U960" s="121">
        <f>(S960-S944)/S944*100</f>
        <v>8.29307568438003</v>
      </c>
      <c r="V960" s="66">
        <v>114.7</v>
      </c>
      <c r="W960" s="66"/>
      <c r="X960" s="113">
        <f t="shared" si="630"/>
        <v>2.0462633451957268</v>
      </c>
      <c r="Y960" s="98">
        <f t="shared" si="631"/>
        <v>0.79617834394904463</v>
      </c>
      <c r="Z960" s="98"/>
    </row>
    <row r="961" spans="2:26" hidden="1" x14ac:dyDescent="0.2">
      <c r="C961" s="24" t="s">
        <v>25</v>
      </c>
      <c r="D961" s="42">
        <v>126.3</v>
      </c>
      <c r="E961" s="38"/>
      <c r="F961" s="112">
        <f>(D961/D945-1)*100</f>
        <v>6.5822784810126489</v>
      </c>
      <c r="G961" s="42">
        <v>118</v>
      </c>
      <c r="H961" s="42"/>
      <c r="I961" s="121">
        <f t="shared" si="625"/>
        <v>6.8840579710144869</v>
      </c>
      <c r="J961" s="66">
        <v>116.7</v>
      </c>
      <c r="K961" s="66"/>
      <c r="L961" s="121">
        <f t="shared" si="626"/>
        <v>4.1034790365744946</v>
      </c>
      <c r="M961" s="66">
        <v>191.6</v>
      </c>
      <c r="N961" s="66"/>
      <c r="O961" s="127">
        <f t="shared" si="627"/>
        <v>4.8713738368910819</v>
      </c>
      <c r="P961" s="66">
        <v>116</v>
      </c>
      <c r="Q961" s="66"/>
      <c r="R961" s="127">
        <f t="shared" si="628"/>
        <v>10.056925996204928</v>
      </c>
      <c r="S961" s="42">
        <v>134.80000000000001</v>
      </c>
      <c r="T961" s="42"/>
      <c r="U961" s="121">
        <f>(S961-S945)/S945*100</f>
        <v>7.8400000000000096</v>
      </c>
      <c r="V961" s="66">
        <v>115</v>
      </c>
      <c r="W961" s="66"/>
      <c r="X961" s="113">
        <f t="shared" si="630"/>
        <v>2.4042742653606437</v>
      </c>
      <c r="Y961" s="98">
        <f t="shared" si="631"/>
        <v>0.7917656373713382</v>
      </c>
      <c r="Z961" s="98"/>
    </row>
    <row r="962" spans="2:26" hidden="1" x14ac:dyDescent="0.2">
      <c r="C962" s="24"/>
      <c r="D962" s="42"/>
      <c r="E962" s="38"/>
      <c r="F962" s="111"/>
      <c r="G962" s="42"/>
      <c r="H962" s="42"/>
      <c r="I962" s="111"/>
      <c r="J962" s="66"/>
      <c r="K962" s="66"/>
      <c r="L962" s="111"/>
      <c r="M962" s="66"/>
      <c r="N962" s="66"/>
      <c r="O962" s="120"/>
      <c r="P962" s="66"/>
      <c r="Q962" s="66"/>
      <c r="R962" s="111"/>
      <c r="S962" s="42"/>
      <c r="T962" s="42"/>
      <c r="U962" s="111"/>
      <c r="V962" s="66"/>
      <c r="W962" s="66"/>
      <c r="X962" s="111"/>
      <c r="Y962" s="98" t="e">
        <f t="shared" si="631"/>
        <v>#DIV/0!</v>
      </c>
      <c r="Z962" s="98"/>
    </row>
    <row r="963" spans="2:26" hidden="1" x14ac:dyDescent="0.2">
      <c r="B963" s="18">
        <v>2005</v>
      </c>
      <c r="C963" s="24"/>
      <c r="D963" s="42">
        <f>SUM(D964:D975)/12</f>
        <v>132.47500000000002</v>
      </c>
      <c r="E963" s="38"/>
      <c r="F963" s="127">
        <f t="shared" ref="F963:X963" si="632">SUM(F964:F975)/12</f>
        <v>8.2392796581786776</v>
      </c>
      <c r="G963" s="42">
        <f t="shared" si="632"/>
        <v>125.45</v>
      </c>
      <c r="H963" s="42"/>
      <c r="I963" s="127">
        <f t="shared" si="632"/>
        <v>9.4294929886404919</v>
      </c>
      <c r="J963" s="42">
        <f t="shared" si="632"/>
        <v>118.49166666666666</v>
      </c>
      <c r="K963" s="42"/>
      <c r="L963" s="127">
        <f t="shared" si="632"/>
        <v>4.418400918759839</v>
      </c>
      <c r="M963" s="42">
        <f t="shared" si="632"/>
        <v>195.85833333333332</v>
      </c>
      <c r="N963" s="42"/>
      <c r="O963" s="127">
        <f t="shared" si="632"/>
        <v>5.6912908958752118</v>
      </c>
      <c r="P963" s="42">
        <f t="shared" si="632"/>
        <v>121.38333333333334</v>
      </c>
      <c r="Q963" s="42"/>
      <c r="R963" s="127">
        <f t="shared" si="632"/>
        <v>10.063788790195479</v>
      </c>
      <c r="S963" s="42">
        <f t="shared" si="632"/>
        <v>139.55833333333331</v>
      </c>
      <c r="T963" s="42"/>
      <c r="U963" s="127">
        <f t="shared" si="632"/>
        <v>7.6518876120532484</v>
      </c>
      <c r="V963" s="42">
        <f t="shared" si="632"/>
        <v>116.47499999999998</v>
      </c>
      <c r="W963" s="42"/>
      <c r="X963" s="127">
        <f t="shared" si="632"/>
        <v>2.9954588294477467</v>
      </c>
      <c r="Y963" s="98">
        <f t="shared" si="631"/>
        <v>0.75485940743536506</v>
      </c>
      <c r="Z963" s="98"/>
    </row>
    <row r="964" spans="2:26" ht="12.75" hidden="1" customHeight="1" x14ac:dyDescent="0.2">
      <c r="C964" s="17" t="s">
        <v>32</v>
      </c>
      <c r="D964" s="42">
        <v>129.4</v>
      </c>
      <c r="E964" s="38"/>
      <c r="F964" s="112">
        <f t="shared" ref="F964:F969" si="633">(D964/D950-1)*100</f>
        <v>9.4754653130287636</v>
      </c>
      <c r="G964" s="42">
        <v>122.8</v>
      </c>
      <c r="H964" s="42"/>
      <c r="I964" s="111">
        <f t="shared" ref="I964:I975" si="634">(G964/G950-1)*100</f>
        <v>11.839708561020036</v>
      </c>
      <c r="J964" s="66">
        <v>116.9</v>
      </c>
      <c r="K964" s="66"/>
      <c r="L964" s="111">
        <f t="shared" ref="L964:L975" si="635">(J964/J950-1)*100</f>
        <v>4.2818911685994721</v>
      </c>
      <c r="M964" s="66">
        <v>191.8</v>
      </c>
      <c r="N964" s="66"/>
      <c r="O964" s="120">
        <f t="shared" ref="O964:O975" si="636">(M964/M950-1)*100</f>
        <v>4.9808429118774145</v>
      </c>
      <c r="P964" s="66">
        <v>115.3</v>
      </c>
      <c r="Q964" s="66"/>
      <c r="R964" s="111">
        <f t="shared" ref="R964:R975" si="637">(P964/P950-1)*100</f>
        <v>8.2629107981220695</v>
      </c>
      <c r="S964" s="42">
        <v>135.5</v>
      </c>
      <c r="T964" s="42"/>
      <c r="U964" s="111">
        <f t="shared" ref="U964:U969" si="638">(S964/S950-1)*100</f>
        <v>8.1404628890662458</v>
      </c>
      <c r="V964" s="66">
        <v>114.8</v>
      </c>
      <c r="W964" s="66"/>
      <c r="X964" s="111">
        <f t="shared" ref="X964:X975" si="639">(V964/V950-1)*100</f>
        <v>2.1352313167259718</v>
      </c>
      <c r="Y964" s="98">
        <f t="shared" si="631"/>
        <v>0.77279752704791349</v>
      </c>
      <c r="Z964" s="98"/>
    </row>
    <row r="965" spans="2:26" ht="12.75" hidden="1" customHeight="1" x14ac:dyDescent="0.2">
      <c r="C965" s="17" t="s">
        <v>15</v>
      </c>
      <c r="D965" s="42">
        <v>130.80000000000001</v>
      </c>
      <c r="E965" s="38"/>
      <c r="F965" s="112">
        <f t="shared" si="633"/>
        <v>10.566356720202897</v>
      </c>
      <c r="G965" s="42">
        <v>124.4</v>
      </c>
      <c r="H965" s="42"/>
      <c r="I965" s="111">
        <f t="shared" si="634"/>
        <v>13.503649635036496</v>
      </c>
      <c r="J965" s="66">
        <v>116.5</v>
      </c>
      <c r="K965" s="66"/>
      <c r="L965" s="111">
        <f t="shared" si="635"/>
        <v>3.8324420677361859</v>
      </c>
      <c r="M965" s="66">
        <v>195.9</v>
      </c>
      <c r="N965" s="66"/>
      <c r="O965" s="120">
        <f t="shared" si="636"/>
        <v>6.7574931880109101</v>
      </c>
      <c r="P965" s="66">
        <v>114.4</v>
      </c>
      <c r="Q965" s="66"/>
      <c r="R965" s="111">
        <f t="shared" si="637"/>
        <v>5.9259259259259345</v>
      </c>
      <c r="S965" s="42">
        <v>136</v>
      </c>
      <c r="T965" s="42"/>
      <c r="U965" s="111">
        <f t="shared" si="638"/>
        <v>8.2802547770700627</v>
      </c>
      <c r="V965" s="66">
        <v>114.6</v>
      </c>
      <c r="W965" s="66"/>
      <c r="X965" s="111">
        <f t="shared" si="639"/>
        <v>1.8666666666666609</v>
      </c>
      <c r="Y965" s="98">
        <f t="shared" si="631"/>
        <v>0.76452599388379194</v>
      </c>
      <c r="Z965" s="98"/>
    </row>
    <row r="966" spans="2:26" ht="12.75" hidden="1" customHeight="1" x14ac:dyDescent="0.2">
      <c r="C966" s="17" t="s">
        <v>16</v>
      </c>
      <c r="D966" s="42">
        <v>130.30000000000001</v>
      </c>
      <c r="E966" s="38"/>
      <c r="F966" s="112">
        <f t="shared" si="633"/>
        <v>8.673894912427027</v>
      </c>
      <c r="G966" s="42">
        <v>123</v>
      </c>
      <c r="H966" s="42"/>
      <c r="I966" s="111">
        <f t="shared" si="634"/>
        <v>9.9195710455763919</v>
      </c>
      <c r="J966" s="66">
        <v>117</v>
      </c>
      <c r="K966" s="66"/>
      <c r="L966" s="111">
        <f t="shared" si="635"/>
        <v>4.2780748663101553</v>
      </c>
      <c r="M966" s="66">
        <v>196</v>
      </c>
      <c r="N966" s="66"/>
      <c r="O966" s="120">
        <f t="shared" si="636"/>
        <v>6.695699510070785</v>
      </c>
      <c r="P966" s="66">
        <v>118.2</v>
      </c>
      <c r="Q966" s="66"/>
      <c r="R966" s="111">
        <f t="shared" si="637"/>
        <v>9.0405904059040587</v>
      </c>
      <c r="S966" s="42">
        <v>137.1</v>
      </c>
      <c r="T966" s="42"/>
      <c r="U966" s="111">
        <f t="shared" si="638"/>
        <v>9.0692124105011818</v>
      </c>
      <c r="V966" s="66">
        <v>115.2</v>
      </c>
      <c r="W966" s="66"/>
      <c r="X966" s="111">
        <f t="shared" si="639"/>
        <v>2.4000000000000021</v>
      </c>
      <c r="Y966" s="98">
        <f t="shared" si="631"/>
        <v>0.76745970836531074</v>
      </c>
      <c r="Z966" s="98"/>
    </row>
    <row r="967" spans="2:26" ht="12.75" hidden="1" customHeight="1" x14ac:dyDescent="0.2">
      <c r="C967" s="17" t="s">
        <v>17</v>
      </c>
      <c r="D967" s="42">
        <v>129.9</v>
      </c>
      <c r="E967" s="38"/>
      <c r="F967" s="112">
        <f t="shared" si="633"/>
        <v>8.0698835274542358</v>
      </c>
      <c r="G967" s="42">
        <v>122.3</v>
      </c>
      <c r="H967" s="42"/>
      <c r="I967" s="111">
        <f t="shared" si="634"/>
        <v>8.8078291814946539</v>
      </c>
      <c r="J967" s="66">
        <v>117</v>
      </c>
      <c r="K967" s="66"/>
      <c r="L967" s="111">
        <f t="shared" si="635"/>
        <v>3.7234042553191626</v>
      </c>
      <c r="M967" s="66">
        <v>196.1</v>
      </c>
      <c r="N967" s="66"/>
      <c r="O967" s="120">
        <f t="shared" si="636"/>
        <v>6.4026044492674794</v>
      </c>
      <c r="P967" s="66">
        <v>118.3</v>
      </c>
      <c r="Q967" s="66"/>
      <c r="R967" s="111">
        <f t="shared" si="637"/>
        <v>9.9442379182156149</v>
      </c>
      <c r="S967" s="42">
        <v>137.69999999999999</v>
      </c>
      <c r="T967" s="42"/>
      <c r="U967" s="111">
        <f t="shared" si="638"/>
        <v>9.285714285714274</v>
      </c>
      <c r="V967" s="66">
        <v>115.1</v>
      </c>
      <c r="W967" s="66"/>
      <c r="X967" s="111">
        <f t="shared" si="639"/>
        <v>2.3111111111111082</v>
      </c>
      <c r="Y967" s="98">
        <f t="shared" si="631"/>
        <v>0.76982294072363344</v>
      </c>
      <c r="Z967" s="98"/>
    </row>
    <row r="968" spans="2:26" ht="12.75" hidden="1" customHeight="1" x14ac:dyDescent="0.2">
      <c r="C968" s="17" t="s">
        <v>18</v>
      </c>
      <c r="D968" s="42">
        <v>130.6</v>
      </c>
      <c r="E968" s="38"/>
      <c r="F968" s="112">
        <f t="shared" si="633"/>
        <v>8.0231596360628608</v>
      </c>
      <c r="G968" s="42">
        <v>122.9</v>
      </c>
      <c r="H968" s="42"/>
      <c r="I968" s="111">
        <f t="shared" si="634"/>
        <v>8.3774250440917122</v>
      </c>
      <c r="J968" s="66">
        <v>117.8</v>
      </c>
      <c r="K968" s="66"/>
      <c r="L968" s="111">
        <f t="shared" si="635"/>
        <v>4.4326241134751809</v>
      </c>
      <c r="M968" s="66">
        <v>196.3</v>
      </c>
      <c r="N968" s="66"/>
      <c r="O968" s="120">
        <f t="shared" si="636"/>
        <v>6.511123168746602</v>
      </c>
      <c r="P968" s="66">
        <v>120</v>
      </c>
      <c r="Q968" s="66"/>
      <c r="R968" s="111">
        <f t="shared" si="637"/>
        <v>11.524163568773238</v>
      </c>
      <c r="S968" s="42">
        <v>138.4</v>
      </c>
      <c r="T968" s="42"/>
      <c r="U968" s="111">
        <f t="shared" si="638"/>
        <v>9.2344119968429403</v>
      </c>
      <c r="V968" s="66">
        <v>116</v>
      </c>
      <c r="W968" s="66"/>
      <c r="X968" s="111">
        <f t="shared" si="639"/>
        <v>3.1111111111111089</v>
      </c>
      <c r="Y968" s="98">
        <f t="shared" si="631"/>
        <v>0.76569678407350694</v>
      </c>
      <c r="Z968" s="98"/>
    </row>
    <row r="969" spans="2:26" ht="12.75" hidden="1" customHeight="1" x14ac:dyDescent="0.2">
      <c r="C969" s="17" t="s">
        <v>19</v>
      </c>
      <c r="D969" s="42">
        <v>131</v>
      </c>
      <c r="E969" s="38"/>
      <c r="F969" s="112">
        <f t="shared" si="633"/>
        <v>7.9967023907666857</v>
      </c>
      <c r="G969" s="42">
        <v>123.4</v>
      </c>
      <c r="H969" s="42"/>
      <c r="I969" s="111">
        <f t="shared" si="634"/>
        <v>8.531222515391379</v>
      </c>
      <c r="J969" s="66">
        <v>118.2</v>
      </c>
      <c r="K969" s="66"/>
      <c r="L969" s="111">
        <f t="shared" si="635"/>
        <v>4.7872340425531901</v>
      </c>
      <c r="M969" s="66">
        <v>196.4</v>
      </c>
      <c r="N969" s="66"/>
      <c r="O969" s="120">
        <f t="shared" si="636"/>
        <v>6.3345966432052148</v>
      </c>
      <c r="P969" s="66">
        <v>120.2</v>
      </c>
      <c r="Q969" s="66"/>
      <c r="R969" s="111">
        <f t="shared" si="637"/>
        <v>10.174152153987182</v>
      </c>
      <c r="S969" s="42">
        <v>138.80000000000001</v>
      </c>
      <c r="T969" s="42"/>
      <c r="U969" s="111">
        <f t="shared" si="638"/>
        <v>9.1194968553459219</v>
      </c>
      <c r="V969" s="66">
        <v>116.4</v>
      </c>
      <c r="W969" s="66"/>
      <c r="X969" s="111">
        <f t="shared" si="639"/>
        <v>3.3747779751332141</v>
      </c>
      <c r="Y969" s="98">
        <f t="shared" si="631"/>
        <v>0.76335877862595414</v>
      </c>
      <c r="Z969" s="98"/>
    </row>
    <row r="970" spans="2:26" ht="12.75" hidden="1" customHeight="1" x14ac:dyDescent="0.2">
      <c r="C970" s="17" t="s">
        <v>20</v>
      </c>
      <c r="D970" s="42">
        <v>132.80000000000001</v>
      </c>
      <c r="E970" s="38"/>
      <c r="F970" s="112">
        <f>(D970/123.1-1)*100</f>
        <v>7.8797725426482668</v>
      </c>
      <c r="G970" s="42">
        <v>125.8</v>
      </c>
      <c r="H970" s="42"/>
      <c r="I970" s="111">
        <f t="shared" si="634"/>
        <v>8.5418464193270047</v>
      </c>
      <c r="J970" s="66">
        <v>118.9</v>
      </c>
      <c r="K970" s="66"/>
      <c r="L970" s="111">
        <f t="shared" si="635"/>
        <v>5.4078014184397283</v>
      </c>
      <c r="M970" s="66">
        <v>196.3</v>
      </c>
      <c r="N970" s="66"/>
      <c r="O970" s="120">
        <f t="shared" si="636"/>
        <v>6.28045479155388</v>
      </c>
      <c r="P970" s="66">
        <v>120.4</v>
      </c>
      <c r="Q970" s="66"/>
      <c r="R970" s="111">
        <f t="shared" si="637"/>
        <v>9.0579710144927503</v>
      </c>
      <c r="S970" s="42">
        <v>140.4</v>
      </c>
      <c r="T970" s="42"/>
      <c r="U970" s="111">
        <f>(S970/129.6-1)*100</f>
        <v>8.3333333333333481</v>
      </c>
      <c r="V970" s="66">
        <v>116.6</v>
      </c>
      <c r="W970" s="66"/>
      <c r="X970" s="111">
        <f t="shared" si="639"/>
        <v>3.0946065428824054</v>
      </c>
      <c r="Y970" s="98">
        <f t="shared" si="631"/>
        <v>0.75301204819277101</v>
      </c>
      <c r="Z970" s="98"/>
    </row>
    <row r="971" spans="2:26" ht="12.75" hidden="1" customHeight="1" x14ac:dyDescent="0.2">
      <c r="C971" s="24" t="s">
        <v>21</v>
      </c>
      <c r="D971" s="42">
        <v>132.80000000000001</v>
      </c>
      <c r="E971" s="38"/>
      <c r="F971" s="112">
        <f>(D971/D957-1)*100</f>
        <v>5.732484076433142</v>
      </c>
      <c r="G971" s="42">
        <v>125.7</v>
      </c>
      <c r="H971" s="42"/>
      <c r="I971" s="111">
        <f t="shared" si="634"/>
        <v>5.5415617128463657</v>
      </c>
      <c r="J971" s="66">
        <v>119.4</v>
      </c>
      <c r="K971" s="66"/>
      <c r="L971" s="111">
        <f t="shared" si="635"/>
        <v>5.4770318021201359</v>
      </c>
      <c r="M971" s="66">
        <v>196.6</v>
      </c>
      <c r="N971" s="66"/>
      <c r="O971" s="120">
        <f t="shared" si="636"/>
        <v>6.5005417118093156</v>
      </c>
      <c r="P971" s="66">
        <v>120.4</v>
      </c>
      <c r="Q971" s="66"/>
      <c r="R971" s="111">
        <f t="shared" si="637"/>
        <v>8.5662759242560949</v>
      </c>
      <c r="S971" s="42">
        <v>140.69999999999999</v>
      </c>
      <c r="T971" s="42"/>
      <c r="U971" s="111">
        <f>(S971/S957-1)*100</f>
        <v>5.472263868065963</v>
      </c>
      <c r="V971" s="66">
        <v>116.8</v>
      </c>
      <c r="W971" s="66"/>
      <c r="X971" s="111">
        <f t="shared" si="639"/>
        <v>3.2714412024756889</v>
      </c>
      <c r="Y971" s="98">
        <f t="shared" si="631"/>
        <v>0.75301204819277101</v>
      </c>
      <c r="Z971" s="98"/>
    </row>
    <row r="972" spans="2:26" ht="12.75" hidden="1" customHeight="1" x14ac:dyDescent="0.2">
      <c r="C972" s="24" t="s">
        <v>22</v>
      </c>
      <c r="D972" s="42">
        <v>133.4</v>
      </c>
      <c r="E972" s="38"/>
      <c r="F972" s="112">
        <f>(D972/D958-1)*100</f>
        <v>7.3209975864843235</v>
      </c>
      <c r="G972" s="42">
        <v>126.5</v>
      </c>
      <c r="H972" s="42"/>
      <c r="I972" s="111">
        <f t="shared" si="634"/>
        <v>8.5836909871244593</v>
      </c>
      <c r="J972" s="66">
        <v>119.7</v>
      </c>
      <c r="K972" s="66"/>
      <c r="L972" s="111">
        <f t="shared" si="635"/>
        <v>5.7420494699646607</v>
      </c>
      <c r="M972" s="66">
        <v>196.2</v>
      </c>
      <c r="N972" s="66"/>
      <c r="O972" s="120">
        <f t="shared" si="636"/>
        <v>5.1446945337620509</v>
      </c>
      <c r="P972" s="66">
        <v>121.3</v>
      </c>
      <c r="Q972" s="66"/>
      <c r="R972" s="111">
        <f t="shared" si="637"/>
        <v>8.3035714285714324</v>
      </c>
      <c r="S972" s="42">
        <v>141</v>
      </c>
      <c r="T972" s="42"/>
      <c r="U972" s="111">
        <f>(S972/S958-1)*100</f>
        <v>5.5389221556886303</v>
      </c>
      <c r="V972" s="66">
        <v>116.8</v>
      </c>
      <c r="W972" s="66"/>
      <c r="X972" s="111">
        <f t="shared" si="639"/>
        <v>3.2714412024756889</v>
      </c>
      <c r="Y972" s="98">
        <f t="shared" si="631"/>
        <v>0.7496251874062968</v>
      </c>
      <c r="Z972" s="98"/>
    </row>
    <row r="973" spans="2:26" ht="12.75" hidden="1" customHeight="1" x14ac:dyDescent="0.2">
      <c r="C973" s="24" t="s">
        <v>23</v>
      </c>
      <c r="D973" s="42">
        <v>134</v>
      </c>
      <c r="E973" s="38"/>
      <c r="F973" s="112">
        <f>(D973/D959-1)*100</f>
        <v>7.0287539936102261</v>
      </c>
      <c r="G973" s="42">
        <v>127</v>
      </c>
      <c r="H973" s="42"/>
      <c r="I973" s="111">
        <f t="shared" si="634"/>
        <v>7.7184054283290893</v>
      </c>
      <c r="J973" s="66">
        <v>119.3</v>
      </c>
      <c r="K973" s="66"/>
      <c r="L973" s="111">
        <f t="shared" si="635"/>
        <v>4.3744531933508357</v>
      </c>
      <c r="M973" s="66">
        <v>196.1</v>
      </c>
      <c r="N973" s="66"/>
      <c r="O973" s="120">
        <f t="shared" si="636"/>
        <v>5.0911039657020263</v>
      </c>
      <c r="P973" s="66">
        <v>124.2</v>
      </c>
      <c r="Q973" s="66"/>
      <c r="R973" s="111">
        <f t="shared" si="637"/>
        <v>10.596616206589493</v>
      </c>
      <c r="S973" s="42">
        <v>142.1</v>
      </c>
      <c r="T973" s="42"/>
      <c r="U973" s="111">
        <f>(S973/S959-1)*100</f>
        <v>6.203288490283998</v>
      </c>
      <c r="V973" s="66">
        <v>116.6</v>
      </c>
      <c r="W973" s="66"/>
      <c r="X973" s="111">
        <f t="shared" si="639"/>
        <v>3.1858407079645934</v>
      </c>
      <c r="Y973" s="98">
        <f t="shared" si="631"/>
        <v>0.74626865671641784</v>
      </c>
      <c r="Z973" s="98"/>
    </row>
    <row r="974" spans="2:26" ht="12.75" hidden="1" customHeight="1" x14ac:dyDescent="0.2">
      <c r="C974" s="24" t="s">
        <v>24</v>
      </c>
      <c r="D974" s="42">
        <v>137.30000000000001</v>
      </c>
      <c r="E974" s="38"/>
      <c r="F974" s="112">
        <f>(D974/D960-1)*100</f>
        <v>9.3152866242038446</v>
      </c>
      <c r="G974" s="42">
        <v>130.9</v>
      </c>
      <c r="H974" s="42"/>
      <c r="I974" s="111">
        <f t="shared" si="634"/>
        <v>11.026293469041558</v>
      </c>
      <c r="J974" s="66">
        <v>120.7</v>
      </c>
      <c r="K974" s="66"/>
      <c r="L974" s="111">
        <f t="shared" si="635"/>
        <v>3.4275921165381362</v>
      </c>
      <c r="M974" s="66">
        <v>196.4</v>
      </c>
      <c r="N974" s="66"/>
      <c r="O974" s="120">
        <f t="shared" si="636"/>
        <v>5.1955008034279659</v>
      </c>
      <c r="P974" s="66">
        <v>130.19999999999999</v>
      </c>
      <c r="Q974" s="66"/>
      <c r="R974" s="111">
        <f t="shared" si="637"/>
        <v>14.110429447852745</v>
      </c>
      <c r="S974" s="42">
        <v>143.4</v>
      </c>
      <c r="T974" s="42"/>
      <c r="U974" s="111">
        <f>(S974/S960-1)*100</f>
        <v>6.6171003717472088</v>
      </c>
      <c r="V974" s="66">
        <v>119.2</v>
      </c>
      <c r="W974" s="66"/>
      <c r="X974" s="111">
        <f t="shared" si="639"/>
        <v>3.9232781168265118</v>
      </c>
      <c r="Y974" s="98">
        <f t="shared" si="631"/>
        <v>0.72833211944646747</v>
      </c>
      <c r="Z974" s="98"/>
    </row>
    <row r="975" spans="2:26" ht="12.75" hidden="1" customHeight="1" x14ac:dyDescent="0.2">
      <c r="C975" s="24" t="s">
        <v>25</v>
      </c>
      <c r="D975" s="42">
        <v>137.4</v>
      </c>
      <c r="E975" s="38"/>
      <c r="F975" s="112">
        <f>(D975/D961-1)*100</f>
        <v>8.7885985748218598</v>
      </c>
      <c r="G975" s="42">
        <v>130.69999999999999</v>
      </c>
      <c r="H975" s="42"/>
      <c r="I975" s="111">
        <f t="shared" si="634"/>
        <v>10.762711864406761</v>
      </c>
      <c r="J975" s="66">
        <v>120.5</v>
      </c>
      <c r="K975" s="66"/>
      <c r="L975" s="111">
        <f t="shared" si="635"/>
        <v>3.2562125107112205</v>
      </c>
      <c r="M975" s="66">
        <v>196.2</v>
      </c>
      <c r="N975" s="66"/>
      <c r="O975" s="120">
        <f t="shared" si="636"/>
        <v>2.4008350730688965</v>
      </c>
      <c r="P975" s="66">
        <v>133.69999999999999</v>
      </c>
      <c r="Q975" s="66"/>
      <c r="R975" s="111">
        <f t="shared" si="637"/>
        <v>15.258620689655157</v>
      </c>
      <c r="S975" s="42">
        <v>143.6</v>
      </c>
      <c r="T975" s="42"/>
      <c r="U975" s="111">
        <f>(S975/S961-1)*100</f>
        <v>6.5281899109792096</v>
      </c>
      <c r="V975" s="66">
        <v>119.6</v>
      </c>
      <c r="W975" s="66"/>
      <c r="X975" s="111">
        <f t="shared" si="639"/>
        <v>4.0000000000000036</v>
      </c>
      <c r="Y975" s="98">
        <f t="shared" si="631"/>
        <v>0.72780203784570596</v>
      </c>
      <c r="Z975" s="98"/>
    </row>
    <row r="976" spans="2:26" ht="12.75" hidden="1" customHeight="1" x14ac:dyDescent="0.2">
      <c r="B976" s="18">
        <v>2006</v>
      </c>
      <c r="C976" s="24"/>
      <c r="D976" s="51">
        <f>AVERAGE(D977:D988)</f>
        <v>139.35</v>
      </c>
      <c r="E976" s="46"/>
      <c r="F976" s="112">
        <f>(D976/D963-1)*100</f>
        <v>5.1896584261181156</v>
      </c>
      <c r="G976" s="51">
        <f>AVERAGE(G977:G988)</f>
        <v>132.35833333333335</v>
      </c>
      <c r="H976" s="51"/>
      <c r="I976" s="112">
        <f>(G976/G963-1)*100</f>
        <v>5.5068420353394654</v>
      </c>
      <c r="J976" s="51">
        <f>AVERAGE(J977:J988)</f>
        <v>123</v>
      </c>
      <c r="K976" s="51"/>
      <c r="L976" s="112">
        <f>(J976/J963-1)*100</f>
        <v>3.8047682678106876</v>
      </c>
      <c r="M976" s="51">
        <f>AVERAGE(M977:M988)</f>
        <v>197.36666666666667</v>
      </c>
      <c r="N976" s="51"/>
      <c r="O976" s="112">
        <f>(M976/M963-1)*100</f>
        <v>0.77011445347403562</v>
      </c>
      <c r="P976" s="51">
        <f>AVERAGE(P977:P988)</f>
        <v>135.7583333333333</v>
      </c>
      <c r="Q976" s="51"/>
      <c r="R976" s="112">
        <f>(P976/P963-1)*100</f>
        <v>11.842647260744155</v>
      </c>
      <c r="S976" s="51">
        <f>AVERAGE(S977:S988)</f>
        <v>148.21666666666667</v>
      </c>
      <c r="T976" s="51"/>
      <c r="U976" s="112">
        <f>(S976/S963-1)*100</f>
        <v>6.2040962560458768</v>
      </c>
      <c r="V976" s="51">
        <f>AVERAGE(V977:V988)</f>
        <v>120.85833333333333</v>
      </c>
      <c r="W976" s="51"/>
      <c r="X976" s="112">
        <f t="shared" ref="X976:X988" si="640">(V976/V963-1)*100</f>
        <v>3.7633254632610802</v>
      </c>
      <c r="Y976" s="98">
        <f t="shared" si="631"/>
        <v>0.71761750986724082</v>
      </c>
      <c r="Z976" s="98"/>
    </row>
    <row r="977" spans="1:41" ht="12.75" hidden="1" customHeight="1" x14ac:dyDescent="0.2">
      <c r="C977" s="17" t="s">
        <v>32</v>
      </c>
      <c r="D977" s="42">
        <v>139</v>
      </c>
      <c r="E977" s="38" t="s">
        <v>40</v>
      </c>
      <c r="F977" s="112">
        <f>(139/D964-1)*100</f>
        <v>7.4188562596599672</v>
      </c>
      <c r="G977" s="42">
        <v>132.6</v>
      </c>
      <c r="H977" s="42"/>
      <c r="I977" s="111">
        <f t="shared" ref="I977:I988" si="641">(G977/G964 -1)*100</f>
        <v>7.9804560260586355</v>
      </c>
      <c r="J977" s="66">
        <v>122</v>
      </c>
      <c r="K977" s="66"/>
      <c r="L977" s="111">
        <f t="shared" ref="L977:L988" si="642">(J977/J964 -1)*100</f>
        <v>4.3627031650983694</v>
      </c>
      <c r="M977" s="66">
        <v>196.3</v>
      </c>
      <c r="N977" s="66"/>
      <c r="O977" s="120">
        <f t="shared" ref="O977:O988" si="643">(M977/M964 -1)*100</f>
        <v>2.3461939520333708</v>
      </c>
      <c r="P977" s="42">
        <v>134.19999999999999</v>
      </c>
      <c r="Q977" s="159" t="s">
        <v>40</v>
      </c>
      <c r="R977" s="111">
        <f t="shared" ref="R977:R988" si="644">(P977/P964 -1)*100</f>
        <v>16.392020815264519</v>
      </c>
      <c r="S977" s="42">
        <v>146.19999999999999</v>
      </c>
      <c r="T977" s="159" t="s">
        <v>40</v>
      </c>
      <c r="U977" s="111">
        <f>(146.2/S964-1)*100</f>
        <v>7.8966789667896498</v>
      </c>
      <c r="V977" s="66">
        <v>120</v>
      </c>
      <c r="W977" s="66"/>
      <c r="X977" s="111">
        <f t="shared" si="640"/>
        <v>4.5296167247386832</v>
      </c>
      <c r="Y977" s="98">
        <f t="shared" si="631"/>
        <v>0.71942446043165476</v>
      </c>
      <c r="Z977" s="98"/>
    </row>
    <row r="978" spans="1:41" ht="12.75" hidden="1" customHeight="1" x14ac:dyDescent="0.2">
      <c r="C978" s="17" t="s">
        <v>15</v>
      </c>
      <c r="D978" s="42">
        <v>139</v>
      </c>
      <c r="E978" s="38"/>
      <c r="F978" s="112">
        <f t="shared" ref="F978:F988" si="645">(D978/D965-1)*100</f>
        <v>6.2691131498470831</v>
      </c>
      <c r="G978" s="42">
        <v>132.30000000000001</v>
      </c>
      <c r="H978" s="42"/>
      <c r="I978" s="111">
        <f t="shared" si="641"/>
        <v>6.3504823151125489</v>
      </c>
      <c r="J978" s="66">
        <v>121.7</v>
      </c>
      <c r="K978" s="66"/>
      <c r="L978" s="111">
        <f t="shared" si="642"/>
        <v>4.4635193133047313</v>
      </c>
      <c r="M978" s="66">
        <v>196.4</v>
      </c>
      <c r="N978" s="66"/>
      <c r="O978" s="120">
        <f t="shared" si="643"/>
        <v>0.25523226135784061</v>
      </c>
      <c r="P978" s="66">
        <v>136.5</v>
      </c>
      <c r="Q978" s="66"/>
      <c r="R978" s="111">
        <f t="shared" si="644"/>
        <v>19.318181818181813</v>
      </c>
      <c r="S978" s="42">
        <v>146.9</v>
      </c>
      <c r="T978" s="42"/>
      <c r="U978" s="111">
        <f t="shared" ref="U978:U988" si="646">(S978/S965 -1)*100</f>
        <v>8.0147058823529349</v>
      </c>
      <c r="V978" s="66">
        <v>120.1</v>
      </c>
      <c r="W978" s="66"/>
      <c r="X978" s="111">
        <f t="shared" si="640"/>
        <v>4.7993019197207776</v>
      </c>
      <c r="Y978" s="98">
        <f t="shared" si="631"/>
        <v>0.71942446043165476</v>
      </c>
      <c r="Z978" s="98"/>
    </row>
    <row r="979" spans="1:41" ht="12.75" hidden="1" customHeight="1" x14ac:dyDescent="0.2">
      <c r="C979" s="17" t="s">
        <v>16</v>
      </c>
      <c r="D979" s="42">
        <v>138.30000000000001</v>
      </c>
      <c r="E979" s="38"/>
      <c r="F979" s="112">
        <f t="shared" si="645"/>
        <v>6.1396776669224939</v>
      </c>
      <c r="G979" s="42">
        <v>131</v>
      </c>
      <c r="H979" s="42"/>
      <c r="I979" s="111">
        <f t="shared" si="641"/>
        <v>6.5040650406503975</v>
      </c>
      <c r="J979" s="66">
        <v>122.1</v>
      </c>
      <c r="K979" s="66"/>
      <c r="L979" s="111">
        <f t="shared" si="642"/>
        <v>4.3589743589743435</v>
      </c>
      <c r="M979" s="66">
        <v>196.6</v>
      </c>
      <c r="N979" s="66"/>
      <c r="O979" s="120">
        <f t="shared" si="643"/>
        <v>0.30612244897958441</v>
      </c>
      <c r="P979" s="66">
        <v>137.19999999999999</v>
      </c>
      <c r="Q979" s="66"/>
      <c r="R979" s="111">
        <f t="shared" si="644"/>
        <v>16.074450084602354</v>
      </c>
      <c r="S979" s="42">
        <v>147</v>
      </c>
      <c r="T979" s="42"/>
      <c r="U979" s="111">
        <f t="shared" si="646"/>
        <v>7.2210065645514243</v>
      </c>
      <c r="V979" s="66">
        <v>120.5</v>
      </c>
      <c r="W979" s="66"/>
      <c r="X979" s="111">
        <f t="shared" si="640"/>
        <v>4.600694444444442</v>
      </c>
      <c r="Y979" s="98">
        <f t="shared" si="631"/>
        <v>0.72306579898770784</v>
      </c>
      <c r="Z979" s="98"/>
    </row>
    <row r="980" spans="1:41" ht="12.75" hidden="1" customHeight="1" x14ac:dyDescent="0.2">
      <c r="C980" s="17" t="s">
        <v>17</v>
      </c>
      <c r="D980" s="42">
        <v>138.4</v>
      </c>
      <c r="E980" s="38"/>
      <c r="F980" s="112">
        <f t="shared" si="645"/>
        <v>6.5434949961508782</v>
      </c>
      <c r="G980" s="42">
        <v>131.30000000000001</v>
      </c>
      <c r="H980" s="42"/>
      <c r="I980" s="111">
        <f t="shared" si="641"/>
        <v>7.3589533932951978</v>
      </c>
      <c r="J980" s="66">
        <v>122.1</v>
      </c>
      <c r="K980" s="66"/>
      <c r="L980" s="111">
        <f t="shared" si="642"/>
        <v>4.3589743589743435</v>
      </c>
      <c r="M980" s="66">
        <v>196.6</v>
      </c>
      <c r="N980" s="66"/>
      <c r="O980" s="120">
        <f t="shared" si="643"/>
        <v>0.25497195308517018</v>
      </c>
      <c r="P980" s="66">
        <v>135.19999999999999</v>
      </c>
      <c r="Q980" s="66"/>
      <c r="R980" s="111">
        <f t="shared" si="644"/>
        <v>14.285714285714279</v>
      </c>
      <c r="S980" s="42">
        <v>146.9</v>
      </c>
      <c r="T980" s="42"/>
      <c r="U980" s="111">
        <f t="shared" si="646"/>
        <v>6.6811909949165083</v>
      </c>
      <c r="V980" s="66">
        <v>120.4</v>
      </c>
      <c r="W980" s="66"/>
      <c r="X980" s="111">
        <f t="shared" si="640"/>
        <v>4.6046915725456161</v>
      </c>
      <c r="Y980" s="98">
        <f t="shared" si="631"/>
        <v>0.7225433526011561</v>
      </c>
      <c r="Z980" s="98"/>
    </row>
    <row r="981" spans="1:41" ht="12.75" hidden="1" customHeight="1" x14ac:dyDescent="0.2">
      <c r="C981" s="17" t="s">
        <v>18</v>
      </c>
      <c r="D981" s="42">
        <v>138.69999999999999</v>
      </c>
      <c r="E981" s="38"/>
      <c r="F981" s="112">
        <f t="shared" si="645"/>
        <v>6.202143950995409</v>
      </c>
      <c r="G981" s="42">
        <v>131.80000000000001</v>
      </c>
      <c r="H981" s="42"/>
      <c r="I981" s="111">
        <f t="shared" si="641"/>
        <v>7.2416598860862491</v>
      </c>
      <c r="J981" s="66">
        <v>122.1</v>
      </c>
      <c r="K981" s="66"/>
      <c r="L981" s="111">
        <f t="shared" si="642"/>
        <v>3.6502546689303861</v>
      </c>
      <c r="M981" s="66">
        <v>196.7</v>
      </c>
      <c r="N981" s="66"/>
      <c r="O981" s="120">
        <f t="shared" si="643"/>
        <v>0.20376974019356009</v>
      </c>
      <c r="P981" s="66">
        <v>134.4</v>
      </c>
      <c r="Q981" s="66"/>
      <c r="R981" s="111">
        <f t="shared" si="644"/>
        <v>12.000000000000011</v>
      </c>
      <c r="S981" s="42">
        <v>147.80000000000001</v>
      </c>
      <c r="T981" s="42"/>
      <c r="U981" s="111">
        <f t="shared" si="646"/>
        <v>6.7919075144508678</v>
      </c>
      <c r="V981" s="66">
        <v>120.2</v>
      </c>
      <c r="W981" s="66"/>
      <c r="X981" s="111">
        <f t="shared" si="640"/>
        <v>3.6206896551724155</v>
      </c>
      <c r="Y981" s="98">
        <f t="shared" si="631"/>
        <v>0.72098053352559488</v>
      </c>
      <c r="Z981" s="98"/>
    </row>
    <row r="982" spans="1:41" ht="12.75" hidden="1" customHeight="1" x14ac:dyDescent="0.2">
      <c r="C982" s="17" t="s">
        <v>19</v>
      </c>
      <c r="D982" s="42">
        <v>139.4</v>
      </c>
      <c r="E982" s="38"/>
      <c r="F982" s="112">
        <f t="shared" si="645"/>
        <v>6.4122137404580171</v>
      </c>
      <c r="G982" s="42">
        <v>132.4</v>
      </c>
      <c r="H982" s="42"/>
      <c r="I982" s="111">
        <f t="shared" si="641"/>
        <v>7.2933549432738998</v>
      </c>
      <c r="J982" s="66">
        <v>123</v>
      </c>
      <c r="K982" s="66"/>
      <c r="L982" s="111">
        <f t="shared" si="642"/>
        <v>4.0609137055837463</v>
      </c>
      <c r="M982" s="66">
        <v>197.9</v>
      </c>
      <c r="N982" s="66"/>
      <c r="O982" s="120">
        <f t="shared" si="643"/>
        <v>0.76374745417515655</v>
      </c>
      <c r="P982" s="66">
        <v>133.80000000000001</v>
      </c>
      <c r="Q982" s="66"/>
      <c r="R982" s="111">
        <f t="shared" si="644"/>
        <v>11.314475873544104</v>
      </c>
      <c r="S982" s="42">
        <v>149.1</v>
      </c>
      <c r="T982" s="42"/>
      <c r="U982" s="111">
        <f t="shared" si="646"/>
        <v>7.4207492795388852</v>
      </c>
      <c r="V982" s="66">
        <v>120.9</v>
      </c>
      <c r="W982" s="66"/>
      <c r="X982" s="111">
        <f t="shared" si="640"/>
        <v>3.8659793814433074</v>
      </c>
      <c r="Y982" s="98">
        <f t="shared" si="631"/>
        <v>0.71736011477761841</v>
      </c>
      <c r="Z982" s="98"/>
    </row>
    <row r="983" spans="1:41" ht="12.75" hidden="1" customHeight="1" x14ac:dyDescent="0.2">
      <c r="C983" s="17" t="s">
        <v>20</v>
      </c>
      <c r="D983" s="42">
        <v>139.1</v>
      </c>
      <c r="E983" s="38"/>
      <c r="F983" s="112">
        <f t="shared" si="645"/>
        <v>4.7439759036144391</v>
      </c>
      <c r="G983" s="42">
        <v>131.80000000000001</v>
      </c>
      <c r="H983" s="42"/>
      <c r="I983" s="111">
        <f t="shared" si="641"/>
        <v>4.7694753577106619</v>
      </c>
      <c r="J983" s="66">
        <v>123.6</v>
      </c>
      <c r="K983" s="66"/>
      <c r="L983" s="111">
        <f t="shared" si="642"/>
        <v>3.9529015979814952</v>
      </c>
      <c r="M983" s="66">
        <v>198.1</v>
      </c>
      <c r="N983" s="66"/>
      <c r="O983" s="120">
        <f t="shared" si="643"/>
        <v>0.91696383087109812</v>
      </c>
      <c r="P983" s="66">
        <v>134.69999999999999</v>
      </c>
      <c r="Q983" s="66"/>
      <c r="R983" s="111">
        <f t="shared" si="644"/>
        <v>11.877076411960118</v>
      </c>
      <c r="S983" s="42">
        <v>149.1</v>
      </c>
      <c r="T983" s="42"/>
      <c r="U983" s="111">
        <f t="shared" si="646"/>
        <v>6.1965811965811968</v>
      </c>
      <c r="V983" s="66">
        <v>120.9</v>
      </c>
      <c r="W983" s="66"/>
      <c r="X983" s="111">
        <f t="shared" si="640"/>
        <v>3.6878216123499286</v>
      </c>
      <c r="Y983" s="98">
        <f t="shared" si="631"/>
        <v>0.71890726096333568</v>
      </c>
      <c r="Z983" s="98"/>
    </row>
    <row r="984" spans="1:41" ht="12.75" hidden="1" customHeight="1" x14ac:dyDescent="0.2">
      <c r="C984" s="24" t="s">
        <v>21</v>
      </c>
      <c r="D984" s="42">
        <v>138.5</v>
      </c>
      <c r="E984" s="38"/>
      <c r="F984" s="112">
        <f t="shared" si="645"/>
        <v>4.292168674698793</v>
      </c>
      <c r="G984" s="42">
        <v>130.6</v>
      </c>
      <c r="H984" s="42"/>
      <c r="I984" s="111">
        <f t="shared" si="641"/>
        <v>3.8981702466189372</v>
      </c>
      <c r="J984" s="66">
        <v>123.6</v>
      </c>
      <c r="K984" s="66"/>
      <c r="L984" s="111">
        <f t="shared" si="642"/>
        <v>3.5175879396984744</v>
      </c>
      <c r="M984" s="66">
        <v>198.1</v>
      </c>
      <c r="N984" s="66"/>
      <c r="O984" s="120">
        <f t="shared" si="643"/>
        <v>0.76297049847406928</v>
      </c>
      <c r="P984" s="66">
        <v>135.80000000000001</v>
      </c>
      <c r="Q984" s="66"/>
      <c r="R984" s="111">
        <f t="shared" si="644"/>
        <v>12.790697674418606</v>
      </c>
      <c r="S984" s="42">
        <v>150</v>
      </c>
      <c r="T984" s="42"/>
      <c r="U984" s="111">
        <f t="shared" si="646"/>
        <v>6.6098081023454158</v>
      </c>
      <c r="V984" s="66">
        <v>121.1</v>
      </c>
      <c r="W984" s="66"/>
      <c r="X984" s="111">
        <f t="shared" si="640"/>
        <v>3.6815068493150749</v>
      </c>
      <c r="Y984" s="98">
        <f t="shared" si="631"/>
        <v>0.72202166064981954</v>
      </c>
      <c r="Z984" s="98"/>
    </row>
    <row r="985" spans="1:41" ht="12.75" hidden="1" customHeight="1" x14ac:dyDescent="0.2">
      <c r="C985" s="24" t="s">
        <v>22</v>
      </c>
      <c r="D985" s="42">
        <v>140</v>
      </c>
      <c r="E985" s="38"/>
      <c r="F985" s="112">
        <f t="shared" si="645"/>
        <v>4.9475262368815498</v>
      </c>
      <c r="G985" s="42">
        <v>132.69999999999999</v>
      </c>
      <c r="H985" s="42"/>
      <c r="I985" s="111">
        <f t="shared" si="641"/>
        <v>4.9011857707509821</v>
      </c>
      <c r="J985" s="66">
        <v>123.7</v>
      </c>
      <c r="K985" s="66"/>
      <c r="L985" s="111">
        <f t="shared" si="642"/>
        <v>3.3416875522138678</v>
      </c>
      <c r="M985" s="66">
        <v>198</v>
      </c>
      <c r="N985" s="66"/>
      <c r="O985" s="120">
        <f t="shared" si="643"/>
        <v>0.91743119266056716</v>
      </c>
      <c r="P985" s="66">
        <v>137.6</v>
      </c>
      <c r="Q985" s="66"/>
      <c r="R985" s="111">
        <f t="shared" si="644"/>
        <v>13.437757625721346</v>
      </c>
      <c r="S985" s="42">
        <v>150</v>
      </c>
      <c r="T985" s="42"/>
      <c r="U985" s="111">
        <f t="shared" si="646"/>
        <v>6.3829787234042534</v>
      </c>
      <c r="V985" s="66">
        <v>121.3</v>
      </c>
      <c r="W985" s="66"/>
      <c r="X985" s="111">
        <f t="shared" si="640"/>
        <v>3.8527397260273988</v>
      </c>
      <c r="Y985" s="98">
        <f t="shared" si="631"/>
        <v>0.7142857142857143</v>
      </c>
      <c r="Z985" s="98"/>
    </row>
    <row r="986" spans="1:41" ht="12.75" hidden="1" customHeight="1" x14ac:dyDescent="0.2">
      <c r="C986" s="24" t="s">
        <v>23</v>
      </c>
      <c r="D986" s="42">
        <v>140</v>
      </c>
      <c r="E986" s="38"/>
      <c r="F986" s="112">
        <f t="shared" si="645"/>
        <v>4.4776119402984982</v>
      </c>
      <c r="G986" s="42">
        <v>132.9</v>
      </c>
      <c r="H986" s="42"/>
      <c r="I986" s="111">
        <f t="shared" si="641"/>
        <v>4.6456692913385833</v>
      </c>
      <c r="J986" s="66">
        <v>123.9</v>
      </c>
      <c r="K986" s="66"/>
      <c r="L986" s="111">
        <f t="shared" si="642"/>
        <v>3.8558256496228127</v>
      </c>
      <c r="M986" s="66">
        <v>198</v>
      </c>
      <c r="N986" s="66"/>
      <c r="O986" s="120">
        <f t="shared" si="643"/>
        <v>0.96889342172361559</v>
      </c>
      <c r="P986" s="66">
        <v>137.30000000000001</v>
      </c>
      <c r="Q986" s="66"/>
      <c r="R986" s="111">
        <f t="shared" si="644"/>
        <v>10.547504025764898</v>
      </c>
      <c r="S986" s="42">
        <v>148.9</v>
      </c>
      <c r="T986" s="42"/>
      <c r="U986" s="111">
        <f t="shared" si="646"/>
        <v>4.785362420830408</v>
      </c>
      <c r="V986" s="66">
        <v>121.6</v>
      </c>
      <c r="W986" s="66"/>
      <c r="X986" s="111">
        <f t="shared" si="640"/>
        <v>4.2881646655231531</v>
      </c>
      <c r="Y986" s="98">
        <f t="shared" si="631"/>
        <v>0.7142857142857143</v>
      </c>
      <c r="Z986" s="98"/>
    </row>
    <row r="987" spans="1:41" ht="12.75" hidden="1" customHeight="1" x14ac:dyDescent="0.2">
      <c r="C987" s="24" t="s">
        <v>24</v>
      </c>
      <c r="D987" s="42">
        <v>142.5</v>
      </c>
      <c r="E987" s="38"/>
      <c r="F987" s="112">
        <f t="shared" si="645"/>
        <v>3.7873270211216337</v>
      </c>
      <c r="G987" s="42">
        <v>136.9</v>
      </c>
      <c r="H987" s="42"/>
      <c r="I987" s="111">
        <f t="shared" si="641"/>
        <v>4.5836516424751617</v>
      </c>
      <c r="J987" s="66">
        <v>124.1</v>
      </c>
      <c r="K987" s="66"/>
      <c r="L987" s="111">
        <f t="shared" si="642"/>
        <v>2.8169014084507005</v>
      </c>
      <c r="M987" s="66">
        <v>197.9</v>
      </c>
      <c r="N987" s="66"/>
      <c r="O987" s="120">
        <f t="shared" si="643"/>
        <v>0.76374745417515655</v>
      </c>
      <c r="P987" s="66">
        <v>136.6</v>
      </c>
      <c r="Q987" s="66"/>
      <c r="R987" s="111">
        <f t="shared" si="644"/>
        <v>4.9155145929339561</v>
      </c>
      <c r="S987" s="42">
        <v>148.5</v>
      </c>
      <c r="T987" s="42"/>
      <c r="U987" s="111">
        <f t="shared" si="646"/>
        <v>3.5564853556485421</v>
      </c>
      <c r="V987" s="66">
        <v>121.6</v>
      </c>
      <c r="W987" s="66"/>
      <c r="X987" s="111">
        <f t="shared" si="640"/>
        <v>2.0134228187919323</v>
      </c>
      <c r="Y987" s="98">
        <f t="shared" si="631"/>
        <v>0.70175438596491224</v>
      </c>
      <c r="Z987" s="98"/>
    </row>
    <row r="988" spans="1:41" s="31" customFormat="1" ht="12.75" hidden="1" customHeight="1" x14ac:dyDescent="0.2">
      <c r="C988" s="24" t="s">
        <v>25</v>
      </c>
      <c r="D988" s="72">
        <v>139.30000000000001</v>
      </c>
      <c r="E988" s="50"/>
      <c r="F988" s="112">
        <f t="shared" si="645"/>
        <v>1.3828238719068464</v>
      </c>
      <c r="G988" s="72">
        <v>132</v>
      </c>
      <c r="H988" s="72"/>
      <c r="I988" s="115">
        <f t="shared" si="641"/>
        <v>0.99464422341239977</v>
      </c>
      <c r="J988" s="68">
        <v>124.1</v>
      </c>
      <c r="K988" s="68"/>
      <c r="L988" s="115">
        <f t="shared" si="642"/>
        <v>2.9875518672199064</v>
      </c>
      <c r="M988" s="68">
        <v>197.8</v>
      </c>
      <c r="N988" s="68"/>
      <c r="O988" s="132">
        <f t="shared" si="643"/>
        <v>0.81549439347605723</v>
      </c>
      <c r="P988" s="68">
        <v>135.80000000000001</v>
      </c>
      <c r="Q988" s="68"/>
      <c r="R988" s="115">
        <f t="shared" si="644"/>
        <v>1.5706806282722585</v>
      </c>
      <c r="S988" s="72">
        <v>148.19999999999999</v>
      </c>
      <c r="T988" s="72"/>
      <c r="U988" s="115">
        <f t="shared" si="646"/>
        <v>3.2033426183843972</v>
      </c>
      <c r="V988" s="68">
        <v>121.7</v>
      </c>
      <c r="W988" s="68"/>
      <c r="X988" s="115">
        <f t="shared" si="640"/>
        <v>1.7558528428093689</v>
      </c>
      <c r="Y988" s="98">
        <f t="shared" si="631"/>
        <v>0.71787508973438618</v>
      </c>
      <c r="Z988" s="98"/>
      <c r="AA988" s="309"/>
      <c r="AB988" s="309"/>
      <c r="AC988" s="309"/>
      <c r="AD988" s="309"/>
      <c r="AE988" s="309"/>
      <c r="AF988" s="309"/>
      <c r="AG988" s="309"/>
      <c r="AH988" s="309"/>
      <c r="AI988" s="309"/>
      <c r="AJ988" s="309"/>
      <c r="AK988" s="309"/>
      <c r="AL988" s="309"/>
      <c r="AM988" s="309"/>
      <c r="AN988" s="309"/>
      <c r="AO988" s="309"/>
    </row>
    <row r="989" spans="1:41" s="31" customFormat="1" ht="12.75" hidden="1" customHeight="1" x14ac:dyDescent="0.2">
      <c r="C989" s="24"/>
      <c r="D989" s="72"/>
      <c r="E989" s="50"/>
      <c r="F989" s="112"/>
      <c r="G989" s="72"/>
      <c r="H989" s="72"/>
      <c r="I989" s="115"/>
      <c r="J989" s="68"/>
      <c r="K989" s="68"/>
      <c r="L989" s="115"/>
      <c r="M989" s="68"/>
      <c r="N989" s="68"/>
      <c r="O989" s="132"/>
      <c r="P989" s="68"/>
      <c r="Q989" s="68"/>
      <c r="R989" s="115"/>
      <c r="S989" s="72"/>
      <c r="T989" s="72"/>
      <c r="U989" s="115"/>
      <c r="V989" s="68"/>
      <c r="W989" s="68"/>
      <c r="X989" s="115"/>
      <c r="Y989" s="98" t="e">
        <f t="shared" si="631"/>
        <v>#DIV/0!</v>
      </c>
      <c r="Z989" s="98"/>
      <c r="AA989" s="309"/>
      <c r="AB989" s="309"/>
      <c r="AC989" s="309"/>
      <c r="AD989" s="309"/>
      <c r="AE989" s="309"/>
      <c r="AF989" s="309"/>
      <c r="AG989" s="309"/>
      <c r="AH989" s="309"/>
      <c r="AI989" s="309"/>
      <c r="AJ989" s="309"/>
      <c r="AK989" s="309"/>
      <c r="AL989" s="309"/>
      <c r="AM989" s="309"/>
      <c r="AN989" s="309"/>
      <c r="AO989" s="309"/>
    </row>
    <row r="990" spans="1:41" s="31" customFormat="1" ht="12.75" hidden="1" customHeight="1" x14ac:dyDescent="0.2">
      <c r="C990" s="24"/>
      <c r="D990" s="72"/>
      <c r="E990" s="50"/>
      <c r="F990" s="112"/>
      <c r="G990" s="72"/>
      <c r="H990" s="72"/>
      <c r="I990" s="115"/>
      <c r="J990" s="68"/>
      <c r="K990" s="68"/>
      <c r="L990" s="115"/>
      <c r="M990" s="68"/>
      <c r="N990" s="68"/>
      <c r="O990" s="132"/>
      <c r="P990" s="68"/>
      <c r="Q990" s="68"/>
      <c r="R990" s="115"/>
      <c r="S990" s="72"/>
      <c r="T990" s="72"/>
      <c r="U990" s="115"/>
      <c r="V990" s="68"/>
      <c r="W990" s="68"/>
      <c r="X990" s="115"/>
      <c r="Y990" s="98" t="e">
        <f t="shared" si="631"/>
        <v>#DIV/0!</v>
      </c>
      <c r="Z990" s="98"/>
      <c r="AA990" s="309"/>
      <c r="AB990" s="309"/>
      <c r="AC990" s="309"/>
      <c r="AD990" s="309"/>
      <c r="AE990" s="309"/>
      <c r="AF990" s="309"/>
      <c r="AG990" s="309"/>
      <c r="AH990" s="309"/>
      <c r="AI990" s="309"/>
      <c r="AJ990" s="309"/>
      <c r="AK990" s="309"/>
      <c r="AL990" s="309"/>
      <c r="AM990" s="309"/>
      <c r="AN990" s="309"/>
      <c r="AO990" s="309"/>
    </row>
    <row r="991" spans="1:41" s="31" customFormat="1" ht="12.75" hidden="1" customHeight="1" x14ac:dyDescent="0.2">
      <c r="C991" s="24"/>
      <c r="D991" s="72"/>
      <c r="E991" s="53"/>
      <c r="F991" s="115"/>
      <c r="G991" s="72"/>
      <c r="H991" s="72"/>
      <c r="I991" s="115"/>
      <c r="J991" s="68"/>
      <c r="K991" s="68"/>
      <c r="L991" s="115"/>
      <c r="M991" s="68"/>
      <c r="N991" s="68"/>
      <c r="O991" s="132"/>
      <c r="P991" s="68"/>
      <c r="Q991" s="68"/>
      <c r="R991" s="115"/>
      <c r="S991" s="72"/>
      <c r="T991" s="72"/>
      <c r="U991" s="115"/>
      <c r="V991" s="68"/>
      <c r="W991" s="68"/>
      <c r="X991" s="115"/>
      <c r="Y991" s="98" t="e">
        <f t="shared" si="631"/>
        <v>#DIV/0!</v>
      </c>
      <c r="Z991" s="98"/>
      <c r="AA991" s="309"/>
      <c r="AB991" s="309"/>
      <c r="AC991" s="309"/>
      <c r="AD991" s="309"/>
      <c r="AE991" s="309"/>
      <c r="AF991" s="309"/>
      <c r="AG991" s="309"/>
      <c r="AH991" s="309"/>
      <c r="AI991" s="309"/>
      <c r="AJ991" s="309"/>
      <c r="AK991" s="309"/>
      <c r="AL991" s="309"/>
      <c r="AM991" s="309"/>
      <c r="AN991" s="309"/>
      <c r="AO991" s="309"/>
    </row>
    <row r="992" spans="1:41" ht="12.75" customHeight="1" x14ac:dyDescent="0.2">
      <c r="A992" s="18" t="s">
        <v>28</v>
      </c>
      <c r="B992" s="31"/>
      <c r="C992" s="24"/>
      <c r="D992" s="72"/>
      <c r="E992" s="53"/>
      <c r="F992" s="115"/>
      <c r="G992" s="72"/>
      <c r="H992" s="72"/>
      <c r="I992" s="115"/>
      <c r="J992" s="68"/>
      <c r="K992" s="68"/>
      <c r="L992" s="115"/>
      <c r="M992" s="68"/>
      <c r="N992" s="68"/>
      <c r="O992" s="132"/>
      <c r="P992" s="68"/>
      <c r="Q992" s="68"/>
      <c r="R992" s="115"/>
      <c r="S992" s="72"/>
      <c r="T992" s="72"/>
      <c r="U992" s="115"/>
      <c r="V992" s="68"/>
      <c r="W992" s="68"/>
      <c r="X992" s="115"/>
      <c r="Y992" s="98"/>
      <c r="Z992" s="221"/>
      <c r="AA992" s="295" t="s">
        <v>50</v>
      </c>
      <c r="AB992" s="296" t="s">
        <v>51</v>
      </c>
      <c r="AC992" s="297" t="s">
        <v>52</v>
      </c>
      <c r="AD992" s="297" t="s">
        <v>53</v>
      </c>
      <c r="AE992" s="297" t="s">
        <v>54</v>
      </c>
      <c r="AF992" s="297" t="s">
        <v>55</v>
      </c>
      <c r="AG992" s="297" t="s">
        <v>56</v>
      </c>
      <c r="AH992" s="297" t="s">
        <v>57</v>
      </c>
      <c r="AI992" s="263"/>
    </row>
    <row r="993" spans="1:41" ht="12.75" hidden="1" customHeight="1" x14ac:dyDescent="0.2">
      <c r="A993" s="91" t="s">
        <v>28</v>
      </c>
      <c r="B993" s="18">
        <v>2007</v>
      </c>
      <c r="C993" s="24"/>
      <c r="D993" s="50">
        <f>AVERAGE(D994:D1005)</f>
        <v>140.52499999999998</v>
      </c>
      <c r="E993" s="50"/>
      <c r="F993" s="112">
        <f>(D993/D976-1)*100</f>
        <v>0.84320057409399407</v>
      </c>
      <c r="G993" s="50">
        <f>AVERAGE(G994:G1005)</f>
        <v>133.39166666666662</v>
      </c>
      <c r="H993" s="50"/>
      <c r="I993" s="112">
        <f>(G993/G976-1)*100</f>
        <v>0.78070893408042075</v>
      </c>
      <c r="J993" s="50">
        <f>AVERAGE(J994:J1005)</f>
        <v>124.58333333333333</v>
      </c>
      <c r="K993" s="50"/>
      <c r="L993" s="112">
        <f>(J993/J976-1)*100</f>
        <v>1.287262872628725</v>
      </c>
      <c r="M993" s="50">
        <f>AVERAGE(M994:M1005)</f>
        <v>198.05833333333331</v>
      </c>
      <c r="N993" s="50"/>
      <c r="O993" s="112">
        <f>(M993/M976-1)*100</f>
        <v>0.35044755953383966</v>
      </c>
      <c r="P993" s="50">
        <f>AVERAGE(P994:P1005)</f>
        <v>137.90833333333333</v>
      </c>
      <c r="Q993" s="50"/>
      <c r="R993" s="112">
        <f>(P993/P976-1)*100</f>
        <v>1.5836965195507036</v>
      </c>
      <c r="S993" s="50">
        <f>AVERAGE(S994:S1005)</f>
        <v>149.98333333333332</v>
      </c>
      <c r="T993" s="50"/>
      <c r="U993" s="112">
        <f>(S993/S976-1)*100</f>
        <v>1.1919487237152637</v>
      </c>
      <c r="V993" s="50">
        <f>AVERAGE(V994:V1005)</f>
        <v>121.95833333333333</v>
      </c>
      <c r="W993" s="68"/>
      <c r="X993" s="112">
        <f>(V993/V976-1)*100</f>
        <v>0.9101565193408323</v>
      </c>
      <c r="Y993" s="98">
        <f t="shared" ref="Y993:Y1005" si="647">(1/D993)*100</f>
        <v>0.71161714997331449</v>
      </c>
      <c r="Z993" s="98"/>
    </row>
    <row r="994" spans="1:41" ht="12.75" hidden="1" customHeight="1" x14ac:dyDescent="0.2">
      <c r="A994" s="31"/>
      <c r="C994" s="17" t="s">
        <v>32</v>
      </c>
      <c r="D994" s="50">
        <v>139</v>
      </c>
      <c r="E994" s="50"/>
      <c r="F994" s="112">
        <f t="shared" ref="F994:F1005" si="648">(D994/D977-1)*100</f>
        <v>0</v>
      </c>
      <c r="G994" s="50">
        <v>131.6</v>
      </c>
      <c r="H994" s="50"/>
      <c r="I994" s="112">
        <f t="shared" ref="I994:I1005" si="649">(G994/G977-1)*100</f>
        <v>-0.7541478129713397</v>
      </c>
      <c r="J994" s="50">
        <v>124.1</v>
      </c>
      <c r="K994" s="50"/>
      <c r="L994" s="112">
        <f t="shared" ref="L994:L1005" si="650">(J994/J977-1)*100</f>
        <v>1.7213114754098369</v>
      </c>
      <c r="M994" s="50">
        <v>197.7</v>
      </c>
      <c r="N994" s="50"/>
      <c r="O994" s="112">
        <f t="shared" ref="O994:O1005" si="651">(M994/M977-1)*100</f>
        <v>0.71319409067751582</v>
      </c>
      <c r="P994" s="50">
        <v>136.30000000000001</v>
      </c>
      <c r="Q994" s="50"/>
      <c r="R994" s="112">
        <f t="shared" ref="R994:R1005" si="652">(P994/P977-1)*100</f>
        <v>1.5648286140089507</v>
      </c>
      <c r="S994" s="50">
        <v>148.19999999999999</v>
      </c>
      <c r="T994" s="50"/>
      <c r="U994" s="112">
        <f t="shared" ref="U994:U1005" si="653">(S994/S977-1)*100</f>
        <v>1.3679890560875485</v>
      </c>
      <c r="V994" s="50">
        <v>121.6</v>
      </c>
      <c r="W994" s="68"/>
      <c r="X994" s="112">
        <f t="shared" ref="X994:X1005" si="654">(V994/V977-1)*100</f>
        <v>1.3333333333333197</v>
      </c>
      <c r="Y994" s="98">
        <f t="shared" si="647"/>
        <v>0.71942446043165476</v>
      </c>
      <c r="Z994" s="98"/>
    </row>
    <row r="995" spans="1:41" ht="12.75" hidden="1" customHeight="1" x14ac:dyDescent="0.2">
      <c r="A995" s="31"/>
      <c r="C995" s="17" t="s">
        <v>15</v>
      </c>
      <c r="D995" s="50">
        <v>137.9</v>
      </c>
      <c r="E995" s="50"/>
      <c r="F995" s="112">
        <f t="shared" si="648"/>
        <v>-0.79136690647481078</v>
      </c>
      <c r="G995" s="50">
        <v>129.80000000000001</v>
      </c>
      <c r="H995" s="50"/>
      <c r="I995" s="112">
        <f t="shared" si="649"/>
        <v>-1.8896447467875999</v>
      </c>
      <c r="J995" s="50">
        <v>124.2</v>
      </c>
      <c r="K995" s="50"/>
      <c r="L995" s="112">
        <f t="shared" si="650"/>
        <v>2.0542317173377178</v>
      </c>
      <c r="M995" s="50">
        <v>197.9</v>
      </c>
      <c r="N995" s="50"/>
      <c r="O995" s="112">
        <f t="shared" si="651"/>
        <v>0.76374745417515655</v>
      </c>
      <c r="P995" s="50">
        <v>136.69999999999999</v>
      </c>
      <c r="Q995" s="50"/>
      <c r="R995" s="112">
        <f t="shared" si="652"/>
        <v>0.146520146520146</v>
      </c>
      <c r="S995" s="50">
        <v>148</v>
      </c>
      <c r="T995" s="50"/>
      <c r="U995" s="112">
        <f t="shared" si="653"/>
        <v>0.74880871341047595</v>
      </c>
      <c r="V995" s="50">
        <v>121.7</v>
      </c>
      <c r="W995" s="68"/>
      <c r="X995" s="112">
        <f t="shared" si="654"/>
        <v>1.3322231473771984</v>
      </c>
      <c r="Y995" s="98">
        <f t="shared" si="647"/>
        <v>0.72516316171138506</v>
      </c>
      <c r="Z995" s="98"/>
    </row>
    <row r="996" spans="1:41" ht="12.75" hidden="1" customHeight="1" x14ac:dyDescent="0.2">
      <c r="A996" s="31"/>
      <c r="C996" s="17" t="s">
        <v>16</v>
      </c>
      <c r="D996" s="50">
        <v>137.69999999999999</v>
      </c>
      <c r="E996" s="50"/>
      <c r="F996" s="112">
        <f t="shared" si="648"/>
        <v>-0.43383947939263923</v>
      </c>
      <c r="G996" s="50">
        <v>129.6</v>
      </c>
      <c r="H996" s="50"/>
      <c r="I996" s="112">
        <f t="shared" si="649"/>
        <v>-1.0687022900763399</v>
      </c>
      <c r="J996" s="50">
        <v>124.3</v>
      </c>
      <c r="K996" s="50"/>
      <c r="L996" s="112">
        <f t="shared" si="650"/>
        <v>1.8018018018018056</v>
      </c>
      <c r="M996" s="50">
        <v>198</v>
      </c>
      <c r="N996" s="50"/>
      <c r="O996" s="112">
        <f t="shared" si="651"/>
        <v>0.71210579857579059</v>
      </c>
      <c r="P996" s="50">
        <v>135.80000000000001</v>
      </c>
      <c r="Q996" s="50"/>
      <c r="R996" s="112">
        <f t="shared" si="652"/>
        <v>-1.0204081632652851</v>
      </c>
      <c r="S996" s="50">
        <v>147.80000000000001</v>
      </c>
      <c r="T996" s="50"/>
      <c r="U996" s="112">
        <f t="shared" si="653"/>
        <v>0.54421768707484386</v>
      </c>
      <c r="V996" s="50">
        <v>121.1</v>
      </c>
      <c r="W996" s="68"/>
      <c r="X996" s="112">
        <f t="shared" si="654"/>
        <v>0.49792531120331773</v>
      </c>
      <c r="Y996" s="98">
        <f t="shared" si="647"/>
        <v>0.72621641249092228</v>
      </c>
      <c r="Z996" s="98"/>
    </row>
    <row r="997" spans="1:41" ht="12.75" hidden="1" customHeight="1" x14ac:dyDescent="0.2">
      <c r="A997" s="31"/>
      <c r="C997" s="17" t="s">
        <v>17</v>
      </c>
      <c r="D997" s="50">
        <v>137.5</v>
      </c>
      <c r="E997" s="50"/>
      <c r="F997" s="112">
        <f t="shared" si="648"/>
        <v>-0.65028901734104361</v>
      </c>
      <c r="G997" s="50">
        <v>129.30000000000001</v>
      </c>
      <c r="H997" s="50"/>
      <c r="I997" s="112">
        <f t="shared" si="649"/>
        <v>-1.5232292460015229</v>
      </c>
      <c r="J997" s="50">
        <v>124.3</v>
      </c>
      <c r="K997" s="50"/>
      <c r="L997" s="112">
        <f t="shared" si="650"/>
        <v>1.8018018018018056</v>
      </c>
      <c r="M997" s="50">
        <v>198.1</v>
      </c>
      <c r="N997" s="50"/>
      <c r="O997" s="112">
        <f t="shared" si="651"/>
        <v>0.76297049847406928</v>
      </c>
      <c r="P997" s="50">
        <v>135.19999999999999</v>
      </c>
      <c r="Q997" s="50"/>
      <c r="R997" s="112">
        <f t="shared" si="652"/>
        <v>0</v>
      </c>
      <c r="S997" s="50">
        <v>148.30000000000001</v>
      </c>
      <c r="T997" s="50"/>
      <c r="U997" s="112">
        <f t="shared" si="653"/>
        <v>0.95302927161333706</v>
      </c>
      <c r="V997" s="50">
        <v>121.3</v>
      </c>
      <c r="W997" s="68"/>
      <c r="X997" s="112">
        <f t="shared" si="654"/>
        <v>0.747508305647826</v>
      </c>
      <c r="Y997" s="98">
        <f t="shared" si="647"/>
        <v>0.72727272727272729</v>
      </c>
      <c r="Z997" s="98"/>
    </row>
    <row r="998" spans="1:41" ht="12.75" hidden="1" customHeight="1" x14ac:dyDescent="0.2">
      <c r="A998" s="31"/>
      <c r="C998" s="17" t="s">
        <v>18</v>
      </c>
      <c r="D998" s="50">
        <v>138.30000000000001</v>
      </c>
      <c r="E998" s="50"/>
      <c r="F998" s="112">
        <f t="shared" si="648"/>
        <v>-0.28839221341022681</v>
      </c>
      <c r="G998" s="50">
        <v>130.30000000000001</v>
      </c>
      <c r="H998" s="50"/>
      <c r="I998" s="112">
        <f t="shared" si="649"/>
        <v>-1.1380880121396042</v>
      </c>
      <c r="J998" s="50">
        <v>124.3</v>
      </c>
      <c r="K998" s="50"/>
      <c r="L998" s="112">
        <f t="shared" si="650"/>
        <v>1.8018018018018056</v>
      </c>
      <c r="M998" s="50">
        <v>198.1</v>
      </c>
      <c r="N998" s="50"/>
      <c r="O998" s="112">
        <f t="shared" si="651"/>
        <v>0.71174377224199059</v>
      </c>
      <c r="P998" s="50">
        <v>136.6</v>
      </c>
      <c r="Q998" s="50"/>
      <c r="R998" s="112">
        <f t="shared" si="652"/>
        <v>1.636904761904745</v>
      </c>
      <c r="S998" s="50">
        <v>149</v>
      </c>
      <c r="T998" s="50"/>
      <c r="U998" s="112">
        <f t="shared" si="653"/>
        <v>0.81190798376182816</v>
      </c>
      <c r="V998" s="50">
        <v>121.3</v>
      </c>
      <c r="W998" s="68"/>
      <c r="X998" s="112">
        <f t="shared" si="654"/>
        <v>0.91514143094841849</v>
      </c>
      <c r="Y998" s="98">
        <f t="shared" si="647"/>
        <v>0.72306579898770784</v>
      </c>
      <c r="Z998" s="98"/>
    </row>
    <row r="999" spans="1:41" ht="12.75" hidden="1" customHeight="1" x14ac:dyDescent="0.2">
      <c r="A999" s="31"/>
      <c r="C999" s="17" t="s">
        <v>19</v>
      </c>
      <c r="D999" s="50">
        <v>138.4</v>
      </c>
      <c r="E999" s="50"/>
      <c r="F999" s="112">
        <f t="shared" si="648"/>
        <v>-0.71736011477762096</v>
      </c>
      <c r="G999" s="50">
        <v>130.1</v>
      </c>
      <c r="H999" s="50"/>
      <c r="I999" s="112">
        <f t="shared" si="649"/>
        <v>-1.7371601208459264</v>
      </c>
      <c r="J999" s="50">
        <v>124.3</v>
      </c>
      <c r="K999" s="50"/>
      <c r="L999" s="112">
        <f t="shared" si="650"/>
        <v>1.0569105691056846</v>
      </c>
      <c r="M999" s="50">
        <v>198.1</v>
      </c>
      <c r="N999" s="50"/>
      <c r="O999" s="112">
        <f t="shared" si="651"/>
        <v>0.101061141990888</v>
      </c>
      <c r="P999" s="50">
        <v>137.1</v>
      </c>
      <c r="Q999" s="50"/>
      <c r="R999" s="112">
        <f t="shared" si="652"/>
        <v>2.4663677130044803</v>
      </c>
      <c r="S999" s="50">
        <v>150.5</v>
      </c>
      <c r="T999" s="50"/>
      <c r="U999" s="112">
        <f t="shared" si="653"/>
        <v>0.93896713615024829</v>
      </c>
      <c r="V999" s="50">
        <v>121.4</v>
      </c>
      <c r="W999" s="68"/>
      <c r="X999" s="112">
        <f t="shared" si="654"/>
        <v>0.41356492969395475</v>
      </c>
      <c r="Y999" s="98">
        <f t="shared" si="647"/>
        <v>0.7225433526011561</v>
      </c>
      <c r="Z999" s="98"/>
    </row>
    <row r="1000" spans="1:41" ht="12.75" hidden="1" customHeight="1" x14ac:dyDescent="0.2">
      <c r="A1000" s="31"/>
      <c r="C1000" s="17" t="s">
        <v>20</v>
      </c>
      <c r="D1000" s="50">
        <v>138.5</v>
      </c>
      <c r="E1000" s="50"/>
      <c r="F1000" s="112">
        <f t="shared" si="648"/>
        <v>-0.43134435657800063</v>
      </c>
      <c r="G1000" s="50">
        <v>130.19999999999999</v>
      </c>
      <c r="H1000" s="50"/>
      <c r="I1000" s="112">
        <f t="shared" si="649"/>
        <v>-1.2139605462822667</v>
      </c>
      <c r="J1000" s="50">
        <v>124.9</v>
      </c>
      <c r="K1000" s="50"/>
      <c r="L1000" s="112">
        <f t="shared" si="650"/>
        <v>1.0517799352750989</v>
      </c>
      <c r="M1000" s="50">
        <v>198.1</v>
      </c>
      <c r="N1000" s="50"/>
      <c r="O1000" s="112">
        <f t="shared" si="651"/>
        <v>0</v>
      </c>
      <c r="P1000" s="50">
        <v>137.4</v>
      </c>
      <c r="Q1000" s="50"/>
      <c r="R1000" s="112">
        <f t="shared" si="652"/>
        <v>2.0044543429844186</v>
      </c>
      <c r="S1000" s="50">
        <v>150.6</v>
      </c>
      <c r="T1000" s="50"/>
      <c r="U1000" s="112">
        <f t="shared" si="653"/>
        <v>1.0060362173038184</v>
      </c>
      <c r="V1000" s="50">
        <v>121.5</v>
      </c>
      <c r="W1000" s="68"/>
      <c r="X1000" s="112">
        <f t="shared" si="654"/>
        <v>0.49627791563275903</v>
      </c>
      <c r="Y1000" s="98">
        <f t="shared" si="647"/>
        <v>0.72202166064981954</v>
      </c>
      <c r="Z1000" s="98"/>
    </row>
    <row r="1001" spans="1:41" ht="12.75" hidden="1" customHeight="1" x14ac:dyDescent="0.2">
      <c r="A1001" s="31"/>
      <c r="C1001" s="17" t="s">
        <v>21</v>
      </c>
      <c r="D1001" s="50">
        <v>139.1</v>
      </c>
      <c r="E1001" s="50"/>
      <c r="F1001" s="112">
        <f t="shared" si="648"/>
        <v>0.43321299638989785</v>
      </c>
      <c r="G1001" s="50">
        <v>131.1</v>
      </c>
      <c r="H1001" s="50"/>
      <c r="I1001" s="112">
        <f t="shared" si="649"/>
        <v>0.38284839203674981</v>
      </c>
      <c r="J1001" s="50">
        <v>124.8</v>
      </c>
      <c r="K1001" s="50"/>
      <c r="L1001" s="112">
        <f t="shared" si="650"/>
        <v>0.97087378640776656</v>
      </c>
      <c r="M1001" s="50">
        <v>198.1</v>
      </c>
      <c r="N1001" s="50"/>
      <c r="O1001" s="112">
        <f t="shared" si="651"/>
        <v>0</v>
      </c>
      <c r="P1001" s="50">
        <v>137.30000000000001</v>
      </c>
      <c r="Q1001" s="50"/>
      <c r="R1001" s="112">
        <f t="shared" si="652"/>
        <v>1.1045655375552244</v>
      </c>
      <c r="S1001" s="50">
        <v>151</v>
      </c>
      <c r="T1001" s="50"/>
      <c r="U1001" s="112">
        <f t="shared" si="653"/>
        <v>0.66666666666665986</v>
      </c>
      <c r="V1001" s="50">
        <v>121.7</v>
      </c>
      <c r="W1001" s="68"/>
      <c r="X1001" s="112">
        <f t="shared" si="654"/>
        <v>0.49545829892652105</v>
      </c>
      <c r="Y1001" s="98">
        <f t="shared" si="647"/>
        <v>0.71890726096333568</v>
      </c>
      <c r="Z1001" s="98"/>
    </row>
    <row r="1002" spans="1:41" ht="12.75" hidden="1" customHeight="1" x14ac:dyDescent="0.2">
      <c r="A1002" s="31"/>
      <c r="C1002" s="17" t="s">
        <v>22</v>
      </c>
      <c r="D1002" s="50">
        <v>143</v>
      </c>
      <c r="E1002" s="50"/>
      <c r="F1002" s="112">
        <f t="shared" si="648"/>
        <v>2.1428571428571352</v>
      </c>
      <c r="G1002" s="50">
        <v>137.1</v>
      </c>
      <c r="H1002" s="50"/>
      <c r="I1002" s="112">
        <f t="shared" si="649"/>
        <v>3.3157498116051398</v>
      </c>
      <c r="J1002" s="50">
        <v>124.8</v>
      </c>
      <c r="K1002" s="50"/>
      <c r="L1002" s="112">
        <f t="shared" si="650"/>
        <v>0.88924818108326864</v>
      </c>
      <c r="M1002" s="50">
        <v>198.2</v>
      </c>
      <c r="N1002" s="50"/>
      <c r="O1002" s="112">
        <f t="shared" si="651"/>
        <v>0.10101010101009056</v>
      </c>
      <c r="P1002" s="50">
        <v>137.6</v>
      </c>
      <c r="Q1002" s="50"/>
      <c r="R1002" s="112">
        <f t="shared" si="652"/>
        <v>0</v>
      </c>
      <c r="S1002" s="50">
        <v>151.19999999999999</v>
      </c>
      <c r="T1002" s="50"/>
      <c r="U1002" s="112">
        <f t="shared" si="653"/>
        <v>0.80000000000000071</v>
      </c>
      <c r="V1002" s="50">
        <v>121.9</v>
      </c>
      <c r="W1002" s="68"/>
      <c r="X1002" s="112">
        <f t="shared" si="654"/>
        <v>0.49464138499588639</v>
      </c>
      <c r="Y1002" s="98">
        <f t="shared" si="647"/>
        <v>0.69930069930069927</v>
      </c>
      <c r="Z1002" s="98"/>
    </row>
    <row r="1003" spans="1:41" ht="12.75" hidden="1" customHeight="1" x14ac:dyDescent="0.2">
      <c r="A1003" s="31"/>
      <c r="C1003" s="17" t="s">
        <v>23</v>
      </c>
      <c r="D1003" s="50">
        <v>143.69999999999999</v>
      </c>
      <c r="E1003" s="50"/>
      <c r="F1003" s="112">
        <f t="shared" si="648"/>
        <v>2.6428571428571246</v>
      </c>
      <c r="G1003" s="50">
        <v>138.1</v>
      </c>
      <c r="H1003" s="50"/>
      <c r="I1003" s="112">
        <f t="shared" si="649"/>
        <v>3.9127163280662014</v>
      </c>
      <c r="J1003" s="50">
        <v>125.4</v>
      </c>
      <c r="K1003" s="50"/>
      <c r="L1003" s="112">
        <f t="shared" si="650"/>
        <v>1.2106537530266248</v>
      </c>
      <c r="M1003" s="50">
        <v>198.2</v>
      </c>
      <c r="N1003" s="50"/>
      <c r="O1003" s="112">
        <f t="shared" si="651"/>
        <v>0.10101010101009056</v>
      </c>
      <c r="P1003" s="50">
        <v>138.19999999999999</v>
      </c>
      <c r="Q1003" s="50"/>
      <c r="R1003" s="112">
        <f t="shared" si="652"/>
        <v>0.65549890750180584</v>
      </c>
      <c r="S1003" s="50">
        <v>151.19999999999999</v>
      </c>
      <c r="T1003" s="50"/>
      <c r="U1003" s="112">
        <f t="shared" si="653"/>
        <v>1.5446608462055034</v>
      </c>
      <c r="V1003" s="50">
        <v>121.8</v>
      </c>
      <c r="W1003" s="68"/>
      <c r="X1003" s="112">
        <f t="shared" si="654"/>
        <v>0.16447368421053099</v>
      </c>
      <c r="Y1003" s="98">
        <f t="shared" si="647"/>
        <v>0.69589422407794022</v>
      </c>
      <c r="Z1003" s="98"/>
    </row>
    <row r="1004" spans="1:41" ht="12.75" hidden="1" customHeight="1" x14ac:dyDescent="0.2">
      <c r="A1004" s="31"/>
      <c r="C1004" s="17" t="s">
        <v>24</v>
      </c>
      <c r="D1004" s="50">
        <v>146.1</v>
      </c>
      <c r="E1004" s="50"/>
      <c r="F1004" s="112">
        <f t="shared" si="648"/>
        <v>2.5263157894736876</v>
      </c>
      <c r="G1004" s="50">
        <v>141.1</v>
      </c>
      <c r="H1004" s="50"/>
      <c r="I1004" s="112">
        <f t="shared" si="649"/>
        <v>3.0679327976625093</v>
      </c>
      <c r="J1004" s="50">
        <v>124.8</v>
      </c>
      <c r="K1004" s="50"/>
      <c r="L1004" s="112">
        <f t="shared" si="650"/>
        <v>0.56406124093473231</v>
      </c>
      <c r="M1004" s="50">
        <v>198.1</v>
      </c>
      <c r="N1004" s="50"/>
      <c r="O1004" s="112">
        <f t="shared" si="651"/>
        <v>0.101061141990888</v>
      </c>
      <c r="P1004" s="50">
        <v>142.4</v>
      </c>
      <c r="Q1004" s="50"/>
      <c r="R1004" s="112">
        <f t="shared" si="652"/>
        <v>4.2459736456808228</v>
      </c>
      <c r="S1004" s="50">
        <v>151.9</v>
      </c>
      <c r="T1004" s="50"/>
      <c r="U1004" s="112">
        <f t="shared" si="653"/>
        <v>2.2895622895622969</v>
      </c>
      <c r="V1004" s="50">
        <v>123.3</v>
      </c>
      <c r="W1004" s="68"/>
      <c r="X1004" s="112">
        <f t="shared" si="654"/>
        <v>1.398026315789469</v>
      </c>
      <c r="Y1004" s="98">
        <f t="shared" si="647"/>
        <v>0.6844626967830254</v>
      </c>
      <c r="Z1004" s="98"/>
    </row>
    <row r="1005" spans="1:41" s="37" customFormat="1" ht="12.75" hidden="1" customHeight="1" x14ac:dyDescent="0.2">
      <c r="A1005" s="31"/>
      <c r="B1005" s="31"/>
      <c r="C1005" s="17" t="s">
        <v>25</v>
      </c>
      <c r="D1005" s="50">
        <v>147.1</v>
      </c>
      <c r="E1005" s="50"/>
      <c r="F1005" s="112">
        <f t="shared" si="648"/>
        <v>5.5994256999281955</v>
      </c>
      <c r="G1005" s="50">
        <v>142.4</v>
      </c>
      <c r="H1005" s="50"/>
      <c r="I1005" s="112">
        <f t="shared" si="649"/>
        <v>7.8787878787878851</v>
      </c>
      <c r="J1005" s="50">
        <v>124.8</v>
      </c>
      <c r="K1005" s="50"/>
      <c r="L1005" s="112">
        <f t="shared" si="650"/>
        <v>0.56406124093473231</v>
      </c>
      <c r="M1005" s="50">
        <v>198.1</v>
      </c>
      <c r="N1005" s="50"/>
      <c r="O1005" s="112">
        <f t="shared" si="651"/>
        <v>0.15166835187057082</v>
      </c>
      <c r="P1005" s="50">
        <v>144.30000000000001</v>
      </c>
      <c r="Q1005" s="50"/>
      <c r="R1005" s="112">
        <f t="shared" si="652"/>
        <v>6.2592047128129602</v>
      </c>
      <c r="S1005" s="50">
        <v>152.1</v>
      </c>
      <c r="T1005" s="50"/>
      <c r="U1005" s="112">
        <f t="shared" si="653"/>
        <v>2.6315789473684292</v>
      </c>
      <c r="V1005" s="50">
        <v>124.9</v>
      </c>
      <c r="W1005" s="68"/>
      <c r="X1005" s="112">
        <f t="shared" si="654"/>
        <v>2.629416598192269</v>
      </c>
      <c r="Y1005" s="98">
        <f t="shared" si="647"/>
        <v>0.67980965329707677</v>
      </c>
      <c r="Z1005" s="98"/>
      <c r="AA1005" s="310"/>
      <c r="AB1005" s="310"/>
      <c r="AC1005" s="310"/>
      <c r="AD1005" s="310"/>
      <c r="AE1005" s="310"/>
      <c r="AF1005" s="310"/>
      <c r="AG1005" s="310"/>
      <c r="AH1005" s="310"/>
      <c r="AI1005" s="310"/>
      <c r="AJ1005" s="310"/>
      <c r="AK1005" s="310"/>
      <c r="AL1005" s="310"/>
      <c r="AM1005" s="310"/>
      <c r="AN1005" s="310"/>
      <c r="AO1005" s="310"/>
    </row>
    <row r="1006" spans="1:41" ht="12.75" hidden="1" customHeight="1" x14ac:dyDescent="0.2">
      <c r="A1006" s="31"/>
      <c r="B1006" s="31"/>
      <c r="C1006" s="17"/>
      <c r="D1006" s="72"/>
      <c r="E1006" s="53"/>
      <c r="F1006" s="115"/>
      <c r="G1006" s="72"/>
      <c r="H1006" s="72"/>
      <c r="I1006" s="115"/>
      <c r="J1006" s="68"/>
      <c r="K1006" s="68"/>
      <c r="L1006" s="115"/>
      <c r="M1006" s="68"/>
      <c r="N1006" s="68"/>
      <c r="O1006" s="132"/>
      <c r="P1006" s="68"/>
      <c r="Q1006" s="68"/>
      <c r="R1006" s="115"/>
      <c r="S1006" s="72"/>
      <c r="T1006" s="72"/>
      <c r="U1006" s="115"/>
      <c r="V1006" s="68"/>
      <c r="W1006" s="68"/>
      <c r="X1006" s="115"/>
      <c r="Y1006" s="95"/>
      <c r="Z1006" s="95"/>
    </row>
    <row r="1007" spans="1:41" ht="12.75" hidden="1" customHeight="1" x14ac:dyDescent="0.2">
      <c r="A1007" s="31"/>
      <c r="B1007" s="18">
        <v>2008</v>
      </c>
      <c r="C1007" s="17"/>
      <c r="D1007" s="72">
        <f>SUM(D1008:D1019)/12</f>
        <v>158.73333333333332</v>
      </c>
      <c r="E1007" s="154"/>
      <c r="F1007" s="115">
        <f>SUM(D1007/D993-1)*100</f>
        <v>12.957362272430784</v>
      </c>
      <c r="G1007" s="72">
        <f>SUM(G1008:G1019)/12</f>
        <v>157.75</v>
      </c>
      <c r="H1007" s="72"/>
      <c r="I1007" s="115">
        <f>SUM(G1007/G993-1)*100</f>
        <v>18.260760917098807</v>
      </c>
      <c r="J1007" s="68">
        <f>SUM(J1008:J1019)/12</f>
        <v>128.55833333333334</v>
      </c>
      <c r="K1007" s="68"/>
      <c r="L1007" s="115">
        <f>SUM(J1007/J993-1)*100</f>
        <v>3.1906354515050195</v>
      </c>
      <c r="M1007" s="68">
        <f>SUM(M1008:M1019)/12</f>
        <v>199.63333333333335</v>
      </c>
      <c r="N1007" s="68"/>
      <c r="O1007" s="132">
        <f>SUM(M1007/M993-1)*100</f>
        <v>0.79522026339042817</v>
      </c>
      <c r="P1007" s="68">
        <f>SUM(P1008:P1019)/12</f>
        <v>150.04999999999998</v>
      </c>
      <c r="Q1007" s="68"/>
      <c r="R1007" s="115">
        <f>SUM(P1007/P993-1)*100</f>
        <v>8.8041573508973237</v>
      </c>
      <c r="S1007" s="72">
        <f>SUM(S1008:S1019)/12</f>
        <v>161.60833333333332</v>
      </c>
      <c r="T1007" s="72"/>
      <c r="U1007" s="115">
        <f>SUM(S1007/S993-1)*100</f>
        <v>7.7508612068007521</v>
      </c>
      <c r="V1007" s="217">
        <f>SUM(V1008:V1019)/12</f>
        <v>125.97500000000001</v>
      </c>
      <c r="W1007" s="68"/>
      <c r="X1007" s="115">
        <f>SUM(V1007/V993-1)*100</f>
        <v>3.293474547318076</v>
      </c>
      <c r="Y1007" s="155">
        <f t="shared" ref="Y1007:Y1019" si="655">SUM(1/D1007)*100</f>
        <v>0.62998740025199496</v>
      </c>
      <c r="Z1007" s="155"/>
    </row>
    <row r="1008" spans="1:41" ht="12.75" hidden="1" customHeight="1" x14ac:dyDescent="0.2">
      <c r="A1008" s="31"/>
      <c r="C1008" s="17" t="s">
        <v>32</v>
      </c>
      <c r="D1008" s="72">
        <v>147.6</v>
      </c>
      <c r="E1008" s="53"/>
      <c r="F1008" s="115">
        <f>SUM(D1008/D994-1)*100</f>
        <v>6.1870503597122317</v>
      </c>
      <c r="G1008" s="72">
        <v>142.69999999999999</v>
      </c>
      <c r="H1008" s="72"/>
      <c r="I1008" s="115">
        <f t="shared" ref="I1008:I1019" si="656">SUM(G1008/G994-1)*100</f>
        <v>8.4346504559270397</v>
      </c>
      <c r="J1008" s="68">
        <v>125.9</v>
      </c>
      <c r="K1008" s="68"/>
      <c r="L1008" s="115">
        <f t="shared" ref="L1008:L1019" si="657">SUM(J1008/J994-1)*100</f>
        <v>1.4504431909750259</v>
      </c>
      <c r="M1008" s="68">
        <v>198.1</v>
      </c>
      <c r="N1008" s="68"/>
      <c r="O1008" s="132">
        <f t="shared" ref="O1008:O1019" si="658">SUM(M1008/M994-1)*100</f>
        <v>0.20232675771370001</v>
      </c>
      <c r="P1008" s="68">
        <v>146.4</v>
      </c>
      <c r="Q1008" s="68"/>
      <c r="R1008" s="115">
        <f t="shared" ref="R1008:R1019" si="659">SUM(P1008/P994-1)*100</f>
        <v>7.4101247248715918</v>
      </c>
      <c r="S1008" s="72">
        <v>152.80000000000001</v>
      </c>
      <c r="T1008" s="72"/>
      <c r="U1008" s="115">
        <f t="shared" ref="U1008:U1019" si="660">SUM(S1008/S994-1)*100</f>
        <v>3.1039136302294379</v>
      </c>
      <c r="V1008" s="217">
        <v>125.3</v>
      </c>
      <c r="W1008" s="68"/>
      <c r="X1008" s="115">
        <f t="shared" ref="X1008:X1024" si="661">SUM(V1008/V994-1)*100</f>
        <v>3.0427631578947345</v>
      </c>
      <c r="Y1008" s="155">
        <f t="shared" si="655"/>
        <v>0.6775067750677507</v>
      </c>
      <c r="Z1008" s="155"/>
    </row>
    <row r="1009" spans="1:41" ht="12.75" hidden="1" customHeight="1" x14ac:dyDescent="0.2">
      <c r="A1009" s="31"/>
      <c r="C1009" s="17" t="s">
        <v>15</v>
      </c>
      <c r="D1009" s="72">
        <v>147.5</v>
      </c>
      <c r="E1009" s="53"/>
      <c r="F1009" s="115">
        <f t="shared" ref="F1009:F1019" si="662">SUM(D1009/D995-1)*100</f>
        <v>6.9615663524292826</v>
      </c>
      <c r="G1009" s="72">
        <v>142.4</v>
      </c>
      <c r="H1009" s="72"/>
      <c r="I1009" s="115">
        <f t="shared" si="656"/>
        <v>9.7072419106317263</v>
      </c>
      <c r="J1009" s="68">
        <v>127.2</v>
      </c>
      <c r="K1009" s="68"/>
      <c r="L1009" s="115">
        <f t="shared" si="657"/>
        <v>2.4154589371980784</v>
      </c>
      <c r="M1009" s="68">
        <v>198.5</v>
      </c>
      <c r="N1009" s="68"/>
      <c r="O1009" s="132">
        <f t="shared" si="658"/>
        <v>0.30318342597270842</v>
      </c>
      <c r="P1009" s="68">
        <v>146.19999999999999</v>
      </c>
      <c r="Q1009" s="68"/>
      <c r="R1009" s="115">
        <f t="shared" si="659"/>
        <v>6.9495245062179967</v>
      </c>
      <c r="S1009" s="72">
        <v>152.9</v>
      </c>
      <c r="T1009" s="72"/>
      <c r="U1009" s="115">
        <f t="shared" si="660"/>
        <v>3.3108108108108159</v>
      </c>
      <c r="V1009" s="217">
        <v>124.8</v>
      </c>
      <c r="W1009" s="68"/>
      <c r="X1009" s="115">
        <f t="shared" si="661"/>
        <v>2.5472473294987585</v>
      </c>
      <c r="Y1009" s="155">
        <f t="shared" si="655"/>
        <v>0.67796610169491522</v>
      </c>
      <c r="Z1009" s="155"/>
    </row>
    <row r="1010" spans="1:41" ht="12.75" hidden="1" customHeight="1" x14ac:dyDescent="0.2">
      <c r="A1010" s="31"/>
      <c r="C1010" s="17" t="s">
        <v>16</v>
      </c>
      <c r="D1010" s="72">
        <v>148.69999999999999</v>
      </c>
      <c r="E1010" s="53"/>
      <c r="F1010" s="115">
        <f t="shared" si="662"/>
        <v>7.9883805374001415</v>
      </c>
      <c r="G1010" s="72">
        <v>144.1</v>
      </c>
      <c r="H1010" s="72"/>
      <c r="I1010" s="115">
        <f t="shared" si="656"/>
        <v>11.188271604938272</v>
      </c>
      <c r="J1010" s="68">
        <v>127.2</v>
      </c>
      <c r="K1010" s="68"/>
      <c r="L1010" s="115">
        <f t="shared" si="657"/>
        <v>2.3330651649235756</v>
      </c>
      <c r="M1010" s="68">
        <v>198.5</v>
      </c>
      <c r="N1010" s="68"/>
      <c r="O1010" s="132">
        <f t="shared" si="658"/>
        <v>0.2525252525252597</v>
      </c>
      <c r="P1010" s="68">
        <v>146.19999999999999</v>
      </c>
      <c r="Q1010" s="68"/>
      <c r="R1010" s="115">
        <f t="shared" si="659"/>
        <v>7.6583210603828888</v>
      </c>
      <c r="S1010" s="72">
        <v>154.30000000000001</v>
      </c>
      <c r="T1010" s="72"/>
      <c r="U1010" s="115">
        <f t="shared" si="660"/>
        <v>4.397834912043308</v>
      </c>
      <c r="V1010" s="217">
        <v>124.9</v>
      </c>
      <c r="W1010" s="68"/>
      <c r="X1010" s="115">
        <f t="shared" si="661"/>
        <v>3.1379025598678778</v>
      </c>
      <c r="Y1010" s="155">
        <f t="shared" si="655"/>
        <v>0.67249495628782785</v>
      </c>
      <c r="Z1010" s="155"/>
    </row>
    <row r="1011" spans="1:41" ht="12.75" hidden="1" customHeight="1" x14ac:dyDescent="0.2">
      <c r="A1011" s="31"/>
      <c r="C1011" s="17" t="s">
        <v>17</v>
      </c>
      <c r="D1011" s="72">
        <v>151.9</v>
      </c>
      <c r="E1011" s="53"/>
      <c r="F1011" s="115">
        <f t="shared" si="662"/>
        <v>10.472727272727278</v>
      </c>
      <c r="G1011" s="72">
        <v>148.9</v>
      </c>
      <c r="H1011" s="72"/>
      <c r="I1011" s="115">
        <f t="shared" si="656"/>
        <v>15.158546017014697</v>
      </c>
      <c r="J1011" s="68">
        <v>127.6</v>
      </c>
      <c r="K1011" s="68"/>
      <c r="L1011" s="115">
        <f t="shared" si="657"/>
        <v>2.6548672566371723</v>
      </c>
      <c r="M1011" s="68">
        <v>198.5</v>
      </c>
      <c r="N1011" s="68"/>
      <c r="O1011" s="132">
        <f t="shared" si="658"/>
        <v>0.20191822311963481</v>
      </c>
      <c r="P1011" s="68">
        <v>146.19999999999999</v>
      </c>
      <c r="Q1011" s="68"/>
      <c r="R1011" s="115">
        <f t="shared" si="659"/>
        <v>8.1360946745562046</v>
      </c>
      <c r="S1011" s="72">
        <v>155.4</v>
      </c>
      <c r="T1011" s="72"/>
      <c r="U1011" s="115">
        <f t="shared" si="660"/>
        <v>4.7875927174645838</v>
      </c>
      <c r="V1011" s="217">
        <v>125.2</v>
      </c>
      <c r="W1011" s="68"/>
      <c r="X1011" s="115">
        <f t="shared" si="661"/>
        <v>3.215169002473206</v>
      </c>
      <c r="Y1011" s="155">
        <f t="shared" si="655"/>
        <v>0.65832784726793947</v>
      </c>
      <c r="Z1011" s="155"/>
    </row>
    <row r="1012" spans="1:41" ht="12.75" hidden="1" customHeight="1" x14ac:dyDescent="0.2">
      <c r="A1012" s="31"/>
      <c r="C1012" s="17" t="s">
        <v>18</v>
      </c>
      <c r="D1012" s="72">
        <v>156.4</v>
      </c>
      <c r="E1012" s="53"/>
      <c r="F1012" s="115">
        <f>SUM(D1012/D998-1)*100</f>
        <v>13.087490961677517</v>
      </c>
      <c r="G1012" s="72">
        <v>155.5</v>
      </c>
      <c r="H1012" s="72"/>
      <c r="I1012" s="115">
        <f t="shared" si="656"/>
        <v>19.339984650805818</v>
      </c>
      <c r="J1012" s="68">
        <v>128.1</v>
      </c>
      <c r="K1012" s="68"/>
      <c r="L1012" s="115">
        <f t="shared" si="657"/>
        <v>3.0571198712791681</v>
      </c>
      <c r="M1012" s="68">
        <v>198.9</v>
      </c>
      <c r="N1012" s="68"/>
      <c r="O1012" s="132">
        <f t="shared" si="658"/>
        <v>0.40383644623926962</v>
      </c>
      <c r="P1012" s="68">
        <v>147.5</v>
      </c>
      <c r="Q1012" s="68"/>
      <c r="R1012" s="115">
        <f t="shared" si="659"/>
        <v>7.9795021961932777</v>
      </c>
      <c r="S1012" s="72">
        <v>156.1</v>
      </c>
      <c r="T1012" s="72"/>
      <c r="U1012" s="115">
        <f t="shared" si="660"/>
        <v>4.7651006711409316</v>
      </c>
      <c r="V1012" s="217">
        <v>125.6</v>
      </c>
      <c r="W1012" s="68"/>
      <c r="X1012" s="115">
        <f t="shared" si="661"/>
        <v>3.544929925803797</v>
      </c>
      <c r="Y1012" s="155">
        <f t="shared" si="655"/>
        <v>0.63938618925831203</v>
      </c>
      <c r="Z1012" s="155"/>
    </row>
    <row r="1013" spans="1:41" ht="12.75" hidden="1" customHeight="1" x14ac:dyDescent="0.2">
      <c r="A1013" s="31"/>
      <c r="C1013" s="17" t="s">
        <v>19</v>
      </c>
      <c r="D1013" s="72">
        <v>159.5</v>
      </c>
      <c r="E1013" s="53"/>
      <c r="F1013" s="115">
        <f t="shared" si="662"/>
        <v>15.245664739884379</v>
      </c>
      <c r="G1013" s="72">
        <v>159.4</v>
      </c>
      <c r="H1013" s="72"/>
      <c r="I1013" s="115">
        <f t="shared" si="656"/>
        <v>22.521137586471962</v>
      </c>
      <c r="J1013" s="68">
        <v>127.5</v>
      </c>
      <c r="K1013" s="68"/>
      <c r="L1013" s="115">
        <f t="shared" si="657"/>
        <v>2.5744167337087731</v>
      </c>
      <c r="M1013" s="68">
        <v>199.3</v>
      </c>
      <c r="N1013" s="68"/>
      <c r="O1013" s="132">
        <f t="shared" si="658"/>
        <v>0.60575466935892663</v>
      </c>
      <c r="P1013" s="68">
        <v>151.1</v>
      </c>
      <c r="Q1013" s="68"/>
      <c r="R1013" s="115">
        <f t="shared" si="659"/>
        <v>10.211524434719177</v>
      </c>
      <c r="S1013" s="72">
        <v>159.5</v>
      </c>
      <c r="T1013" s="72"/>
      <c r="U1013" s="115">
        <f t="shared" si="660"/>
        <v>5.980066445182719</v>
      </c>
      <c r="V1013" s="217">
        <v>125.6</v>
      </c>
      <c r="W1013" s="68"/>
      <c r="X1013" s="115">
        <f t="shared" si="661"/>
        <v>3.4596375617792274</v>
      </c>
      <c r="Y1013" s="155">
        <f t="shared" si="655"/>
        <v>0.62695924764890276</v>
      </c>
      <c r="Z1013" s="155"/>
    </row>
    <row r="1014" spans="1:41" ht="12.75" hidden="1" customHeight="1" x14ac:dyDescent="0.2">
      <c r="A1014" s="31"/>
      <c r="C1014" s="17" t="s">
        <v>20</v>
      </c>
      <c r="D1014" s="72">
        <v>162.9</v>
      </c>
      <c r="E1014" s="50" t="s">
        <v>40</v>
      </c>
      <c r="F1014" s="115">
        <f t="shared" si="662"/>
        <v>17.617328519855601</v>
      </c>
      <c r="G1014" s="72">
        <v>163.80000000000001</v>
      </c>
      <c r="H1014" s="160" t="s">
        <v>40</v>
      </c>
      <c r="I1014" s="115">
        <f t="shared" si="656"/>
        <v>25.806451612903246</v>
      </c>
      <c r="J1014" s="68">
        <v>127.2</v>
      </c>
      <c r="K1014" s="68"/>
      <c r="L1014" s="115">
        <f t="shared" si="657"/>
        <v>1.8414731785428406</v>
      </c>
      <c r="M1014" s="68">
        <v>199.7</v>
      </c>
      <c r="N1014" s="68"/>
      <c r="O1014" s="132">
        <f t="shared" si="658"/>
        <v>0.80767289247853924</v>
      </c>
      <c r="P1014" s="68">
        <v>155.30000000000001</v>
      </c>
      <c r="Q1014" s="68"/>
      <c r="R1014" s="115">
        <f t="shared" si="659"/>
        <v>13.027656477438132</v>
      </c>
      <c r="S1014" s="72">
        <v>161.5</v>
      </c>
      <c r="T1014" s="72"/>
      <c r="U1014" s="115">
        <f t="shared" si="660"/>
        <v>7.2377158034528488</v>
      </c>
      <c r="V1014" s="217">
        <v>125.6</v>
      </c>
      <c r="W1014" s="68"/>
      <c r="X1014" s="115">
        <f t="shared" si="661"/>
        <v>3.3744855967078102</v>
      </c>
      <c r="Y1014" s="155">
        <f t="shared" si="655"/>
        <v>0.61387354205033762</v>
      </c>
      <c r="Z1014" s="155"/>
    </row>
    <row r="1015" spans="1:41" ht="12.75" hidden="1" customHeight="1" x14ac:dyDescent="0.2">
      <c r="A1015" s="31"/>
      <c r="C1015" s="17" t="s">
        <v>21</v>
      </c>
      <c r="D1015" s="72">
        <v>167.1</v>
      </c>
      <c r="E1015" s="50" t="s">
        <v>40</v>
      </c>
      <c r="F1015" s="115">
        <f t="shared" si="662"/>
        <v>20.129403306973394</v>
      </c>
      <c r="G1015" s="72">
        <v>168</v>
      </c>
      <c r="H1015" s="72"/>
      <c r="I1015" s="115">
        <f t="shared" si="656"/>
        <v>28.146453089244861</v>
      </c>
      <c r="J1015" s="68">
        <v>130.4</v>
      </c>
      <c r="K1015" s="68"/>
      <c r="L1015" s="115">
        <f t="shared" si="657"/>
        <v>4.4871794871794934</v>
      </c>
      <c r="M1015" s="68">
        <v>200.4</v>
      </c>
      <c r="N1015" s="68"/>
      <c r="O1015" s="132">
        <f t="shared" si="658"/>
        <v>1.1610297829379057</v>
      </c>
      <c r="P1015" s="68">
        <v>157.1</v>
      </c>
      <c r="Q1015" s="68" t="s">
        <v>40</v>
      </c>
      <c r="R1015" s="115">
        <f t="shared" si="659"/>
        <v>14.420975965040039</v>
      </c>
      <c r="S1015" s="72">
        <v>172</v>
      </c>
      <c r="T1015" s="72"/>
      <c r="U1015" s="115">
        <f t="shared" si="660"/>
        <v>13.907284768211925</v>
      </c>
      <c r="V1015" s="217">
        <v>126.2</v>
      </c>
      <c r="W1015" s="68"/>
      <c r="X1015" s="115">
        <f t="shared" si="661"/>
        <v>3.6976170912078832</v>
      </c>
      <c r="Y1015" s="155">
        <f t="shared" si="655"/>
        <v>0.59844404548174746</v>
      </c>
      <c r="Z1015" s="155"/>
    </row>
    <row r="1016" spans="1:41" ht="12.75" hidden="1" customHeight="1" x14ac:dyDescent="0.2">
      <c r="A1016" s="31"/>
      <c r="C1016" s="17" t="s">
        <v>22</v>
      </c>
      <c r="D1016" s="72">
        <v>166.7</v>
      </c>
      <c r="E1016" s="53"/>
      <c r="F1016" s="115">
        <f t="shared" si="662"/>
        <v>16.573426573426573</v>
      </c>
      <c r="G1016" s="72">
        <v>167.7</v>
      </c>
      <c r="H1016" s="72"/>
      <c r="I1016" s="115">
        <f t="shared" si="656"/>
        <v>22.319474835886211</v>
      </c>
      <c r="J1016" s="68">
        <v>130.4</v>
      </c>
      <c r="K1016" s="68"/>
      <c r="L1016" s="115">
        <f t="shared" si="657"/>
        <v>4.4871794871794934</v>
      </c>
      <c r="M1016" s="68">
        <v>200.7</v>
      </c>
      <c r="N1016" s="68"/>
      <c r="O1016" s="132">
        <f t="shared" si="658"/>
        <v>1.2613521695257424</v>
      </c>
      <c r="P1016" s="68">
        <v>155.6</v>
      </c>
      <c r="Q1016" s="68"/>
      <c r="R1016" s="115">
        <f t="shared" si="659"/>
        <v>13.08139534883721</v>
      </c>
      <c r="S1016" s="72">
        <v>170.8</v>
      </c>
      <c r="T1016" s="72"/>
      <c r="U1016" s="115">
        <f t="shared" si="660"/>
        <v>12.962962962962976</v>
      </c>
      <c r="V1016" s="217">
        <v>126.6</v>
      </c>
      <c r="W1016" s="68"/>
      <c r="X1016" s="115">
        <f t="shared" si="661"/>
        <v>3.855619360131235</v>
      </c>
      <c r="Y1016" s="155">
        <f t="shared" si="655"/>
        <v>0.59988002399520102</v>
      </c>
      <c r="Z1016" s="155"/>
    </row>
    <row r="1017" spans="1:41" ht="12.75" hidden="1" customHeight="1" x14ac:dyDescent="0.2">
      <c r="A1017" s="31"/>
      <c r="C1017" s="17" t="s">
        <v>23</v>
      </c>
      <c r="D1017" s="72">
        <v>167</v>
      </c>
      <c r="E1017" s="53"/>
      <c r="F1017" s="115">
        <f>SUM(D1017/D1003-1)*100</f>
        <v>16.214335421016024</v>
      </c>
      <c r="G1017" s="72">
        <v>168.4</v>
      </c>
      <c r="H1017" s="72"/>
      <c r="I1017" s="115">
        <f t="shared" si="656"/>
        <v>21.94062273714701</v>
      </c>
      <c r="J1017" s="68">
        <v>130.19999999999999</v>
      </c>
      <c r="K1017" s="68"/>
      <c r="L1017" s="115">
        <f t="shared" si="657"/>
        <v>3.8277511961722244</v>
      </c>
      <c r="M1017" s="68">
        <v>201</v>
      </c>
      <c r="N1017" s="68"/>
      <c r="O1017" s="132">
        <f t="shared" si="658"/>
        <v>1.4127144298688332</v>
      </c>
      <c r="P1017" s="68">
        <v>155.30000000000001</v>
      </c>
      <c r="Q1017" s="68"/>
      <c r="R1017" s="115">
        <f t="shared" si="659"/>
        <v>12.373371924746767</v>
      </c>
      <c r="S1017" s="72">
        <v>169.5</v>
      </c>
      <c r="T1017" s="72"/>
      <c r="U1017" s="115">
        <f t="shared" si="660"/>
        <v>12.103174603174605</v>
      </c>
      <c r="V1017" s="217">
        <v>126.8</v>
      </c>
      <c r="W1017" s="68"/>
      <c r="X1017" s="115">
        <f t="shared" si="661"/>
        <v>4.1050903119868698</v>
      </c>
      <c r="Y1017" s="155">
        <f t="shared" si="655"/>
        <v>0.5988023952095809</v>
      </c>
      <c r="Z1017" s="155"/>
    </row>
    <row r="1018" spans="1:41" ht="12.75" hidden="1" customHeight="1" x14ac:dyDescent="0.2">
      <c r="A1018" s="31"/>
      <c r="C1018" s="17" t="s">
        <v>24</v>
      </c>
      <c r="D1018" s="72">
        <v>165.7</v>
      </c>
      <c r="E1018" s="53"/>
      <c r="F1018" s="115">
        <f t="shared" si="662"/>
        <v>13.415468856947289</v>
      </c>
      <c r="G1018" s="72">
        <v>166.8</v>
      </c>
      <c r="H1018" s="72"/>
      <c r="I1018" s="115">
        <f t="shared" si="656"/>
        <v>18.214032600992212</v>
      </c>
      <c r="J1018" s="68">
        <v>130.5</v>
      </c>
      <c r="K1018" s="68"/>
      <c r="L1018" s="115">
        <f t="shared" si="657"/>
        <v>4.5673076923076872</v>
      </c>
      <c r="M1018" s="68">
        <v>201</v>
      </c>
      <c r="N1018" s="68"/>
      <c r="O1018" s="132">
        <f t="shared" si="658"/>
        <v>1.463907117617369</v>
      </c>
      <c r="P1018" s="68">
        <v>152</v>
      </c>
      <c r="Q1018" s="68"/>
      <c r="R1018" s="115">
        <f t="shared" si="659"/>
        <v>6.7415730337078594</v>
      </c>
      <c r="S1018" s="72">
        <v>168.2</v>
      </c>
      <c r="T1018" s="72"/>
      <c r="U1018" s="115">
        <f t="shared" si="660"/>
        <v>10.7307439104674</v>
      </c>
      <c r="V1018" s="217">
        <v>127.9</v>
      </c>
      <c r="W1018" s="68"/>
      <c r="X1018" s="115">
        <f t="shared" si="661"/>
        <v>3.7307380373073906</v>
      </c>
      <c r="Y1018" s="155">
        <f t="shared" si="655"/>
        <v>0.6035003017501509</v>
      </c>
      <c r="Z1018" s="155"/>
    </row>
    <row r="1019" spans="1:41" s="31" customFormat="1" ht="12.75" hidden="1" customHeight="1" x14ac:dyDescent="0.2">
      <c r="C1019" s="17" t="s">
        <v>25</v>
      </c>
      <c r="D1019" s="72">
        <v>163.80000000000001</v>
      </c>
      <c r="E1019" s="53"/>
      <c r="F1019" s="115">
        <f t="shared" si="662"/>
        <v>11.352821210061204</v>
      </c>
      <c r="G1019" s="72">
        <v>165.3</v>
      </c>
      <c r="H1019" s="72"/>
      <c r="I1019" s="115">
        <f t="shared" si="656"/>
        <v>16.081460674157299</v>
      </c>
      <c r="J1019" s="68">
        <v>130.5</v>
      </c>
      <c r="K1019" s="68"/>
      <c r="L1019" s="115">
        <f t="shared" si="657"/>
        <v>4.5673076923076872</v>
      </c>
      <c r="M1019" s="68">
        <v>201</v>
      </c>
      <c r="N1019" s="68"/>
      <c r="O1019" s="132">
        <f t="shared" si="658"/>
        <v>1.463907117617369</v>
      </c>
      <c r="P1019" s="68">
        <v>141.69999999999999</v>
      </c>
      <c r="Q1019" s="68"/>
      <c r="R1019" s="115">
        <f t="shared" si="659"/>
        <v>-1.8018018018018167</v>
      </c>
      <c r="S1019" s="72">
        <v>166.3</v>
      </c>
      <c r="T1019" s="72"/>
      <c r="U1019" s="115">
        <f t="shared" si="660"/>
        <v>9.3359631821170463</v>
      </c>
      <c r="V1019" s="217">
        <v>127.2</v>
      </c>
      <c r="W1019" s="68"/>
      <c r="X1019" s="115">
        <f t="shared" si="661"/>
        <v>1.8414731785428406</v>
      </c>
      <c r="Y1019" s="155">
        <f t="shared" si="655"/>
        <v>0.61050061050061055</v>
      </c>
      <c r="Z1019" s="155"/>
      <c r="AA1019" s="309"/>
      <c r="AB1019" s="309"/>
      <c r="AC1019" s="309"/>
      <c r="AD1019" s="309"/>
      <c r="AE1019" s="309"/>
      <c r="AF1019" s="309"/>
      <c r="AG1019" s="309"/>
      <c r="AH1019" s="309"/>
      <c r="AI1019" s="309"/>
      <c r="AJ1019" s="309"/>
      <c r="AK1019" s="309"/>
      <c r="AL1019" s="309"/>
      <c r="AM1019" s="309"/>
      <c r="AN1019" s="309"/>
      <c r="AO1019" s="309"/>
    </row>
    <row r="1020" spans="1:41" ht="12.75" hidden="1" customHeight="1" x14ac:dyDescent="0.2">
      <c r="A1020" s="31"/>
      <c r="B1020" s="31"/>
      <c r="C1020" s="17"/>
      <c r="D1020" s="72"/>
      <c r="E1020" s="53"/>
      <c r="F1020" s="115"/>
      <c r="G1020" s="72"/>
      <c r="H1020" s="72"/>
      <c r="I1020" s="115"/>
      <c r="J1020" s="68"/>
      <c r="K1020" s="68"/>
      <c r="L1020" s="115"/>
      <c r="M1020" s="68"/>
      <c r="N1020" s="68"/>
      <c r="O1020" s="132"/>
      <c r="P1020" s="68"/>
      <c r="Q1020" s="68"/>
      <c r="R1020" s="115"/>
      <c r="S1020" s="72"/>
      <c r="T1020" s="72"/>
      <c r="U1020" s="115"/>
      <c r="V1020" s="68"/>
      <c r="W1020" s="68"/>
      <c r="X1020" s="115" t="e">
        <f t="shared" si="661"/>
        <v>#DIV/0!</v>
      </c>
      <c r="Y1020" s="95"/>
      <c r="Z1020" s="95"/>
    </row>
    <row r="1021" spans="1:41" ht="12.75" hidden="1" customHeight="1" x14ac:dyDescent="0.2">
      <c r="A1021" s="31"/>
      <c r="B1021" s="31"/>
      <c r="C1021" s="17"/>
      <c r="D1021" s="72"/>
      <c r="E1021" s="53"/>
      <c r="F1021" s="115"/>
      <c r="G1021" s="72"/>
      <c r="H1021" s="72"/>
      <c r="I1021" s="115"/>
      <c r="J1021" s="68"/>
      <c r="K1021" s="68"/>
      <c r="L1021" s="115"/>
      <c r="M1021" s="68"/>
      <c r="N1021" s="68"/>
      <c r="O1021" s="132"/>
      <c r="P1021" s="68"/>
      <c r="Q1021" s="68"/>
      <c r="R1021" s="115"/>
      <c r="S1021" s="72"/>
      <c r="T1021" s="72"/>
      <c r="U1021" s="115"/>
      <c r="V1021" s="68"/>
      <c r="W1021" s="68"/>
      <c r="X1021" s="115">
        <f t="shared" si="661"/>
        <v>-100</v>
      </c>
      <c r="Y1021" s="95"/>
      <c r="Z1021" s="95"/>
    </row>
    <row r="1022" spans="1:41" ht="12.75" hidden="1" customHeight="1" x14ac:dyDescent="0.2">
      <c r="A1022" s="31"/>
      <c r="B1022" s="31"/>
      <c r="C1022" s="17"/>
      <c r="D1022" s="72"/>
      <c r="E1022" s="53"/>
      <c r="F1022" s="115"/>
      <c r="G1022" s="72"/>
      <c r="H1022" s="72"/>
      <c r="I1022" s="115"/>
      <c r="J1022" s="68"/>
      <c r="K1022" s="68"/>
      <c r="L1022" s="115"/>
      <c r="M1022" s="68"/>
      <c r="N1022" s="68"/>
      <c r="O1022" s="132"/>
      <c r="P1022" s="68"/>
      <c r="Q1022" s="68"/>
      <c r="R1022" s="115"/>
      <c r="S1022" s="72"/>
      <c r="T1022" s="72"/>
      <c r="U1022" s="115"/>
      <c r="V1022" s="68"/>
      <c r="W1022" s="68"/>
      <c r="X1022" s="115">
        <f t="shared" si="661"/>
        <v>-100</v>
      </c>
      <c r="Y1022" s="95"/>
      <c r="Z1022" s="95"/>
    </row>
    <row r="1023" spans="1:41" ht="12.75" hidden="1" customHeight="1" x14ac:dyDescent="0.2">
      <c r="A1023" s="31"/>
      <c r="B1023" s="31"/>
      <c r="C1023" s="17"/>
      <c r="D1023" s="72"/>
      <c r="E1023" s="53"/>
      <c r="F1023" s="115"/>
      <c r="G1023" s="72"/>
      <c r="H1023" s="72"/>
      <c r="I1023" s="115"/>
      <c r="J1023" s="68"/>
      <c r="K1023" s="68"/>
      <c r="L1023" s="115"/>
      <c r="M1023" s="68"/>
      <c r="N1023" s="68"/>
      <c r="O1023" s="132"/>
      <c r="P1023" s="68"/>
      <c r="Q1023" s="68"/>
      <c r="R1023" s="115"/>
      <c r="S1023" s="72"/>
      <c r="T1023" s="72"/>
      <c r="U1023" s="115"/>
      <c r="V1023" s="68"/>
      <c r="W1023" s="68"/>
      <c r="X1023" s="115">
        <f t="shared" si="661"/>
        <v>-100</v>
      </c>
      <c r="Y1023" s="95"/>
      <c r="Z1023" s="95"/>
    </row>
    <row r="1024" spans="1:41" ht="12.75" hidden="1" customHeight="1" x14ac:dyDescent="0.2">
      <c r="A1024" s="31"/>
      <c r="B1024" s="31"/>
      <c r="C1024" s="17"/>
      <c r="D1024" s="72"/>
      <c r="E1024" s="53"/>
      <c r="F1024" s="115"/>
      <c r="G1024" s="72"/>
      <c r="H1024" s="72"/>
      <c r="I1024" s="115"/>
      <c r="J1024" s="68"/>
      <c r="K1024" s="68"/>
      <c r="L1024" s="115"/>
      <c r="M1024" s="68"/>
      <c r="N1024" s="68"/>
      <c r="O1024" s="132"/>
      <c r="P1024" s="68"/>
      <c r="Q1024" s="68"/>
      <c r="R1024" s="115"/>
      <c r="S1024" s="72"/>
      <c r="T1024" s="72"/>
      <c r="U1024" s="115"/>
      <c r="V1024" s="68"/>
      <c r="W1024" s="68"/>
      <c r="X1024" s="115">
        <f t="shared" si="661"/>
        <v>-100</v>
      </c>
      <c r="Y1024" s="95"/>
      <c r="Z1024" s="95"/>
    </row>
    <row r="1025" spans="1:42" ht="12.75" hidden="1" customHeight="1" x14ac:dyDescent="0.2">
      <c r="A1025" s="31"/>
      <c r="B1025" s="31"/>
      <c r="C1025" s="17"/>
      <c r="D1025" s="72"/>
      <c r="E1025" s="53"/>
      <c r="F1025" s="115"/>
      <c r="G1025" s="72"/>
      <c r="H1025" s="72"/>
      <c r="I1025" s="115"/>
      <c r="J1025" s="68"/>
      <c r="K1025" s="68"/>
      <c r="L1025" s="115"/>
      <c r="M1025" s="68"/>
      <c r="N1025" s="68"/>
      <c r="O1025" s="132"/>
      <c r="P1025" s="68"/>
      <c r="Q1025" s="68"/>
      <c r="R1025" s="115"/>
      <c r="S1025" s="72"/>
      <c r="T1025" s="72"/>
      <c r="U1025" s="115"/>
      <c r="V1025" s="68"/>
      <c r="W1025" s="68"/>
      <c r="X1025" s="115"/>
      <c r="Y1025" s="95"/>
      <c r="Z1025" s="95"/>
    </row>
    <row r="1026" spans="1:42" ht="12.75" customHeight="1" x14ac:dyDescent="0.2">
      <c r="A1026" s="31"/>
      <c r="B1026" s="18">
        <v>2009</v>
      </c>
      <c r="C1026" s="17"/>
      <c r="D1026" s="229">
        <f>SUM(D1027:D1038)/12</f>
        <v>165.4083333333333</v>
      </c>
      <c r="E1026" s="229"/>
      <c r="F1026" s="325">
        <f>SUM(D1026/D1007-1)*100</f>
        <v>4.2051658966820504</v>
      </c>
      <c r="G1026" s="229">
        <f>SUM(G1027:G1038)/12</f>
        <v>166.65</v>
      </c>
      <c r="H1026" s="229"/>
      <c r="I1026" s="325">
        <f>SUM(G1026/G1007-1)*100</f>
        <v>5.6418383518225035</v>
      </c>
      <c r="J1026" s="229">
        <f>SUM(J1027:J1038)/12</f>
        <v>131.79166666666669</v>
      </c>
      <c r="K1026" s="229"/>
      <c r="L1026" s="325">
        <f t="shared" ref="L1026:L1038" si="663">SUM(J1026/J1007-1)*100</f>
        <v>2.5150709794516279</v>
      </c>
      <c r="M1026" s="229">
        <f>SUM(M1027:M1038)/12</f>
        <v>204.39999999999998</v>
      </c>
      <c r="N1026" s="229"/>
      <c r="O1026" s="325">
        <f>SUM(M1026/M1007-1)*100</f>
        <v>2.3877108031390648</v>
      </c>
      <c r="P1026" s="229">
        <f>SUM(P1027:P1038)/12</f>
        <v>145.02500000000001</v>
      </c>
      <c r="Q1026" s="229"/>
      <c r="R1026" s="325">
        <f>SUM(P1026/P1007-1)*100</f>
        <v>-3.3488837054315046</v>
      </c>
      <c r="S1026" s="229">
        <f>SUM(S1027:S1038)/12</f>
        <v>166.8833333333333</v>
      </c>
      <c r="T1026" s="229"/>
      <c r="U1026" s="325">
        <f>SUM(S1026/S1007-1)*100</f>
        <v>3.2640643531170799</v>
      </c>
      <c r="V1026" s="229">
        <f>SUM(V1027:V1038)/12</f>
        <v>129.11666666666665</v>
      </c>
      <c r="W1026" s="234"/>
      <c r="X1026" s="327">
        <f>SUM(V1026/V1007-1)*100</f>
        <v>2.4938810610570572</v>
      </c>
      <c r="Y1026" s="221">
        <f t="shared" ref="Y1026:Y1038" si="664">SUM(1/D1026)*100</f>
        <v>0.60456446168572742</v>
      </c>
      <c r="Z1026" s="221"/>
      <c r="AB1026" s="292"/>
      <c r="AC1026" s="292"/>
      <c r="AD1026" s="292"/>
      <c r="AE1026" s="292"/>
      <c r="AF1026" s="292"/>
      <c r="AG1026" s="292"/>
      <c r="AH1026" s="292"/>
      <c r="AI1026" s="263"/>
      <c r="AJ1026" s="309" t="b">
        <f t="shared" ref="AJ1026" si="665">D1026=AB1026</f>
        <v>0</v>
      </c>
      <c r="AK1026" s="309" t="b">
        <f t="shared" ref="AK1026" si="666">G1026=AC1026</f>
        <v>0</v>
      </c>
      <c r="AL1026" s="309" t="b">
        <f t="shared" ref="AL1026" si="667">J1026=AD1026</f>
        <v>0</v>
      </c>
      <c r="AM1026" s="309" t="b">
        <f t="shared" ref="AM1026" si="668">M1026=AE1026</f>
        <v>0</v>
      </c>
      <c r="AN1026" s="309" t="b">
        <f t="shared" ref="AN1026" si="669">AF1026=P1026</f>
        <v>0</v>
      </c>
      <c r="AO1026" s="309" t="b">
        <f t="shared" ref="AO1026" si="670">AG1026=S1026</f>
        <v>0</v>
      </c>
      <c r="AP1026" s="31" t="b">
        <f t="shared" ref="AP1026" si="671">AH1026=V1026</f>
        <v>0</v>
      </c>
    </row>
    <row r="1027" spans="1:42" ht="12.75" customHeight="1" x14ac:dyDescent="0.2">
      <c r="A1027" s="31"/>
      <c r="C1027" s="17" t="s">
        <v>32</v>
      </c>
      <c r="D1027" s="229">
        <v>163</v>
      </c>
      <c r="E1027" s="50"/>
      <c r="F1027" s="325">
        <f t="shared" ref="F1027:F1036" si="672">SUM(D1027/D1008-1)*100</f>
        <v>10.433604336043366</v>
      </c>
      <c r="G1027" s="229">
        <v>164.6</v>
      </c>
      <c r="H1027" s="50"/>
      <c r="I1027" s="325">
        <f t="shared" ref="I1027:I1036" si="673">SUM(G1027/G1008-1)*100</f>
        <v>15.346881569726701</v>
      </c>
      <c r="J1027" s="229">
        <v>130.5</v>
      </c>
      <c r="K1027" s="50"/>
      <c r="L1027" s="325">
        <f t="shared" si="663"/>
        <v>3.6536934074662408</v>
      </c>
      <c r="M1027" s="229">
        <v>200.8</v>
      </c>
      <c r="N1027" s="50"/>
      <c r="O1027" s="325">
        <f t="shared" ref="O1027:O1036" si="674">SUM(M1027/M1008-1)*100</f>
        <v>1.3629480060575627</v>
      </c>
      <c r="P1027" s="229">
        <v>139.19999999999999</v>
      </c>
      <c r="Q1027" s="50"/>
      <c r="R1027" s="325">
        <f t="shared" ref="R1027:R1036" si="675">SUM(P1027/P1008-1)*100</f>
        <v>-4.9180327868852629</v>
      </c>
      <c r="S1027" s="50">
        <v>164.9</v>
      </c>
      <c r="T1027" s="50"/>
      <c r="U1027" s="326">
        <f t="shared" ref="U1027:U1038" si="676">SUM(S1027/S1008-1)*100</f>
        <v>7.9188481675392719</v>
      </c>
      <c r="V1027" s="50">
        <v>127.2</v>
      </c>
      <c r="W1027" s="68"/>
      <c r="X1027" s="327">
        <f t="shared" ref="X1027:X1036" si="677">SUM(V1027/V1008-1)*100</f>
        <v>1.5163607342378427</v>
      </c>
      <c r="Y1027" s="221">
        <f t="shared" si="664"/>
        <v>0.61349693251533743</v>
      </c>
      <c r="AA1027" s="300" t="s">
        <v>14</v>
      </c>
      <c r="AB1027" s="301">
        <v>163</v>
      </c>
      <c r="AC1027" s="301">
        <v>164.6</v>
      </c>
      <c r="AD1027" s="301">
        <v>130.5</v>
      </c>
      <c r="AE1027" s="301">
        <v>200.8</v>
      </c>
      <c r="AF1027" s="301">
        <v>139.19999999999999</v>
      </c>
      <c r="AG1027" s="301">
        <v>164.9</v>
      </c>
      <c r="AH1027" s="301">
        <v>127.2</v>
      </c>
      <c r="AJ1027" s="309" t="b">
        <f t="shared" ref="AJ1027:AJ1038" si="678">D1027=AB1027</f>
        <v>1</v>
      </c>
      <c r="AK1027" s="309" t="b">
        <f t="shared" ref="AK1027:AK1038" si="679">G1027=AC1027</f>
        <v>1</v>
      </c>
      <c r="AL1027" s="309" t="b">
        <f t="shared" ref="AL1027:AL1038" si="680">J1027=AD1027</f>
        <v>1</v>
      </c>
      <c r="AM1027" s="309" t="b">
        <f t="shared" ref="AM1027:AM1038" si="681">M1027=AE1027</f>
        <v>1</v>
      </c>
      <c r="AN1027" s="309" t="b">
        <f t="shared" ref="AN1027:AN1038" si="682">AF1027=P1027</f>
        <v>1</v>
      </c>
      <c r="AO1027" s="309" t="b">
        <f t="shared" ref="AO1027" si="683">AG1027=S1027</f>
        <v>1</v>
      </c>
      <c r="AP1027" s="31" t="b">
        <f t="shared" ref="AP1027" si="684">AH1027=V1027</f>
        <v>1</v>
      </c>
    </row>
    <row r="1028" spans="1:42" ht="12.75" customHeight="1" x14ac:dyDescent="0.2">
      <c r="A1028" s="31"/>
      <c r="C1028" s="17" t="s">
        <v>15</v>
      </c>
      <c r="D1028" s="229">
        <v>161.80000000000001</v>
      </c>
      <c r="E1028" s="50"/>
      <c r="F1028" s="325">
        <f t="shared" si="672"/>
        <v>9.6949152542372907</v>
      </c>
      <c r="G1028" s="229">
        <v>162.5</v>
      </c>
      <c r="H1028" s="50"/>
      <c r="I1028" s="325">
        <f t="shared" si="673"/>
        <v>14.11516853932584</v>
      </c>
      <c r="J1028" s="229">
        <v>129.5</v>
      </c>
      <c r="K1028" s="50"/>
      <c r="L1028" s="325">
        <f t="shared" si="663"/>
        <v>1.8081761006289332</v>
      </c>
      <c r="M1028" s="229">
        <v>200.5</v>
      </c>
      <c r="N1028" s="50"/>
      <c r="O1028" s="325">
        <f t="shared" si="674"/>
        <v>1.0075566750629816</v>
      </c>
      <c r="P1028" s="50">
        <v>144</v>
      </c>
      <c r="Q1028" s="50"/>
      <c r="R1028" s="325">
        <f t="shared" si="675"/>
        <v>-1.5047879616962967</v>
      </c>
      <c r="S1028" s="50">
        <v>163.4</v>
      </c>
      <c r="T1028" s="50"/>
      <c r="U1028" s="326">
        <f t="shared" si="676"/>
        <v>6.8672334859385176</v>
      </c>
      <c r="V1028" s="50">
        <v>127.9</v>
      </c>
      <c r="W1028" s="68"/>
      <c r="X1028" s="327">
        <f t="shared" si="677"/>
        <v>2.4839743589743613</v>
      </c>
      <c r="Y1028" s="221">
        <f t="shared" si="664"/>
        <v>0.61804697156983934</v>
      </c>
      <c r="Z1028" s="221"/>
      <c r="AA1028" s="300" t="s">
        <v>15</v>
      </c>
      <c r="AB1028" s="301">
        <v>161.80000000000001</v>
      </c>
      <c r="AC1028" s="301">
        <v>162.5</v>
      </c>
      <c r="AD1028" s="301">
        <v>129.5</v>
      </c>
      <c r="AE1028" s="301">
        <v>200.5</v>
      </c>
      <c r="AF1028" s="301">
        <v>144</v>
      </c>
      <c r="AG1028" s="301">
        <v>163.4</v>
      </c>
      <c r="AH1028" s="301">
        <v>127.9</v>
      </c>
      <c r="AI1028" s="263"/>
      <c r="AJ1028" s="309" t="b">
        <f t="shared" si="678"/>
        <v>1</v>
      </c>
      <c r="AK1028" s="309" t="b">
        <f t="shared" si="679"/>
        <v>1</v>
      </c>
      <c r="AL1028" s="309" t="b">
        <f t="shared" si="680"/>
        <v>1</v>
      </c>
      <c r="AM1028" s="309" t="b">
        <f t="shared" si="681"/>
        <v>1</v>
      </c>
      <c r="AN1028" s="309" t="b">
        <f t="shared" si="682"/>
        <v>1</v>
      </c>
      <c r="AO1028" s="309" t="b">
        <f t="shared" ref="AO1028:AO1038" si="685">AG1028=S1028</f>
        <v>1</v>
      </c>
      <c r="AP1028" s="31" t="b">
        <f t="shared" ref="AP1028:AP1038" si="686">AH1028=V1028</f>
        <v>1</v>
      </c>
    </row>
    <row r="1029" spans="1:42" ht="12.75" customHeight="1" x14ac:dyDescent="0.2">
      <c r="A1029" s="31"/>
      <c r="C1029" s="17" t="s">
        <v>16</v>
      </c>
      <c r="D1029" s="229">
        <v>162.19999999999999</v>
      </c>
      <c r="E1029" s="50"/>
      <c r="F1029" s="325">
        <f t="shared" si="672"/>
        <v>9.0786819098856775</v>
      </c>
      <c r="G1029" s="229">
        <v>163.19999999999999</v>
      </c>
      <c r="H1029" s="50"/>
      <c r="I1029" s="325">
        <f t="shared" si="673"/>
        <v>13.254684247050651</v>
      </c>
      <c r="J1029" s="229">
        <v>129.19999999999999</v>
      </c>
      <c r="K1029" s="50"/>
      <c r="L1029" s="325">
        <f t="shared" si="663"/>
        <v>1.5723270440251458</v>
      </c>
      <c r="M1029" s="229">
        <v>200.5</v>
      </c>
      <c r="N1029" s="50"/>
      <c r="O1029" s="325">
        <f t="shared" si="674"/>
        <v>1.0075566750629816</v>
      </c>
      <c r="P1029" s="50">
        <v>143.5</v>
      </c>
      <c r="Q1029" s="50"/>
      <c r="R1029" s="325">
        <f t="shared" si="675"/>
        <v>-1.8467852257181838</v>
      </c>
      <c r="S1029" s="50">
        <v>163.4</v>
      </c>
      <c r="T1029" s="50"/>
      <c r="U1029" s="326">
        <f t="shared" si="676"/>
        <v>5.8976020738820356</v>
      </c>
      <c r="V1029" s="50">
        <v>128</v>
      </c>
      <c r="W1029" s="68"/>
      <c r="X1029" s="327">
        <f t="shared" si="677"/>
        <v>2.4819855884707698</v>
      </c>
      <c r="Y1029" s="221">
        <f t="shared" si="664"/>
        <v>0.61652281134401976</v>
      </c>
      <c r="Z1029" s="221"/>
      <c r="AA1029" s="300" t="s">
        <v>16</v>
      </c>
      <c r="AB1029" s="301">
        <v>162.19999999999999</v>
      </c>
      <c r="AC1029" s="301">
        <v>163.19999999999999</v>
      </c>
      <c r="AD1029" s="301">
        <v>129.19999999999999</v>
      </c>
      <c r="AE1029" s="301">
        <v>200.5</v>
      </c>
      <c r="AF1029" s="301">
        <v>143.5</v>
      </c>
      <c r="AG1029" s="301">
        <v>163.4</v>
      </c>
      <c r="AH1029" s="301">
        <v>128</v>
      </c>
      <c r="AI1029" s="263"/>
      <c r="AJ1029" s="309" t="b">
        <f t="shared" si="678"/>
        <v>1</v>
      </c>
      <c r="AK1029" s="309" t="b">
        <f t="shared" si="679"/>
        <v>1</v>
      </c>
      <c r="AL1029" s="309" t="b">
        <f t="shared" si="680"/>
        <v>1</v>
      </c>
      <c r="AM1029" s="309" t="b">
        <f t="shared" si="681"/>
        <v>1</v>
      </c>
      <c r="AN1029" s="309" t="b">
        <f t="shared" si="682"/>
        <v>1</v>
      </c>
      <c r="AO1029" s="309" t="b">
        <f t="shared" si="685"/>
        <v>1</v>
      </c>
      <c r="AP1029" s="31" t="b">
        <f t="shared" si="686"/>
        <v>1</v>
      </c>
    </row>
    <row r="1030" spans="1:42" ht="12.75" customHeight="1" x14ac:dyDescent="0.2">
      <c r="A1030" s="31"/>
      <c r="C1030" s="17" t="s">
        <v>17</v>
      </c>
      <c r="D1030" s="229">
        <v>162.19999999999999</v>
      </c>
      <c r="E1030" s="50"/>
      <c r="F1030" s="325">
        <f t="shared" si="672"/>
        <v>6.7807768268597579</v>
      </c>
      <c r="G1030" s="229">
        <v>163.19999999999999</v>
      </c>
      <c r="H1030" s="50"/>
      <c r="I1030" s="325">
        <f t="shared" si="673"/>
        <v>9.6037609133646562</v>
      </c>
      <c r="J1030" s="229">
        <v>129.19999999999999</v>
      </c>
      <c r="K1030" s="50"/>
      <c r="L1030" s="325">
        <f t="shared" si="663"/>
        <v>1.2539184952978122</v>
      </c>
      <c r="M1030" s="229">
        <v>200.2</v>
      </c>
      <c r="N1030" s="50"/>
      <c r="O1030" s="325">
        <f t="shared" si="674"/>
        <v>0.85642317380352218</v>
      </c>
      <c r="P1030" s="50">
        <v>141.69999999999999</v>
      </c>
      <c r="Q1030" s="50"/>
      <c r="R1030" s="325">
        <f t="shared" si="675"/>
        <v>-3.0779753761969952</v>
      </c>
      <c r="S1030" s="50">
        <v>164.3</v>
      </c>
      <c r="T1030" s="50"/>
      <c r="U1030" s="326">
        <f t="shared" si="676"/>
        <v>5.7271557271557416</v>
      </c>
      <c r="V1030" s="50">
        <v>128.19999999999999</v>
      </c>
      <c r="W1030" s="68"/>
      <c r="X1030" s="327">
        <f t="shared" si="677"/>
        <v>2.3961661341852958</v>
      </c>
      <c r="Y1030" s="221">
        <f t="shared" si="664"/>
        <v>0.61652281134401976</v>
      </c>
      <c r="Z1030" s="221"/>
      <c r="AA1030" s="300" t="s">
        <v>17</v>
      </c>
      <c r="AB1030" s="301">
        <v>162.19999999999999</v>
      </c>
      <c r="AC1030" s="301">
        <v>163.19999999999999</v>
      </c>
      <c r="AD1030" s="301">
        <v>129.19999999999999</v>
      </c>
      <c r="AE1030" s="301">
        <v>200.2</v>
      </c>
      <c r="AF1030" s="301">
        <v>141.69999999999999</v>
      </c>
      <c r="AG1030" s="301">
        <v>164.3</v>
      </c>
      <c r="AH1030" s="301">
        <v>128.19999999999999</v>
      </c>
      <c r="AI1030" s="263"/>
      <c r="AJ1030" s="309" t="b">
        <f t="shared" si="678"/>
        <v>1</v>
      </c>
      <c r="AK1030" s="309" t="b">
        <f t="shared" si="679"/>
        <v>1</v>
      </c>
      <c r="AL1030" s="309" t="b">
        <f t="shared" si="680"/>
        <v>1</v>
      </c>
      <c r="AM1030" s="309" t="b">
        <f t="shared" si="681"/>
        <v>1</v>
      </c>
      <c r="AN1030" s="309" t="b">
        <f t="shared" si="682"/>
        <v>1</v>
      </c>
      <c r="AO1030" s="309" t="b">
        <f t="shared" si="685"/>
        <v>1</v>
      </c>
      <c r="AP1030" s="31" t="b">
        <f t="shared" si="686"/>
        <v>1</v>
      </c>
    </row>
    <row r="1031" spans="1:42" ht="12.75" customHeight="1" x14ac:dyDescent="0.2">
      <c r="A1031" s="31"/>
      <c r="C1031" s="17" t="s">
        <v>18</v>
      </c>
      <c r="D1031" s="229">
        <v>163.4</v>
      </c>
      <c r="E1031" s="50"/>
      <c r="F1031" s="325">
        <f t="shared" si="672"/>
        <v>4.4757033248081779</v>
      </c>
      <c r="G1031" s="229">
        <v>164.4</v>
      </c>
      <c r="H1031" s="50"/>
      <c r="I1031" s="325">
        <f t="shared" si="673"/>
        <v>5.7234726688103033</v>
      </c>
      <c r="J1031" s="229">
        <v>129.69999999999999</v>
      </c>
      <c r="K1031" s="50"/>
      <c r="L1031" s="325">
        <f t="shared" si="663"/>
        <v>1.2490241998438734</v>
      </c>
      <c r="M1031" s="229">
        <v>206.1</v>
      </c>
      <c r="N1031" s="50"/>
      <c r="O1031" s="325">
        <f t="shared" si="674"/>
        <v>3.6199095022624306</v>
      </c>
      <c r="P1031" s="50">
        <v>140.19999999999999</v>
      </c>
      <c r="Q1031" s="50"/>
      <c r="R1031" s="325">
        <f t="shared" si="675"/>
        <v>-4.9491525423728921</v>
      </c>
      <c r="S1031" s="50">
        <v>164</v>
      </c>
      <c r="T1031" s="50"/>
      <c r="U1031" s="326">
        <f t="shared" si="676"/>
        <v>5.0608584240871224</v>
      </c>
      <c r="V1031" s="50">
        <v>128.19999999999999</v>
      </c>
      <c r="W1031" s="68"/>
      <c r="X1031" s="327">
        <f t="shared" si="677"/>
        <v>2.070063694267521</v>
      </c>
      <c r="Y1031" s="221">
        <f t="shared" si="664"/>
        <v>0.61199510403916768</v>
      </c>
      <c r="Z1031" s="221"/>
      <c r="AA1031" s="300" t="s">
        <v>18</v>
      </c>
      <c r="AB1031" s="301">
        <v>163.4</v>
      </c>
      <c r="AC1031" s="301">
        <v>164.4</v>
      </c>
      <c r="AD1031" s="301">
        <v>129.69999999999999</v>
      </c>
      <c r="AE1031" s="301">
        <v>206.1</v>
      </c>
      <c r="AF1031" s="301">
        <v>140.19999999999999</v>
      </c>
      <c r="AG1031" s="301">
        <v>164</v>
      </c>
      <c r="AH1031" s="301">
        <v>128.19999999999999</v>
      </c>
      <c r="AI1031" s="263"/>
      <c r="AJ1031" s="309" t="b">
        <f t="shared" si="678"/>
        <v>1</v>
      </c>
      <c r="AK1031" s="309" t="b">
        <f t="shared" si="679"/>
        <v>1</v>
      </c>
      <c r="AL1031" s="309" t="b">
        <f t="shared" si="680"/>
        <v>1</v>
      </c>
      <c r="AM1031" s="309" t="b">
        <f t="shared" si="681"/>
        <v>1</v>
      </c>
      <c r="AN1031" s="309" t="b">
        <f t="shared" si="682"/>
        <v>1</v>
      </c>
      <c r="AO1031" s="309" t="b">
        <f t="shared" si="685"/>
        <v>1</v>
      </c>
      <c r="AP1031" s="31" t="b">
        <f t="shared" si="686"/>
        <v>1</v>
      </c>
    </row>
    <row r="1032" spans="1:42" ht="12.75" customHeight="1" x14ac:dyDescent="0.2">
      <c r="A1032" s="31"/>
      <c r="C1032" s="17" t="s">
        <v>19</v>
      </c>
      <c r="D1032" s="229">
        <v>165.1</v>
      </c>
      <c r="E1032" s="50"/>
      <c r="F1032" s="325">
        <f t="shared" si="672"/>
        <v>3.5109717868338608</v>
      </c>
      <c r="G1032" s="229">
        <v>166.4</v>
      </c>
      <c r="H1032" s="50"/>
      <c r="I1032" s="325">
        <f t="shared" si="673"/>
        <v>4.3914680050188171</v>
      </c>
      <c r="J1032" s="229">
        <v>129.6</v>
      </c>
      <c r="K1032" s="50"/>
      <c r="L1032" s="325">
        <f t="shared" si="663"/>
        <v>1.6470588235294015</v>
      </c>
      <c r="M1032" s="229">
        <v>206.4</v>
      </c>
      <c r="N1032" s="50"/>
      <c r="O1032" s="325">
        <f t="shared" si="674"/>
        <v>3.5624686402408345</v>
      </c>
      <c r="P1032" s="50">
        <v>140.9</v>
      </c>
      <c r="Q1032" s="50"/>
      <c r="R1032" s="325">
        <f t="shared" si="675"/>
        <v>-6.75049636002647</v>
      </c>
      <c r="S1032" s="50">
        <v>167.8</v>
      </c>
      <c r="T1032" s="50"/>
      <c r="U1032" s="326">
        <f t="shared" si="676"/>
        <v>5.2037617554858917</v>
      </c>
      <c r="V1032" s="50">
        <v>128.1</v>
      </c>
      <c r="W1032" s="68"/>
      <c r="X1032" s="327">
        <f t="shared" si="677"/>
        <v>1.9904458598726027</v>
      </c>
      <c r="Y1032" s="221">
        <f t="shared" si="664"/>
        <v>0.60569351907934588</v>
      </c>
      <c r="Z1032" s="221"/>
      <c r="AA1032" s="300" t="s">
        <v>58</v>
      </c>
      <c r="AB1032" s="301">
        <v>165.1</v>
      </c>
      <c r="AC1032" s="301">
        <v>166.4</v>
      </c>
      <c r="AD1032" s="301">
        <v>129.6</v>
      </c>
      <c r="AE1032" s="301">
        <v>206.4</v>
      </c>
      <c r="AF1032" s="301">
        <v>140.9</v>
      </c>
      <c r="AG1032" s="301">
        <v>167.8</v>
      </c>
      <c r="AH1032" s="301">
        <v>128.1</v>
      </c>
      <c r="AI1032" s="263"/>
      <c r="AJ1032" s="309" t="b">
        <f t="shared" si="678"/>
        <v>1</v>
      </c>
      <c r="AK1032" s="309" t="b">
        <f t="shared" si="679"/>
        <v>1</v>
      </c>
      <c r="AL1032" s="309" t="b">
        <f t="shared" si="680"/>
        <v>1</v>
      </c>
      <c r="AM1032" s="309" t="b">
        <f t="shared" si="681"/>
        <v>1</v>
      </c>
      <c r="AN1032" s="309" t="b">
        <f t="shared" si="682"/>
        <v>1</v>
      </c>
      <c r="AO1032" s="309" t="b">
        <f t="shared" si="685"/>
        <v>1</v>
      </c>
      <c r="AP1032" s="31" t="b">
        <f t="shared" si="686"/>
        <v>1</v>
      </c>
    </row>
    <row r="1033" spans="1:42" ht="12.75" customHeight="1" x14ac:dyDescent="0.2">
      <c r="A1033" s="31"/>
      <c r="C1033" s="17" t="s">
        <v>20</v>
      </c>
      <c r="D1033" s="229">
        <v>165.1</v>
      </c>
      <c r="E1033" s="50"/>
      <c r="F1033" s="325">
        <f t="shared" si="672"/>
        <v>1.3505217925107393</v>
      </c>
      <c r="G1033" s="229">
        <v>166</v>
      </c>
      <c r="H1033" s="50"/>
      <c r="I1033" s="325">
        <f t="shared" si="673"/>
        <v>1.3431013431013383</v>
      </c>
      <c r="J1033" s="229">
        <v>129.80000000000001</v>
      </c>
      <c r="K1033" s="50"/>
      <c r="L1033" s="325">
        <f t="shared" si="663"/>
        <v>2.0440251572327206</v>
      </c>
      <c r="M1033" s="229">
        <v>206.5</v>
      </c>
      <c r="N1033" s="50"/>
      <c r="O1033" s="325">
        <f t="shared" si="674"/>
        <v>3.405107661492246</v>
      </c>
      <c r="P1033" s="50">
        <v>142.9</v>
      </c>
      <c r="Q1033" s="50"/>
      <c r="R1033" s="325">
        <f t="shared" si="675"/>
        <v>-7.9845460399227353</v>
      </c>
      <c r="S1033" s="50">
        <v>168.1</v>
      </c>
      <c r="T1033" s="50"/>
      <c r="U1033" s="326">
        <f t="shared" si="676"/>
        <v>4.0866873065015463</v>
      </c>
      <c r="V1033" s="50">
        <v>128.1</v>
      </c>
      <c r="W1033" s="68"/>
      <c r="X1033" s="327">
        <f t="shared" si="677"/>
        <v>1.9904458598726027</v>
      </c>
      <c r="Y1033" s="221">
        <f t="shared" si="664"/>
        <v>0.60569351907934588</v>
      </c>
      <c r="Z1033" s="221"/>
      <c r="AA1033" s="300" t="s">
        <v>20</v>
      </c>
      <c r="AB1033" s="301">
        <v>165.1</v>
      </c>
      <c r="AC1033" s="301">
        <v>166</v>
      </c>
      <c r="AD1033" s="301">
        <v>129.80000000000001</v>
      </c>
      <c r="AE1033" s="301">
        <v>206.5</v>
      </c>
      <c r="AF1033" s="301">
        <v>142.9</v>
      </c>
      <c r="AG1033" s="301">
        <v>168.1</v>
      </c>
      <c r="AH1033" s="301">
        <v>128.1</v>
      </c>
      <c r="AI1033" s="263"/>
      <c r="AJ1033" s="309" t="b">
        <f t="shared" si="678"/>
        <v>1</v>
      </c>
      <c r="AK1033" s="309" t="b">
        <f t="shared" si="679"/>
        <v>1</v>
      </c>
      <c r="AL1033" s="309" t="b">
        <f t="shared" si="680"/>
        <v>1</v>
      </c>
      <c r="AM1033" s="309" t="b">
        <f t="shared" si="681"/>
        <v>1</v>
      </c>
      <c r="AN1033" s="309" t="b">
        <f t="shared" si="682"/>
        <v>1</v>
      </c>
      <c r="AO1033" s="309" t="b">
        <f t="shared" si="685"/>
        <v>1</v>
      </c>
      <c r="AP1033" s="31" t="b">
        <f t="shared" si="686"/>
        <v>1</v>
      </c>
    </row>
    <row r="1034" spans="1:42" ht="12.75" customHeight="1" x14ac:dyDescent="0.2">
      <c r="A1034" s="31"/>
      <c r="C1034" s="17" t="s">
        <v>21</v>
      </c>
      <c r="D1034" s="229">
        <v>166.8</v>
      </c>
      <c r="E1034" s="50"/>
      <c r="F1034" s="325">
        <f t="shared" si="672"/>
        <v>-0.17953321364451158</v>
      </c>
      <c r="G1034" s="229">
        <v>167.9</v>
      </c>
      <c r="H1034" s="50"/>
      <c r="I1034" s="325">
        <f>SUM(G1034/G1015-1)*100</f>
        <v>-5.9523809523809312E-2</v>
      </c>
      <c r="J1034" s="229">
        <v>134.4</v>
      </c>
      <c r="K1034" s="50"/>
      <c r="L1034" s="325">
        <f t="shared" si="663"/>
        <v>3.0674846625766916</v>
      </c>
      <c r="M1034" s="229">
        <v>206.6</v>
      </c>
      <c r="N1034" s="50"/>
      <c r="O1034" s="325">
        <f t="shared" si="674"/>
        <v>3.093812375249505</v>
      </c>
      <c r="P1034" s="50">
        <v>145.9</v>
      </c>
      <c r="Q1034" s="50"/>
      <c r="R1034" s="325">
        <f t="shared" si="675"/>
        <v>-7.1292170591979565</v>
      </c>
      <c r="S1034" s="50">
        <v>169.6</v>
      </c>
      <c r="T1034" s="50"/>
      <c r="U1034" s="326">
        <f t="shared" si="676"/>
        <v>-1.3953488372093092</v>
      </c>
      <c r="V1034" s="50">
        <v>128.6</v>
      </c>
      <c r="W1034" s="68"/>
      <c r="X1034" s="327">
        <f t="shared" si="677"/>
        <v>1.9017432646592614</v>
      </c>
      <c r="Y1034" s="221">
        <f t="shared" si="664"/>
        <v>0.59952038369304561</v>
      </c>
      <c r="Z1034" s="221"/>
      <c r="AA1034" s="300" t="s">
        <v>21</v>
      </c>
      <c r="AB1034" s="301">
        <v>166.8</v>
      </c>
      <c r="AC1034" s="301">
        <v>167.9</v>
      </c>
      <c r="AD1034" s="301">
        <v>134.4</v>
      </c>
      <c r="AE1034" s="301">
        <v>206.6</v>
      </c>
      <c r="AF1034" s="301">
        <v>145.9</v>
      </c>
      <c r="AG1034" s="301">
        <v>169.6</v>
      </c>
      <c r="AH1034" s="301">
        <v>128.6</v>
      </c>
      <c r="AI1034" s="263"/>
      <c r="AJ1034" s="309" t="b">
        <f t="shared" si="678"/>
        <v>1</v>
      </c>
      <c r="AK1034" s="309" t="b">
        <f t="shared" si="679"/>
        <v>1</v>
      </c>
      <c r="AL1034" s="309" t="b">
        <f t="shared" si="680"/>
        <v>1</v>
      </c>
      <c r="AM1034" s="309" t="b">
        <f t="shared" si="681"/>
        <v>1</v>
      </c>
      <c r="AN1034" s="309" t="b">
        <f t="shared" si="682"/>
        <v>1</v>
      </c>
      <c r="AO1034" s="309" t="b">
        <f t="shared" si="685"/>
        <v>1</v>
      </c>
      <c r="AP1034" s="31" t="b">
        <f t="shared" si="686"/>
        <v>1</v>
      </c>
    </row>
    <row r="1035" spans="1:42" ht="12.75" customHeight="1" x14ac:dyDescent="0.2">
      <c r="A1035" s="31"/>
      <c r="C1035" s="17" t="s">
        <v>22</v>
      </c>
      <c r="D1035" s="229">
        <v>167.1</v>
      </c>
      <c r="E1035" s="50"/>
      <c r="F1035" s="325">
        <f t="shared" si="672"/>
        <v>0.23995200959807672</v>
      </c>
      <c r="G1035" s="229">
        <v>167.9</v>
      </c>
      <c r="H1035" s="50"/>
      <c r="I1035" s="325">
        <f t="shared" si="673"/>
        <v>0.11926058437687903</v>
      </c>
      <c r="J1035" s="229">
        <v>135</v>
      </c>
      <c r="K1035" s="50"/>
      <c r="L1035" s="325">
        <f t="shared" si="663"/>
        <v>3.5276073619631809</v>
      </c>
      <c r="M1035" s="229">
        <v>206.5</v>
      </c>
      <c r="N1035" s="50"/>
      <c r="O1035" s="325">
        <f t="shared" si="674"/>
        <v>2.8898854010961594</v>
      </c>
      <c r="P1035" s="50">
        <v>148.19999999999999</v>
      </c>
      <c r="Q1035" s="50"/>
      <c r="R1035" s="325">
        <f t="shared" si="675"/>
        <v>-4.7557840616966658</v>
      </c>
      <c r="S1035" s="50">
        <v>169.6</v>
      </c>
      <c r="T1035" s="50"/>
      <c r="U1035" s="326">
        <f t="shared" si="676"/>
        <v>-0.70257611241218987</v>
      </c>
      <c r="V1035" s="50">
        <v>130.5</v>
      </c>
      <c r="W1035" s="68"/>
      <c r="X1035" s="327">
        <f t="shared" si="677"/>
        <v>3.0805687203791621</v>
      </c>
      <c r="Y1035" s="221">
        <f t="shared" si="664"/>
        <v>0.59844404548174746</v>
      </c>
      <c r="Z1035" s="221"/>
      <c r="AA1035" s="300" t="s">
        <v>60</v>
      </c>
      <c r="AB1035" s="301">
        <v>167.1</v>
      </c>
      <c r="AC1035" s="301">
        <v>167.9</v>
      </c>
      <c r="AD1035" s="301">
        <v>135</v>
      </c>
      <c r="AE1035" s="301">
        <v>206.5</v>
      </c>
      <c r="AF1035" s="301">
        <v>148.19999999999999</v>
      </c>
      <c r="AG1035" s="301">
        <v>169.6</v>
      </c>
      <c r="AH1035" s="301">
        <v>130.5</v>
      </c>
      <c r="AI1035" s="263"/>
      <c r="AJ1035" s="309" t="b">
        <f t="shared" si="678"/>
        <v>1</v>
      </c>
      <c r="AK1035" s="309" t="b">
        <f t="shared" si="679"/>
        <v>1</v>
      </c>
      <c r="AL1035" s="309" t="b">
        <f t="shared" si="680"/>
        <v>1</v>
      </c>
      <c r="AM1035" s="309" t="b">
        <f t="shared" si="681"/>
        <v>1</v>
      </c>
      <c r="AN1035" s="309" t="b">
        <f t="shared" si="682"/>
        <v>1</v>
      </c>
      <c r="AO1035" s="309" t="b">
        <f t="shared" si="685"/>
        <v>1</v>
      </c>
      <c r="AP1035" s="31" t="b">
        <f t="shared" si="686"/>
        <v>1</v>
      </c>
    </row>
    <row r="1036" spans="1:42" ht="12.75" customHeight="1" x14ac:dyDescent="0.2">
      <c r="A1036" s="31"/>
      <c r="C1036" s="17" t="s">
        <v>23</v>
      </c>
      <c r="D1036" s="229">
        <v>167.8</v>
      </c>
      <c r="E1036" s="50"/>
      <c r="F1036" s="325">
        <f t="shared" si="672"/>
        <v>0.47904191616767733</v>
      </c>
      <c r="G1036" s="229">
        <v>168.9</v>
      </c>
      <c r="H1036" s="50"/>
      <c r="I1036" s="325">
        <f t="shared" si="673"/>
        <v>0.29691211401425832</v>
      </c>
      <c r="J1036" s="229">
        <v>134.80000000000001</v>
      </c>
      <c r="K1036" s="50"/>
      <c r="L1036" s="325">
        <f t="shared" si="663"/>
        <v>3.5330261136713004</v>
      </c>
      <c r="M1036" s="229">
        <v>206.5</v>
      </c>
      <c r="N1036" s="50"/>
      <c r="O1036" s="325">
        <f t="shared" si="674"/>
        <v>2.7363184079602032</v>
      </c>
      <c r="P1036" s="50">
        <v>149.69999999999999</v>
      </c>
      <c r="Q1036" s="50"/>
      <c r="R1036" s="325">
        <f t="shared" si="675"/>
        <v>-3.6059240180296381</v>
      </c>
      <c r="S1036" s="50">
        <v>169.2</v>
      </c>
      <c r="T1036" s="50"/>
      <c r="U1036" s="326">
        <f t="shared" si="676"/>
        <v>-0.17699115044248481</v>
      </c>
      <c r="V1036" s="50">
        <v>131.30000000000001</v>
      </c>
      <c r="W1036" s="68"/>
      <c r="X1036" s="327">
        <f t="shared" si="677"/>
        <v>3.5488958990536501</v>
      </c>
      <c r="Y1036" s="221">
        <f t="shared" si="664"/>
        <v>0.59594755661501786</v>
      </c>
      <c r="Z1036" s="221"/>
      <c r="AA1036" s="300" t="s">
        <v>23</v>
      </c>
      <c r="AB1036" s="301">
        <v>167.8</v>
      </c>
      <c r="AC1036" s="301">
        <v>168.9</v>
      </c>
      <c r="AD1036" s="301">
        <v>134.80000000000001</v>
      </c>
      <c r="AE1036" s="301">
        <v>206.5</v>
      </c>
      <c r="AF1036" s="301">
        <v>149.69999999999999</v>
      </c>
      <c r="AG1036" s="301">
        <v>169.2</v>
      </c>
      <c r="AH1036" s="301">
        <v>131.30000000000001</v>
      </c>
      <c r="AI1036" s="263"/>
      <c r="AJ1036" s="309" t="b">
        <f t="shared" si="678"/>
        <v>1</v>
      </c>
      <c r="AK1036" s="309" t="b">
        <f t="shared" si="679"/>
        <v>1</v>
      </c>
      <c r="AL1036" s="309" t="b">
        <f t="shared" si="680"/>
        <v>1</v>
      </c>
      <c r="AM1036" s="309" t="b">
        <f t="shared" si="681"/>
        <v>1</v>
      </c>
      <c r="AN1036" s="309" t="b">
        <f t="shared" si="682"/>
        <v>1</v>
      </c>
      <c r="AO1036" s="309" t="b">
        <f t="shared" si="685"/>
        <v>1</v>
      </c>
      <c r="AP1036" s="31" t="b">
        <f t="shared" si="686"/>
        <v>1</v>
      </c>
    </row>
    <row r="1037" spans="1:42" ht="12.75" customHeight="1" x14ac:dyDescent="0.2">
      <c r="A1037" s="31"/>
      <c r="C1037" s="17" t="s">
        <v>24</v>
      </c>
      <c r="D1037" s="229">
        <v>169.1</v>
      </c>
      <c r="E1037" s="50"/>
      <c r="F1037" s="325">
        <f>SUM(D1037/D1018-1)*100</f>
        <v>2.0519010259505199</v>
      </c>
      <c r="G1037" s="229">
        <v>171</v>
      </c>
      <c r="H1037" s="229"/>
      <c r="I1037" s="325">
        <f>SUM(G1037/G1018-1)*100</f>
        <v>2.5179856115107757</v>
      </c>
      <c r="J1037" s="229">
        <v>134.9</v>
      </c>
      <c r="K1037" s="229"/>
      <c r="L1037" s="325">
        <f t="shared" si="663"/>
        <v>3.3716475095785459</v>
      </c>
      <c r="M1037" s="229">
        <v>206.2</v>
      </c>
      <c r="N1037" s="229"/>
      <c r="O1037" s="325">
        <f>SUM(M1037/M1018-1)*100</f>
        <v>2.5870646766169125</v>
      </c>
      <c r="P1037" s="229">
        <v>149.6</v>
      </c>
      <c r="Q1037" s="229"/>
      <c r="R1037" s="325">
        <f>SUM(P1037/P1018-1)*100</f>
        <v>-1.5789473684210575</v>
      </c>
      <c r="S1037" s="50">
        <v>168.7</v>
      </c>
      <c r="T1037" s="229"/>
      <c r="U1037" s="325">
        <f>SUM(S1037/S1018-1)*100</f>
        <v>0.29726516052319685</v>
      </c>
      <c r="V1037" s="229">
        <v>131.6</v>
      </c>
      <c r="W1037" s="234"/>
      <c r="X1037" s="327">
        <f>SUM(V1037/V1018-1)*100</f>
        <v>2.8928850664581507</v>
      </c>
      <c r="Y1037" s="221">
        <f t="shared" si="664"/>
        <v>0.59136605558840927</v>
      </c>
      <c r="Z1037" s="221"/>
      <c r="AA1037" s="300" t="s">
        <v>24</v>
      </c>
      <c r="AB1037" s="301">
        <v>169.1</v>
      </c>
      <c r="AC1037" s="301">
        <v>171</v>
      </c>
      <c r="AD1037" s="301">
        <v>134.9</v>
      </c>
      <c r="AE1037" s="301">
        <v>206.2</v>
      </c>
      <c r="AF1037" s="301">
        <v>149.6</v>
      </c>
      <c r="AG1037" s="301">
        <v>168.7</v>
      </c>
      <c r="AH1037" s="301">
        <v>131.6</v>
      </c>
      <c r="AI1037" s="263"/>
      <c r="AJ1037" s="309" t="b">
        <f t="shared" si="678"/>
        <v>1</v>
      </c>
      <c r="AK1037" s="309" t="b">
        <f t="shared" si="679"/>
        <v>1</v>
      </c>
      <c r="AL1037" s="309" t="b">
        <f t="shared" si="680"/>
        <v>1</v>
      </c>
      <c r="AM1037" s="309" t="b">
        <f t="shared" si="681"/>
        <v>1</v>
      </c>
      <c r="AN1037" s="309" t="b">
        <f t="shared" si="682"/>
        <v>1</v>
      </c>
      <c r="AO1037" s="309" t="b">
        <f t="shared" si="685"/>
        <v>1</v>
      </c>
      <c r="AP1037" s="31" t="b">
        <f t="shared" si="686"/>
        <v>1</v>
      </c>
    </row>
    <row r="1038" spans="1:42" ht="12.75" customHeight="1" x14ac:dyDescent="0.2">
      <c r="A1038" s="31"/>
      <c r="B1038" s="31"/>
      <c r="C1038" s="17" t="s">
        <v>25</v>
      </c>
      <c r="D1038" s="229">
        <v>171.3</v>
      </c>
      <c r="E1038" s="50"/>
      <c r="F1038" s="325">
        <f>SUM(D1038/D1019-1)*100</f>
        <v>4.5787545787545847</v>
      </c>
      <c r="G1038" s="229">
        <v>173.8</v>
      </c>
      <c r="H1038" s="229"/>
      <c r="I1038" s="325">
        <f>SUM(G1038/G1019-1)*100</f>
        <v>5.1421657592256587</v>
      </c>
      <c r="J1038" s="229">
        <v>134.9</v>
      </c>
      <c r="K1038" s="229"/>
      <c r="L1038" s="325">
        <f t="shared" si="663"/>
        <v>3.3716475095785459</v>
      </c>
      <c r="M1038" s="229">
        <v>206</v>
      </c>
      <c r="N1038" s="229"/>
      <c r="O1038" s="325">
        <f>SUM(M1038/M1019-1)*100</f>
        <v>2.4875621890547261</v>
      </c>
      <c r="P1038" s="229">
        <v>154.5</v>
      </c>
      <c r="Q1038" s="229"/>
      <c r="R1038" s="325">
        <f>SUM(P1038/P1019-1)*100</f>
        <v>9.0331686661961896</v>
      </c>
      <c r="S1038" s="229">
        <v>169.6</v>
      </c>
      <c r="T1038" s="229"/>
      <c r="U1038" s="325">
        <f t="shared" si="676"/>
        <v>1.9843656043295077</v>
      </c>
      <c r="V1038" s="229">
        <v>131.69999999999999</v>
      </c>
      <c r="W1038" s="234"/>
      <c r="X1038" s="327">
        <f>SUM(V1038/V1019-1)*100</f>
        <v>3.5377358490565891</v>
      </c>
      <c r="Y1038" s="221">
        <f t="shared" si="664"/>
        <v>0.58377116170461174</v>
      </c>
      <c r="Z1038" s="221"/>
      <c r="AA1038" s="300" t="s">
        <v>25</v>
      </c>
      <c r="AB1038" s="301">
        <v>171.3</v>
      </c>
      <c r="AC1038" s="301">
        <v>173.8</v>
      </c>
      <c r="AD1038" s="301">
        <v>134.9</v>
      </c>
      <c r="AE1038" s="301">
        <v>206</v>
      </c>
      <c r="AF1038" s="301">
        <v>154.5</v>
      </c>
      <c r="AG1038" s="301">
        <v>169.6</v>
      </c>
      <c r="AH1038" s="301">
        <v>131.69999999999999</v>
      </c>
      <c r="AI1038" s="263"/>
      <c r="AJ1038" s="309" t="b">
        <f t="shared" si="678"/>
        <v>1</v>
      </c>
      <c r="AK1038" s="309" t="b">
        <f t="shared" si="679"/>
        <v>1</v>
      </c>
      <c r="AL1038" s="309" t="b">
        <f t="shared" si="680"/>
        <v>1</v>
      </c>
      <c r="AM1038" s="309" t="b">
        <f t="shared" si="681"/>
        <v>1</v>
      </c>
      <c r="AN1038" s="309" t="b">
        <f t="shared" si="682"/>
        <v>1</v>
      </c>
      <c r="AO1038" s="309" t="b">
        <f t="shared" si="685"/>
        <v>1</v>
      </c>
      <c r="AP1038" s="31" t="b">
        <f t="shared" si="686"/>
        <v>1</v>
      </c>
    </row>
    <row r="1039" spans="1:42" ht="12.75" customHeight="1" x14ac:dyDescent="0.2">
      <c r="A1039" s="31"/>
      <c r="C1039" s="17"/>
      <c r="D1039" s="50"/>
      <c r="E1039" s="50"/>
      <c r="F1039" s="325"/>
      <c r="G1039" s="229"/>
      <c r="H1039" s="229"/>
      <c r="I1039" s="325"/>
      <c r="J1039" s="229"/>
      <c r="K1039" s="229"/>
      <c r="L1039" s="325"/>
      <c r="M1039" s="229"/>
      <c r="N1039" s="229"/>
      <c r="O1039" s="325"/>
      <c r="P1039" s="229"/>
      <c r="Q1039" s="229"/>
      <c r="R1039" s="325"/>
      <c r="S1039" s="229"/>
      <c r="T1039" s="229"/>
      <c r="U1039" s="325"/>
      <c r="V1039" s="229"/>
      <c r="W1039" s="234"/>
      <c r="X1039" s="325"/>
      <c r="Y1039" s="98"/>
      <c r="Z1039" s="98"/>
      <c r="AA1039" s="295" t="s">
        <v>50</v>
      </c>
      <c r="AB1039" s="303"/>
      <c r="AC1039" s="297" t="s">
        <v>52</v>
      </c>
      <c r="AD1039" s="297" t="s">
        <v>53</v>
      </c>
      <c r="AE1039" s="297" t="s">
        <v>54</v>
      </c>
      <c r="AF1039" s="297" t="s">
        <v>55</v>
      </c>
      <c r="AG1039" s="297" t="s">
        <v>56</v>
      </c>
      <c r="AH1039" s="297" t="s">
        <v>57</v>
      </c>
      <c r="AI1039" s="292"/>
      <c r="AJ1039" s="292"/>
      <c r="AK1039" s="292"/>
    </row>
    <row r="1040" spans="1:42" ht="12.75" customHeight="1" x14ac:dyDescent="0.2">
      <c r="A1040" s="31"/>
      <c r="B1040" s="225">
        <v>2010</v>
      </c>
      <c r="C1040" s="17"/>
      <c r="D1040" s="229">
        <f>SUM(D1041:D1052)/12</f>
        <v>173.50833333333335</v>
      </c>
      <c r="E1040" s="320"/>
      <c r="F1040" s="325">
        <f>SUM(D1040/D1026-1)*100</f>
        <v>4.8969721396544319</v>
      </c>
      <c r="G1040" s="229">
        <f>SUM(G1041:G1052)/12</f>
        <v>172.61666666666667</v>
      </c>
      <c r="H1040" s="229"/>
      <c r="I1040" s="325">
        <f>SUM(G1040/G1026-1)*100</f>
        <v>3.580358035803588</v>
      </c>
      <c r="J1040" s="229">
        <f>SUM(J1041:J1052)/12</f>
        <v>137.3416666666667</v>
      </c>
      <c r="K1040" s="229"/>
      <c r="L1040" s="325">
        <f>SUM(J1040/J1026-1)*100</f>
        <v>4.2111919064179659</v>
      </c>
      <c r="M1040" s="229">
        <f>SUM(M1041:M1052)/12</f>
        <v>206.9</v>
      </c>
      <c r="N1040" s="229"/>
      <c r="O1040" s="325">
        <f t="shared" ref="O1040:O1066" si="687">SUM(M1040/M1026-1)*100</f>
        <v>1.2230919765166437</v>
      </c>
      <c r="P1040" s="229">
        <f>SUM(P1041:P1052)/12</f>
        <v>194.08333333333334</v>
      </c>
      <c r="Q1040" s="320"/>
      <c r="R1040" s="325">
        <f>SUM(P1040/P1026-1)*100</f>
        <v>33.827501005573744</v>
      </c>
      <c r="S1040" s="229">
        <f>SUM(S1041:S1052)/12</f>
        <v>171.33333333333334</v>
      </c>
      <c r="T1040" s="229"/>
      <c r="U1040" s="325">
        <f>SUM(S1040/S1026-1)*100</f>
        <v>2.6665335064416595</v>
      </c>
      <c r="V1040" s="229">
        <f>SUM(V1041:V1052)/12</f>
        <v>131.8666666666667</v>
      </c>
      <c r="W1040" s="234"/>
      <c r="X1040" s="325">
        <f>SUM(V1040/V1026-1)*100</f>
        <v>2.1298567187298723</v>
      </c>
      <c r="Y1040" s="98">
        <f t="shared" ref="Y1040:Y1052" si="688">SUM(1/D1040)*100</f>
        <v>0.57634119398684014</v>
      </c>
      <c r="AJ1040" s="309" t="b">
        <f>D1040=AB1039</f>
        <v>0</v>
      </c>
      <c r="AK1040" s="309" t="b">
        <f>G1040=AC1039</f>
        <v>0</v>
      </c>
      <c r="AL1040" s="309" t="b">
        <f>J1040=AD1039</f>
        <v>0</v>
      </c>
      <c r="AM1040" s="309" t="b">
        <f>M1040=AE1039</f>
        <v>0</v>
      </c>
      <c r="AN1040" s="309" t="b">
        <f>AF1039=P1040</f>
        <v>0</v>
      </c>
      <c r="AO1040" s="309" t="b">
        <f>AG1039=S1040</f>
        <v>0</v>
      </c>
      <c r="AP1040" s="31" t="b">
        <f>AH1039=V1040</f>
        <v>0</v>
      </c>
    </row>
    <row r="1041" spans="1:43" ht="12.75" customHeight="1" x14ac:dyDescent="0.2">
      <c r="A1041" s="31"/>
      <c r="C1041" s="17" t="s">
        <v>32</v>
      </c>
      <c r="D1041" s="229">
        <v>173</v>
      </c>
      <c r="E1041" s="320"/>
      <c r="F1041" s="326">
        <f t="shared" ref="F1041:F1063" si="689">SUM(D1041/D1027-1)*100</f>
        <v>6.1349693251533832</v>
      </c>
      <c r="G1041" s="50">
        <v>172.9</v>
      </c>
      <c r="H1041" s="50"/>
      <c r="I1041" s="325">
        <f t="shared" ref="I1041:I1066" si="690">SUM(G1041/G1027-1)*100</f>
        <v>5.0425273390036551</v>
      </c>
      <c r="J1041" s="50">
        <v>134.9</v>
      </c>
      <c r="K1041" s="50"/>
      <c r="L1041" s="326">
        <f t="shared" ref="L1041:L1066" si="691">SUM(J1041/J1027-1)*100</f>
        <v>3.3716475095785459</v>
      </c>
      <c r="M1041" s="50">
        <v>206.6</v>
      </c>
      <c r="N1041" s="50"/>
      <c r="O1041" s="325">
        <f t="shared" si="687"/>
        <v>2.8884462151394397</v>
      </c>
      <c r="P1041" s="229">
        <v>189.1</v>
      </c>
      <c r="Q1041" s="320"/>
      <c r="R1041" s="325">
        <f>SUM(P1041/P1027-1)*100</f>
        <v>35.847701149425305</v>
      </c>
      <c r="S1041" s="50">
        <v>169.5</v>
      </c>
      <c r="T1041" s="50"/>
      <c r="U1041" s="326">
        <f>SUM(S1041/S1027-1)*100</f>
        <v>2.7895694360218215</v>
      </c>
      <c r="V1041" s="50">
        <v>131.69999999999999</v>
      </c>
      <c r="W1041" s="68"/>
      <c r="X1041" s="326">
        <f>SUM(V1041/V1027-1)*100</f>
        <v>3.5377358490565891</v>
      </c>
      <c r="Y1041" s="98">
        <f t="shared" si="688"/>
        <v>0.57803468208092479</v>
      </c>
      <c r="Z1041" s="98"/>
      <c r="AA1041" s="300" t="s">
        <v>14</v>
      </c>
      <c r="AB1041" s="301">
        <v>173</v>
      </c>
      <c r="AC1041" s="301">
        <v>172.9</v>
      </c>
      <c r="AD1041" s="301">
        <v>134.9</v>
      </c>
      <c r="AE1041" s="301">
        <v>206.6</v>
      </c>
      <c r="AF1041" s="301">
        <v>189.1</v>
      </c>
      <c r="AG1041" s="301">
        <v>169.5</v>
      </c>
      <c r="AH1041" s="301">
        <v>131.69999999999999</v>
      </c>
      <c r="AI1041" s="292"/>
      <c r="AJ1041" s="309" t="b">
        <f>D1041=AB1041</f>
        <v>1</v>
      </c>
      <c r="AK1041" s="309" t="b">
        <f>G1041=AC1041</f>
        <v>1</v>
      </c>
      <c r="AL1041" s="309" t="b">
        <f>J1041=AD1041</f>
        <v>1</v>
      </c>
      <c r="AM1041" s="309" t="b">
        <f>M1041=AE1041</f>
        <v>1</v>
      </c>
      <c r="AN1041" s="309" t="b">
        <f>AF1041=P1041</f>
        <v>1</v>
      </c>
      <c r="AO1041" s="309" t="b">
        <f t="shared" ref="AO1041" si="692">AG1041=S1041</f>
        <v>1</v>
      </c>
      <c r="AP1041" s="31" t="b">
        <f t="shared" ref="AP1041" si="693">AH1041=V1041</f>
        <v>1</v>
      </c>
    </row>
    <row r="1042" spans="1:43" ht="12.75" customHeight="1" x14ac:dyDescent="0.2">
      <c r="A1042" s="31"/>
      <c r="C1042" s="17" t="s">
        <v>15</v>
      </c>
      <c r="D1042" s="229">
        <v>172.9</v>
      </c>
      <c r="E1042" s="320"/>
      <c r="F1042" s="326">
        <f t="shared" si="689"/>
        <v>6.8603213844252053</v>
      </c>
      <c r="G1042" s="50">
        <v>172.5</v>
      </c>
      <c r="H1042" s="50"/>
      <c r="I1042" s="325">
        <f t="shared" si="690"/>
        <v>6.1538461538461542</v>
      </c>
      <c r="J1042" s="50">
        <v>134.9</v>
      </c>
      <c r="K1042" s="50"/>
      <c r="L1042" s="326">
        <f t="shared" si="691"/>
        <v>4.1698841698841749</v>
      </c>
      <c r="M1042" s="50">
        <v>206.3</v>
      </c>
      <c r="N1042" s="50"/>
      <c r="O1042" s="325">
        <f t="shared" si="687"/>
        <v>2.8927680798005007</v>
      </c>
      <c r="P1042" s="229">
        <v>190.5</v>
      </c>
      <c r="Q1042" s="320"/>
      <c r="R1042" s="325">
        <f t="shared" ref="R1042:R1066" si="694">SUM(P1042/P1028-1)*100</f>
        <v>32.291666666666671</v>
      </c>
      <c r="S1042" s="50">
        <v>169.6</v>
      </c>
      <c r="T1042" s="50"/>
      <c r="U1042" s="326">
        <f t="shared" ref="U1042:U1066" si="695">SUM(S1042/S1028-1)*100</f>
        <v>3.7943696450428277</v>
      </c>
      <c r="V1042" s="50">
        <v>131.80000000000001</v>
      </c>
      <c r="W1042" s="68"/>
      <c r="X1042" s="326">
        <f t="shared" ref="X1042:X1066" si="696">SUM(V1042/V1028-1)*100</f>
        <v>3.0492572322126765</v>
      </c>
      <c r="Y1042" s="98">
        <f t="shared" si="688"/>
        <v>0.578368999421631</v>
      </c>
      <c r="Z1042" s="98"/>
      <c r="AA1042" s="300" t="s">
        <v>15</v>
      </c>
      <c r="AB1042" s="301">
        <v>172.9</v>
      </c>
      <c r="AC1042" s="301">
        <v>172.5</v>
      </c>
      <c r="AD1042" s="301">
        <v>134.9</v>
      </c>
      <c r="AE1042" s="301">
        <v>206.3</v>
      </c>
      <c r="AF1042" s="301">
        <v>190.5</v>
      </c>
      <c r="AG1042" s="301">
        <v>169.6</v>
      </c>
      <c r="AH1042" s="301">
        <v>131.80000000000001</v>
      </c>
      <c r="AI1042" s="292"/>
      <c r="AJ1042" s="309" t="b">
        <f t="shared" ref="AJ1042:AJ1052" si="697">D1042=AB1042</f>
        <v>1</v>
      </c>
      <c r="AK1042" s="309" t="b">
        <f t="shared" ref="AK1042:AK1052" si="698">G1042=AC1042</f>
        <v>1</v>
      </c>
      <c r="AL1042" s="309" t="b">
        <f t="shared" ref="AL1042:AL1052" si="699">J1042=AD1042</f>
        <v>1</v>
      </c>
      <c r="AM1042" s="309" t="b">
        <f t="shared" ref="AM1042:AM1052" si="700">M1042=AE1042</f>
        <v>1</v>
      </c>
      <c r="AN1042" s="309" t="b">
        <f t="shared" ref="AN1042:AN1052" si="701">AF1042=P1042</f>
        <v>1</v>
      </c>
      <c r="AO1042" s="309" t="b">
        <f t="shared" ref="AO1042:AO1052" si="702">AG1042=S1042</f>
        <v>1</v>
      </c>
      <c r="AP1042" s="31" t="b">
        <f t="shared" ref="AP1042:AP1052" si="703">AH1042=V1042</f>
        <v>1</v>
      </c>
    </row>
    <row r="1043" spans="1:43" ht="12.75" customHeight="1" x14ac:dyDescent="0.2">
      <c r="A1043" s="31"/>
      <c r="C1043" s="17" t="s">
        <v>16</v>
      </c>
      <c r="D1043" s="229">
        <v>171.7</v>
      </c>
      <c r="E1043" s="320"/>
      <c r="F1043" s="326">
        <f t="shared" si="689"/>
        <v>5.8569667077681853</v>
      </c>
      <c r="G1043" s="50">
        <v>170.1</v>
      </c>
      <c r="H1043" s="50"/>
      <c r="I1043" s="325">
        <f t="shared" si="690"/>
        <v>4.2279411764705843</v>
      </c>
      <c r="J1043" s="50">
        <v>134.9</v>
      </c>
      <c r="K1043" s="50"/>
      <c r="L1043" s="326">
        <f t="shared" si="691"/>
        <v>4.4117647058823595</v>
      </c>
      <c r="M1043" s="50">
        <v>206.2</v>
      </c>
      <c r="N1043" s="50"/>
      <c r="O1043" s="325">
        <f t="shared" si="687"/>
        <v>2.8428927680797855</v>
      </c>
      <c r="P1043" s="229">
        <v>195.4</v>
      </c>
      <c r="Q1043" s="320"/>
      <c r="R1043" s="325">
        <f t="shared" si="694"/>
        <v>36.167247386759584</v>
      </c>
      <c r="S1043" s="50">
        <v>169.7</v>
      </c>
      <c r="T1043" s="50"/>
      <c r="U1043" s="326">
        <f t="shared" si="695"/>
        <v>3.8555691554467364</v>
      </c>
      <c r="V1043" s="50">
        <v>131.80000000000001</v>
      </c>
      <c r="W1043" s="68"/>
      <c r="X1043" s="326">
        <f t="shared" si="696"/>
        <v>2.9687500000000089</v>
      </c>
      <c r="Y1043" s="98">
        <f t="shared" si="688"/>
        <v>0.58241118229470012</v>
      </c>
      <c r="Z1043" s="98"/>
      <c r="AA1043" s="300" t="s">
        <v>16</v>
      </c>
      <c r="AB1043" s="301">
        <v>171.7</v>
      </c>
      <c r="AC1043" s="301">
        <v>170.1</v>
      </c>
      <c r="AD1043" s="301">
        <v>134.9</v>
      </c>
      <c r="AE1043" s="301">
        <v>206.2</v>
      </c>
      <c r="AF1043" s="301">
        <v>195.4</v>
      </c>
      <c r="AG1043" s="301">
        <v>169.7</v>
      </c>
      <c r="AH1043" s="301">
        <v>131.80000000000001</v>
      </c>
      <c r="AI1043" s="292"/>
      <c r="AJ1043" s="309" t="b">
        <f t="shared" si="697"/>
        <v>1</v>
      </c>
      <c r="AK1043" s="309" t="b">
        <f t="shared" si="698"/>
        <v>1</v>
      </c>
      <c r="AL1043" s="309" t="b">
        <f t="shared" si="699"/>
        <v>1</v>
      </c>
      <c r="AM1043" s="309" t="b">
        <f t="shared" si="700"/>
        <v>1</v>
      </c>
      <c r="AN1043" s="309" t="b">
        <f t="shared" si="701"/>
        <v>1</v>
      </c>
      <c r="AO1043" s="309" t="b">
        <f t="shared" si="702"/>
        <v>1</v>
      </c>
      <c r="AP1043" s="31" t="b">
        <f t="shared" si="703"/>
        <v>1</v>
      </c>
    </row>
    <row r="1044" spans="1:43" ht="12.75" customHeight="1" x14ac:dyDescent="0.2">
      <c r="A1044" s="31"/>
      <c r="C1044" s="17" t="s">
        <v>17</v>
      </c>
      <c r="D1044" s="229">
        <v>172.8</v>
      </c>
      <c r="E1044" s="320"/>
      <c r="F1044" s="326">
        <f t="shared" si="689"/>
        <v>6.5351418002466133</v>
      </c>
      <c r="G1044" s="50">
        <v>171.4</v>
      </c>
      <c r="H1044" s="50"/>
      <c r="I1044" s="325">
        <f t="shared" si="690"/>
        <v>5.024509803921573</v>
      </c>
      <c r="J1044" s="50">
        <v>136.19999999999999</v>
      </c>
      <c r="K1044" s="50"/>
      <c r="L1044" s="326">
        <f t="shared" si="691"/>
        <v>5.4179566563467452</v>
      </c>
      <c r="M1044" s="50">
        <v>206.2</v>
      </c>
      <c r="N1044" s="50"/>
      <c r="O1044" s="325">
        <f t="shared" si="687"/>
        <v>2.9970029970030065</v>
      </c>
      <c r="P1044" s="229">
        <v>198</v>
      </c>
      <c r="Q1044" s="320"/>
      <c r="R1044" s="325">
        <f t="shared" si="694"/>
        <v>39.731827805222309</v>
      </c>
      <c r="S1044" s="50">
        <v>170.6</v>
      </c>
      <c r="T1044" s="50"/>
      <c r="U1044" s="326">
        <f t="shared" si="695"/>
        <v>3.8344491783323109</v>
      </c>
      <c r="V1044" s="50">
        <v>131.9</v>
      </c>
      <c r="W1044" s="68"/>
      <c r="X1044" s="326">
        <f t="shared" si="696"/>
        <v>2.8861154446177872</v>
      </c>
      <c r="Y1044" s="98">
        <f t="shared" si="688"/>
        <v>0.57870370370370372</v>
      </c>
      <c r="Z1044" s="98"/>
      <c r="AA1044" s="300" t="s">
        <v>17</v>
      </c>
      <c r="AB1044" s="301">
        <v>172.8</v>
      </c>
      <c r="AC1044" s="301">
        <v>171.4</v>
      </c>
      <c r="AD1044" s="301">
        <v>136.19999999999999</v>
      </c>
      <c r="AE1044" s="301">
        <v>206.2</v>
      </c>
      <c r="AF1044" s="301">
        <v>198</v>
      </c>
      <c r="AG1044" s="301">
        <v>170.6</v>
      </c>
      <c r="AH1044" s="301">
        <v>131.9</v>
      </c>
      <c r="AI1044" s="292"/>
      <c r="AJ1044" s="309" t="b">
        <f t="shared" si="697"/>
        <v>1</v>
      </c>
      <c r="AK1044" s="309" t="b">
        <f t="shared" si="698"/>
        <v>1</v>
      </c>
      <c r="AL1044" s="309" t="b">
        <f t="shared" si="699"/>
        <v>1</v>
      </c>
      <c r="AM1044" s="309" t="b">
        <f t="shared" si="700"/>
        <v>1</v>
      </c>
      <c r="AN1044" s="309" t="b">
        <f t="shared" si="701"/>
        <v>1</v>
      </c>
      <c r="AO1044" s="309" t="b">
        <f t="shared" si="702"/>
        <v>1</v>
      </c>
      <c r="AP1044" s="31" t="b">
        <f t="shared" si="703"/>
        <v>1</v>
      </c>
    </row>
    <row r="1045" spans="1:43" ht="12.75" customHeight="1" x14ac:dyDescent="0.2">
      <c r="A1045" s="31"/>
      <c r="C1045" s="17" t="s">
        <v>18</v>
      </c>
      <c r="D1045" s="229">
        <v>173.7</v>
      </c>
      <c r="E1045" s="320"/>
      <c r="F1045" s="326">
        <f t="shared" si="689"/>
        <v>6.3035495716034173</v>
      </c>
      <c r="G1045" s="50">
        <v>172.2</v>
      </c>
      <c r="H1045" s="50"/>
      <c r="I1045" s="325">
        <f t="shared" si="690"/>
        <v>4.7445255474452441</v>
      </c>
      <c r="J1045" s="50">
        <v>138.4</v>
      </c>
      <c r="K1045" s="50"/>
      <c r="L1045" s="326">
        <f t="shared" si="691"/>
        <v>6.7077872012336393</v>
      </c>
      <c r="M1045" s="50">
        <v>206.7</v>
      </c>
      <c r="N1045" s="50"/>
      <c r="O1045" s="325">
        <f t="shared" si="687"/>
        <v>0.29112081513829047</v>
      </c>
      <c r="P1045" s="229">
        <v>202.2</v>
      </c>
      <c r="Q1045" s="320"/>
      <c r="R1045" s="325">
        <f t="shared" si="694"/>
        <v>44.222539229671895</v>
      </c>
      <c r="S1045" s="50">
        <v>170.6</v>
      </c>
      <c r="T1045" s="50"/>
      <c r="U1045" s="326">
        <f t="shared" si="695"/>
        <v>4.0243902439024426</v>
      </c>
      <c r="V1045" s="50">
        <v>131.9</v>
      </c>
      <c r="W1045" s="68"/>
      <c r="X1045" s="326">
        <f t="shared" si="696"/>
        <v>2.8861154446177872</v>
      </c>
      <c r="Y1045" s="98">
        <f t="shared" si="688"/>
        <v>0.57570523891767411</v>
      </c>
      <c r="Z1045" s="98"/>
      <c r="AA1045" s="300" t="s">
        <v>18</v>
      </c>
      <c r="AB1045" s="301">
        <v>173.7</v>
      </c>
      <c r="AC1045" s="301">
        <v>172.2</v>
      </c>
      <c r="AD1045" s="301">
        <v>138.4</v>
      </c>
      <c r="AE1045" s="301">
        <v>206.7</v>
      </c>
      <c r="AF1045" s="301">
        <v>202.2</v>
      </c>
      <c r="AG1045" s="301">
        <v>170.6</v>
      </c>
      <c r="AH1045" s="301">
        <v>131.9</v>
      </c>
      <c r="AI1045" s="292"/>
      <c r="AJ1045" s="309" t="b">
        <f t="shared" si="697"/>
        <v>1</v>
      </c>
      <c r="AK1045" s="309" t="b">
        <f t="shared" si="698"/>
        <v>1</v>
      </c>
      <c r="AL1045" s="309" t="b">
        <f t="shared" si="699"/>
        <v>1</v>
      </c>
      <c r="AM1045" s="309" t="b">
        <f t="shared" si="700"/>
        <v>1</v>
      </c>
      <c r="AN1045" s="309" t="b">
        <f t="shared" si="701"/>
        <v>1</v>
      </c>
      <c r="AO1045" s="309" t="b">
        <f t="shared" si="702"/>
        <v>1</v>
      </c>
      <c r="AP1045" s="31" t="b">
        <f t="shared" si="703"/>
        <v>1</v>
      </c>
    </row>
    <row r="1046" spans="1:43" ht="12.75" customHeight="1" x14ac:dyDescent="0.2">
      <c r="A1046" s="31"/>
      <c r="C1046" s="17" t="s">
        <v>19</v>
      </c>
      <c r="D1046" s="229">
        <v>173.2</v>
      </c>
      <c r="E1046" s="320"/>
      <c r="F1046" s="326">
        <f t="shared" si="689"/>
        <v>4.9061175045427063</v>
      </c>
      <c r="G1046" s="50">
        <v>171.9</v>
      </c>
      <c r="H1046" s="50"/>
      <c r="I1046" s="325">
        <f t="shared" si="690"/>
        <v>3.3052884615384581</v>
      </c>
      <c r="J1046" s="50">
        <v>138.4</v>
      </c>
      <c r="K1046" s="50"/>
      <c r="L1046" s="326">
        <f t="shared" si="691"/>
        <v>6.7901234567901314</v>
      </c>
      <c r="M1046" s="50">
        <v>206.9</v>
      </c>
      <c r="N1046" s="50"/>
      <c r="O1046" s="325">
        <f t="shared" si="687"/>
        <v>0.2422480620154932</v>
      </c>
      <c r="P1046" s="229">
        <v>194.3</v>
      </c>
      <c r="Q1046" s="320"/>
      <c r="R1046" s="325">
        <f t="shared" si="694"/>
        <v>37.899219304471266</v>
      </c>
      <c r="S1046" s="50">
        <v>172</v>
      </c>
      <c r="T1046" s="50"/>
      <c r="U1046" s="326">
        <f t="shared" si="695"/>
        <v>2.502979737783062</v>
      </c>
      <c r="V1046" s="50">
        <v>131.9</v>
      </c>
      <c r="W1046" s="68"/>
      <c r="X1046" s="326">
        <f t="shared" si="696"/>
        <v>2.9664324746291992</v>
      </c>
      <c r="Y1046" s="98">
        <f t="shared" si="688"/>
        <v>0.57736720554272514</v>
      </c>
      <c r="Z1046" s="98"/>
      <c r="AA1046" s="300" t="s">
        <v>58</v>
      </c>
      <c r="AB1046" s="301">
        <v>173.2</v>
      </c>
      <c r="AC1046" s="301">
        <v>171.9</v>
      </c>
      <c r="AD1046" s="301">
        <v>138.4</v>
      </c>
      <c r="AE1046" s="301">
        <v>206.9</v>
      </c>
      <c r="AF1046" s="301">
        <v>194.3</v>
      </c>
      <c r="AG1046" s="301">
        <v>172</v>
      </c>
      <c r="AH1046" s="301">
        <v>131.9</v>
      </c>
      <c r="AI1046" s="292"/>
      <c r="AJ1046" s="309" t="b">
        <f t="shared" si="697"/>
        <v>1</v>
      </c>
      <c r="AK1046" s="309" t="b">
        <f t="shared" si="698"/>
        <v>1</v>
      </c>
      <c r="AL1046" s="309" t="b">
        <f t="shared" si="699"/>
        <v>1</v>
      </c>
      <c r="AM1046" s="309" t="b">
        <f t="shared" si="700"/>
        <v>1</v>
      </c>
      <c r="AN1046" s="309" t="b">
        <f t="shared" si="701"/>
        <v>1</v>
      </c>
      <c r="AO1046" s="309" t="b">
        <f t="shared" si="702"/>
        <v>1</v>
      </c>
      <c r="AP1046" s="31" t="b">
        <f t="shared" si="703"/>
        <v>1</v>
      </c>
    </row>
    <row r="1047" spans="1:43" ht="12.75" customHeight="1" x14ac:dyDescent="0.2">
      <c r="A1047" s="31"/>
      <c r="B1047" s="31"/>
      <c r="C1047" s="17" t="s">
        <v>20</v>
      </c>
      <c r="D1047" s="229">
        <v>174.2</v>
      </c>
      <c r="E1047" s="320"/>
      <c r="F1047" s="326">
        <f t="shared" si="689"/>
        <v>5.5118110236220375</v>
      </c>
      <c r="G1047" s="50">
        <v>173.4</v>
      </c>
      <c r="H1047" s="50"/>
      <c r="I1047" s="325">
        <f t="shared" si="690"/>
        <v>4.4578313253011981</v>
      </c>
      <c r="J1047" s="50">
        <v>138.4</v>
      </c>
      <c r="K1047" s="50"/>
      <c r="L1047" s="326">
        <f t="shared" si="691"/>
        <v>6.6255778120184905</v>
      </c>
      <c r="M1047" s="50">
        <v>207.2</v>
      </c>
      <c r="N1047" s="50"/>
      <c r="O1047" s="325">
        <f t="shared" si="687"/>
        <v>0.33898305084745228</v>
      </c>
      <c r="P1047" s="229">
        <v>194.2</v>
      </c>
      <c r="Q1047" s="320"/>
      <c r="R1047" s="325">
        <f t="shared" si="694"/>
        <v>35.899230230930712</v>
      </c>
      <c r="S1047" s="50">
        <v>172.4</v>
      </c>
      <c r="T1047" s="50"/>
      <c r="U1047" s="326">
        <f t="shared" si="695"/>
        <v>2.5580011897680111</v>
      </c>
      <c r="V1047" s="50">
        <v>131.9</v>
      </c>
      <c r="W1047" s="68"/>
      <c r="X1047" s="326">
        <f t="shared" si="696"/>
        <v>2.9664324746291992</v>
      </c>
      <c r="Y1047" s="98">
        <f t="shared" si="688"/>
        <v>0.57405281285878307</v>
      </c>
      <c r="Z1047" s="98"/>
      <c r="AA1047" s="300" t="s">
        <v>20</v>
      </c>
      <c r="AB1047" s="301">
        <v>174.2</v>
      </c>
      <c r="AC1047" s="301">
        <v>173.4</v>
      </c>
      <c r="AD1047" s="301">
        <v>138.4</v>
      </c>
      <c r="AE1047" s="301">
        <v>207.2</v>
      </c>
      <c r="AF1047" s="301">
        <v>194.2</v>
      </c>
      <c r="AG1047" s="301">
        <v>172.4</v>
      </c>
      <c r="AH1047" s="301">
        <v>131.9</v>
      </c>
      <c r="AI1047" s="292"/>
      <c r="AJ1047" s="309" t="b">
        <f t="shared" si="697"/>
        <v>1</v>
      </c>
      <c r="AK1047" s="309" t="b">
        <f t="shared" si="698"/>
        <v>1</v>
      </c>
      <c r="AL1047" s="309" t="b">
        <f t="shared" si="699"/>
        <v>1</v>
      </c>
      <c r="AM1047" s="309" t="b">
        <f t="shared" si="700"/>
        <v>1</v>
      </c>
      <c r="AN1047" s="309" t="b">
        <f t="shared" si="701"/>
        <v>1</v>
      </c>
      <c r="AO1047" s="309" t="b">
        <f t="shared" si="702"/>
        <v>1</v>
      </c>
      <c r="AP1047" s="31" t="b">
        <f t="shared" si="703"/>
        <v>1</v>
      </c>
    </row>
    <row r="1048" spans="1:43" ht="12.75" customHeight="1" x14ac:dyDescent="0.2">
      <c r="A1048" s="31"/>
      <c r="B1048" s="31"/>
      <c r="C1048" s="17" t="s">
        <v>21</v>
      </c>
      <c r="D1048" s="229">
        <v>174.4</v>
      </c>
      <c r="E1048" s="320"/>
      <c r="F1048" s="326">
        <f t="shared" si="689"/>
        <v>4.5563549160671402</v>
      </c>
      <c r="G1048" s="50">
        <v>173.8</v>
      </c>
      <c r="H1048" s="50"/>
      <c r="I1048" s="325">
        <f t="shared" si="690"/>
        <v>3.5139964264443213</v>
      </c>
      <c r="J1048" s="50">
        <v>138.4</v>
      </c>
      <c r="K1048" s="50"/>
      <c r="L1048" s="326">
        <f t="shared" si="691"/>
        <v>2.9761904761904656</v>
      </c>
      <c r="M1048" s="50">
        <v>209</v>
      </c>
      <c r="N1048" s="50"/>
      <c r="O1048" s="325">
        <f t="shared" si="687"/>
        <v>1.1616650532429773</v>
      </c>
      <c r="P1048" s="229">
        <v>191.3</v>
      </c>
      <c r="Q1048" s="320"/>
      <c r="R1048" s="325">
        <f t="shared" si="694"/>
        <v>31.117203564084981</v>
      </c>
      <c r="S1048" s="50">
        <v>172.2</v>
      </c>
      <c r="T1048" s="50"/>
      <c r="U1048" s="326">
        <f t="shared" si="695"/>
        <v>1.5330188679245182</v>
      </c>
      <c r="V1048" s="50">
        <v>131.9</v>
      </c>
      <c r="W1048" s="68"/>
      <c r="X1048" s="326">
        <f t="shared" si="696"/>
        <v>2.5660964230171057</v>
      </c>
      <c r="Y1048" s="98">
        <f t="shared" si="688"/>
        <v>0.57339449541284393</v>
      </c>
      <c r="Z1048" s="98"/>
      <c r="AA1048" s="300" t="s">
        <v>21</v>
      </c>
      <c r="AB1048" s="301">
        <v>174.4</v>
      </c>
      <c r="AC1048" s="301">
        <v>173.8</v>
      </c>
      <c r="AD1048" s="301">
        <v>138.4</v>
      </c>
      <c r="AE1048" s="301">
        <v>209</v>
      </c>
      <c r="AF1048" s="301">
        <v>191.3</v>
      </c>
      <c r="AG1048" s="301">
        <v>172.2</v>
      </c>
      <c r="AH1048" s="301">
        <v>131.9</v>
      </c>
      <c r="AI1048" s="292"/>
      <c r="AJ1048" s="309" t="b">
        <f t="shared" si="697"/>
        <v>1</v>
      </c>
      <c r="AK1048" s="309" t="b">
        <f t="shared" si="698"/>
        <v>1</v>
      </c>
      <c r="AL1048" s="309" t="b">
        <f t="shared" si="699"/>
        <v>1</v>
      </c>
      <c r="AM1048" s="309" t="b">
        <f t="shared" si="700"/>
        <v>1</v>
      </c>
      <c r="AN1048" s="309" t="b">
        <f t="shared" si="701"/>
        <v>1</v>
      </c>
      <c r="AO1048" s="309" t="b">
        <f t="shared" si="702"/>
        <v>1</v>
      </c>
      <c r="AP1048" s="31" t="b">
        <f t="shared" si="703"/>
        <v>1</v>
      </c>
    </row>
    <row r="1049" spans="1:43" ht="12.75" customHeight="1" x14ac:dyDescent="0.2">
      <c r="A1049" s="31"/>
      <c r="B1049" s="31"/>
      <c r="C1049" s="17" t="s">
        <v>22</v>
      </c>
      <c r="D1049" s="229">
        <v>173.9</v>
      </c>
      <c r="E1049" s="320"/>
      <c r="F1049" s="326">
        <f t="shared" si="689"/>
        <v>4.0694195092758845</v>
      </c>
      <c r="G1049" s="50">
        <v>173.2</v>
      </c>
      <c r="H1049" s="50"/>
      <c r="I1049" s="325">
        <f t="shared" si="690"/>
        <v>3.1566408576533478</v>
      </c>
      <c r="J1049" s="229">
        <v>138.4</v>
      </c>
      <c r="K1049" s="229"/>
      <c r="L1049" s="325">
        <f>SUM(J1049/J1035-1)*100</f>
        <v>2.5185185185185199</v>
      </c>
      <c r="M1049" s="50">
        <v>207.1</v>
      </c>
      <c r="N1049" s="50"/>
      <c r="O1049" s="325">
        <f t="shared" si="687"/>
        <v>0.29055690072639084</v>
      </c>
      <c r="P1049" s="229">
        <v>192.3</v>
      </c>
      <c r="Q1049" s="320"/>
      <c r="R1049" s="325">
        <f t="shared" si="694"/>
        <v>29.757085020242926</v>
      </c>
      <c r="S1049" s="50">
        <v>172.2</v>
      </c>
      <c r="T1049" s="50"/>
      <c r="U1049" s="326">
        <f t="shared" si="695"/>
        <v>1.5330188679245182</v>
      </c>
      <c r="V1049" s="50">
        <v>131.9</v>
      </c>
      <c r="W1049" s="68"/>
      <c r="X1049" s="326">
        <f t="shared" si="696"/>
        <v>1.072796934865905</v>
      </c>
      <c r="Y1049" s="98">
        <f t="shared" si="688"/>
        <v>0.57504312823461756</v>
      </c>
      <c r="Z1049" s="98"/>
      <c r="AA1049" s="300" t="s">
        <v>60</v>
      </c>
      <c r="AB1049" s="301">
        <v>173.9</v>
      </c>
      <c r="AC1049" s="301">
        <v>173.2</v>
      </c>
      <c r="AD1049" s="301">
        <v>138.4</v>
      </c>
      <c r="AE1049" s="301">
        <v>207.1</v>
      </c>
      <c r="AF1049" s="301">
        <v>192.3</v>
      </c>
      <c r="AG1049" s="301">
        <v>172.2</v>
      </c>
      <c r="AH1049" s="301">
        <v>131.9</v>
      </c>
      <c r="AI1049" s="292"/>
      <c r="AJ1049" s="309" t="b">
        <f t="shared" si="697"/>
        <v>1</v>
      </c>
      <c r="AK1049" s="309" t="b">
        <f t="shared" si="698"/>
        <v>1</v>
      </c>
      <c r="AL1049" s="309" t="b">
        <f t="shared" si="699"/>
        <v>1</v>
      </c>
      <c r="AM1049" s="309" t="b">
        <f t="shared" si="700"/>
        <v>1</v>
      </c>
      <c r="AN1049" s="309" t="b">
        <f t="shared" si="701"/>
        <v>1</v>
      </c>
      <c r="AO1049" s="309" t="b">
        <f t="shared" si="702"/>
        <v>1</v>
      </c>
      <c r="AP1049" s="31" t="b">
        <f t="shared" si="703"/>
        <v>1</v>
      </c>
    </row>
    <row r="1050" spans="1:43" ht="12.75" customHeight="1" x14ac:dyDescent="0.2">
      <c r="A1050" s="31"/>
      <c r="B1050" s="31"/>
      <c r="C1050" s="17" t="s">
        <v>23</v>
      </c>
      <c r="D1050" s="229">
        <v>173.5</v>
      </c>
      <c r="E1050" s="320"/>
      <c r="F1050" s="326">
        <f t="shared" si="689"/>
        <v>3.3969010727056048</v>
      </c>
      <c r="G1050" s="50">
        <v>172.7</v>
      </c>
      <c r="H1050" s="50"/>
      <c r="I1050" s="325">
        <f t="shared" si="690"/>
        <v>2.2498519834221353</v>
      </c>
      <c r="J1050" s="229">
        <v>138.4</v>
      </c>
      <c r="K1050" s="229"/>
      <c r="L1050" s="325">
        <f t="shared" si="691"/>
        <v>2.6706231454005858</v>
      </c>
      <c r="M1050" s="50">
        <v>207.1</v>
      </c>
      <c r="N1050" s="50"/>
      <c r="O1050" s="325">
        <f t="shared" si="687"/>
        <v>0.29055690072639084</v>
      </c>
      <c r="P1050" s="229">
        <v>191.4</v>
      </c>
      <c r="Q1050" s="320"/>
      <c r="R1050" s="325">
        <f t="shared" si="694"/>
        <v>27.855711422845708</v>
      </c>
      <c r="S1050" s="50">
        <v>172</v>
      </c>
      <c r="T1050" s="50"/>
      <c r="U1050" s="326">
        <f t="shared" si="695"/>
        <v>1.654846335697413</v>
      </c>
      <c r="V1050" s="50">
        <v>131.9</v>
      </c>
      <c r="W1050" s="68"/>
      <c r="X1050" s="326">
        <f t="shared" si="696"/>
        <v>0.45696877380045908</v>
      </c>
      <c r="Y1050" s="98">
        <f t="shared" si="688"/>
        <v>0.57636887608069165</v>
      </c>
      <c r="Z1050" s="98"/>
      <c r="AA1050" s="300" t="s">
        <v>23</v>
      </c>
      <c r="AB1050" s="301">
        <v>173.5</v>
      </c>
      <c r="AC1050" s="301">
        <v>172.7</v>
      </c>
      <c r="AD1050" s="301">
        <v>138.4</v>
      </c>
      <c r="AE1050" s="301">
        <v>207.1</v>
      </c>
      <c r="AF1050" s="301">
        <v>191.4</v>
      </c>
      <c r="AG1050" s="301">
        <v>172</v>
      </c>
      <c r="AH1050" s="301">
        <v>131.9</v>
      </c>
      <c r="AI1050" s="292"/>
      <c r="AJ1050" s="309" t="b">
        <f t="shared" si="697"/>
        <v>1</v>
      </c>
      <c r="AK1050" s="309" t="b">
        <f t="shared" si="698"/>
        <v>1</v>
      </c>
      <c r="AL1050" s="309" t="b">
        <f t="shared" si="699"/>
        <v>1</v>
      </c>
      <c r="AM1050" s="309" t="b">
        <f t="shared" si="700"/>
        <v>1</v>
      </c>
      <c r="AN1050" s="309" t="b">
        <f t="shared" si="701"/>
        <v>1</v>
      </c>
      <c r="AO1050" s="309" t="b">
        <f t="shared" si="702"/>
        <v>1</v>
      </c>
      <c r="AP1050" s="31" t="b">
        <f t="shared" si="703"/>
        <v>1</v>
      </c>
    </row>
    <row r="1051" spans="1:43" ht="12.75" customHeight="1" x14ac:dyDescent="0.2">
      <c r="A1051" s="31"/>
      <c r="B1051" s="31"/>
      <c r="C1051" s="17" t="s">
        <v>24</v>
      </c>
      <c r="D1051" s="229">
        <v>173.4</v>
      </c>
      <c r="E1051" s="320"/>
      <c r="F1051" s="326">
        <f t="shared" si="689"/>
        <v>2.5428740390301741</v>
      </c>
      <c r="G1051" s="50">
        <v>172.5</v>
      </c>
      <c r="H1051" s="50"/>
      <c r="I1051" s="325">
        <f t="shared" si="690"/>
        <v>0.87719298245614308</v>
      </c>
      <c r="J1051" s="50">
        <v>138.4</v>
      </c>
      <c r="K1051" s="50"/>
      <c r="L1051" s="326">
        <f t="shared" si="691"/>
        <v>2.594514455151975</v>
      </c>
      <c r="M1051" s="50">
        <v>206.6</v>
      </c>
      <c r="N1051" s="50"/>
      <c r="O1051" s="325">
        <f t="shared" si="687"/>
        <v>0.19398642095054264</v>
      </c>
      <c r="P1051" s="229">
        <v>191.8</v>
      </c>
      <c r="Q1051" s="320"/>
      <c r="R1051" s="325">
        <f t="shared" si="694"/>
        <v>28.208556149732633</v>
      </c>
      <c r="S1051" s="50">
        <v>172.3</v>
      </c>
      <c r="T1051" s="50"/>
      <c r="U1051" s="326">
        <f t="shared" si="695"/>
        <v>2.1339656194428125</v>
      </c>
      <c r="V1051" s="50">
        <v>131.9</v>
      </c>
      <c r="W1051" s="68"/>
      <c r="X1051" s="326">
        <f t="shared" si="696"/>
        <v>0.22796352583587254</v>
      </c>
      <c r="Y1051" s="98">
        <f t="shared" si="688"/>
        <v>0.57670126874279126</v>
      </c>
      <c r="Z1051" s="98"/>
      <c r="AA1051" s="300" t="s">
        <v>24</v>
      </c>
      <c r="AB1051" s="301">
        <v>173.4</v>
      </c>
      <c r="AC1051" s="301">
        <v>172.5</v>
      </c>
      <c r="AD1051" s="301">
        <v>138.4</v>
      </c>
      <c r="AE1051" s="301">
        <v>206.6</v>
      </c>
      <c r="AF1051" s="301">
        <v>191.8</v>
      </c>
      <c r="AG1051" s="301">
        <v>172.3</v>
      </c>
      <c r="AH1051" s="301">
        <v>131.9</v>
      </c>
      <c r="AI1051" s="292"/>
      <c r="AJ1051" s="309" t="b">
        <f t="shared" si="697"/>
        <v>1</v>
      </c>
      <c r="AK1051" s="309" t="b">
        <f t="shared" si="698"/>
        <v>1</v>
      </c>
      <c r="AL1051" s="309" t="b">
        <f t="shared" si="699"/>
        <v>1</v>
      </c>
      <c r="AM1051" s="309" t="b">
        <f t="shared" si="700"/>
        <v>1</v>
      </c>
      <c r="AN1051" s="309" t="b">
        <f t="shared" si="701"/>
        <v>1</v>
      </c>
      <c r="AO1051" s="309" t="b">
        <f t="shared" si="702"/>
        <v>1</v>
      </c>
      <c r="AP1051" s="31" t="b">
        <f t="shared" si="703"/>
        <v>1</v>
      </c>
    </row>
    <row r="1052" spans="1:43" ht="12.75" customHeight="1" x14ac:dyDescent="0.2">
      <c r="A1052" s="31"/>
      <c r="B1052" s="31"/>
      <c r="C1052" s="17" t="s">
        <v>25</v>
      </c>
      <c r="D1052" s="229">
        <v>175.4</v>
      </c>
      <c r="E1052" s="320"/>
      <c r="F1052" s="326">
        <f t="shared" si="689"/>
        <v>2.3934617629889132</v>
      </c>
      <c r="G1052" s="50">
        <v>174.8</v>
      </c>
      <c r="H1052" s="50"/>
      <c r="I1052" s="325">
        <f t="shared" si="690"/>
        <v>0.57537399309550707</v>
      </c>
      <c r="J1052" s="50">
        <v>138.4</v>
      </c>
      <c r="K1052" s="50"/>
      <c r="L1052" s="326">
        <f t="shared" si="691"/>
        <v>2.594514455151975</v>
      </c>
      <c r="M1052" s="50">
        <v>206.9</v>
      </c>
      <c r="N1052" s="50"/>
      <c r="O1052" s="325">
        <f t="shared" si="687"/>
        <v>0.43689320388349273</v>
      </c>
      <c r="P1052" s="229">
        <v>198.5</v>
      </c>
      <c r="Q1052" s="320"/>
      <c r="R1052" s="325">
        <f t="shared" si="694"/>
        <v>28.478964401294494</v>
      </c>
      <c r="S1052" s="50">
        <v>172.9</v>
      </c>
      <c r="T1052" s="50"/>
      <c r="U1052" s="326">
        <f t="shared" si="695"/>
        <v>1.9457547169811296</v>
      </c>
      <c r="V1052" s="50">
        <v>131.9</v>
      </c>
      <c r="W1052" s="68"/>
      <c r="X1052" s="326">
        <f t="shared" si="696"/>
        <v>0.15186028853455547</v>
      </c>
      <c r="Y1052" s="98">
        <f t="shared" si="688"/>
        <v>0.5701254275940707</v>
      </c>
      <c r="Z1052" s="98"/>
      <c r="AA1052" s="300" t="s">
        <v>25</v>
      </c>
      <c r="AB1052" s="301">
        <v>175.4</v>
      </c>
      <c r="AC1052" s="301">
        <v>174.8</v>
      </c>
      <c r="AD1052" s="301">
        <v>138.4</v>
      </c>
      <c r="AE1052" s="301">
        <v>206.9</v>
      </c>
      <c r="AF1052" s="301">
        <v>198.5</v>
      </c>
      <c r="AG1052" s="301">
        <v>172.9</v>
      </c>
      <c r="AH1052" s="301">
        <v>131.9</v>
      </c>
      <c r="AI1052" s="292"/>
      <c r="AJ1052" s="309" t="b">
        <f t="shared" si="697"/>
        <v>1</v>
      </c>
      <c r="AK1052" s="309" t="b">
        <f t="shared" si="698"/>
        <v>1</v>
      </c>
      <c r="AL1052" s="309" t="b">
        <f t="shared" si="699"/>
        <v>1</v>
      </c>
      <c r="AM1052" s="309" t="b">
        <f t="shared" si="700"/>
        <v>1</v>
      </c>
      <c r="AN1052" s="309" t="b">
        <f t="shared" si="701"/>
        <v>1</v>
      </c>
      <c r="AO1052" s="309" t="b">
        <f t="shared" si="702"/>
        <v>1</v>
      </c>
      <c r="AP1052" s="31" t="b">
        <f t="shared" si="703"/>
        <v>1</v>
      </c>
    </row>
    <row r="1053" spans="1:43" ht="12.75" customHeight="1" x14ac:dyDescent="0.2">
      <c r="A1053" s="31"/>
      <c r="B1053" s="31"/>
      <c r="C1053" s="17"/>
      <c r="D1053" s="229"/>
      <c r="E1053" s="229"/>
      <c r="F1053" s="326"/>
      <c r="G1053" s="50"/>
      <c r="H1053" s="50"/>
      <c r="I1053" s="325"/>
      <c r="J1053" s="50"/>
      <c r="K1053" s="50"/>
      <c r="L1053" s="326"/>
      <c r="M1053" s="50"/>
      <c r="N1053" s="50"/>
      <c r="O1053" s="325"/>
      <c r="P1053" s="50"/>
      <c r="Q1053" s="50"/>
      <c r="R1053" s="326"/>
      <c r="S1053" s="50"/>
      <c r="T1053" s="50"/>
      <c r="U1053" s="326"/>
      <c r="V1053" s="50"/>
      <c r="W1053" s="68"/>
      <c r="X1053" s="326"/>
      <c r="Y1053" s="98"/>
      <c r="Z1053" s="98"/>
      <c r="AA1053" s="293" t="s">
        <v>50</v>
      </c>
      <c r="AB1053" s="294" t="s">
        <v>51</v>
      </c>
      <c r="AC1053" s="260" t="s">
        <v>52</v>
      </c>
      <c r="AD1053" s="260" t="s">
        <v>53</v>
      </c>
      <c r="AE1053" s="260" t="s">
        <v>54</v>
      </c>
      <c r="AF1053" s="260" t="s">
        <v>55</v>
      </c>
      <c r="AG1053" s="260" t="s">
        <v>56</v>
      </c>
      <c r="AH1053" s="260" t="s">
        <v>57</v>
      </c>
      <c r="AI1053" s="263"/>
    </row>
    <row r="1054" spans="1:43" ht="12.75" customHeight="1" x14ac:dyDescent="0.2">
      <c r="A1054" s="31"/>
      <c r="B1054" s="225">
        <v>2011</v>
      </c>
      <c r="C1054" s="17"/>
      <c r="D1054" s="229">
        <f>SUM(D1055:D1066)/12</f>
        <v>179.41666666666666</v>
      </c>
      <c r="E1054" s="304"/>
      <c r="F1054" s="325">
        <f>SUM(D1054/D1040-1)*100</f>
        <v>3.4052158878055572</v>
      </c>
      <c r="G1054" s="229">
        <f>SUM(G1055:G1066)/12</f>
        <v>179.125</v>
      </c>
      <c r="H1054" s="229"/>
      <c r="I1054" s="325">
        <f>SUM(G1054/G1040-1)*100</f>
        <v>3.7703968330597526</v>
      </c>
      <c r="J1054" s="229">
        <f>SUM(J1055:J1066)/12</f>
        <v>139.45833333333334</v>
      </c>
      <c r="K1054" s="229"/>
      <c r="L1054" s="325">
        <f>SUM(J1054/J1040-1)*100</f>
        <v>1.5411686184090723</v>
      </c>
      <c r="M1054" s="229">
        <f>SUM(M1055:M1066)/12</f>
        <v>206.80833333333331</v>
      </c>
      <c r="N1054" s="229"/>
      <c r="O1054" s="325">
        <f t="shared" ref="O1054" si="704">SUM(M1054/M1040-1)*100</f>
        <v>-4.4304817141949115E-2</v>
      </c>
      <c r="P1054" s="229">
        <f>SUM(P1055:P1066)/12</f>
        <v>207.33333333333337</v>
      </c>
      <c r="Q1054" s="304"/>
      <c r="R1054" s="325">
        <f>SUM(P1054/P1040-1)*100</f>
        <v>6.8269643623873</v>
      </c>
      <c r="S1054" s="229">
        <f>SUM(S1055:S1066)/12</f>
        <v>178.11666666666667</v>
      </c>
      <c r="T1054" s="229"/>
      <c r="U1054" s="325">
        <f>SUM(S1054/S1040-1)*100</f>
        <v>3.9591439688716035</v>
      </c>
      <c r="V1054" s="229">
        <f>SUM(V1055:V1066)/12</f>
        <v>132.89999999999998</v>
      </c>
      <c r="W1054" s="234"/>
      <c r="X1054" s="325">
        <f>SUM(V1054/V1040-1)*100</f>
        <v>0.78361981799792702</v>
      </c>
      <c r="Y1054" s="98">
        <f t="shared" ref="Y1054:Y1066" si="705">SUM(1/D1054)*100</f>
        <v>0.55736182071528106</v>
      </c>
      <c r="AJ1054" s="309" t="b">
        <f>D1054=AB1053</f>
        <v>0</v>
      </c>
      <c r="AK1054" s="309" t="b">
        <f>G1054=AC1053</f>
        <v>0</v>
      </c>
      <c r="AL1054" s="309" t="b">
        <f>J1054=AD1053</f>
        <v>0</v>
      </c>
      <c r="AM1054" s="309" t="b">
        <f>M1054=AE1053</f>
        <v>0</v>
      </c>
      <c r="AN1054" s="309" t="b">
        <f>AF1053=P1054</f>
        <v>0</v>
      </c>
      <c r="AO1054" s="309" t="b">
        <f>AG1053=S1054</f>
        <v>0</v>
      </c>
      <c r="AP1054" s="31" t="b">
        <f>AH1053=V1054</f>
        <v>0</v>
      </c>
    </row>
    <row r="1055" spans="1:43" ht="12.75" customHeight="1" x14ac:dyDescent="0.2">
      <c r="A1055" s="31"/>
      <c r="C1055" s="17" t="s">
        <v>32</v>
      </c>
      <c r="D1055" s="50">
        <v>176.8</v>
      </c>
      <c r="E1055" s="50"/>
      <c r="F1055" s="326">
        <f t="shared" si="689"/>
        <v>2.19653179190753</v>
      </c>
      <c r="G1055" s="229">
        <v>176.7</v>
      </c>
      <c r="H1055" s="50"/>
      <c r="I1055" s="325">
        <f t="shared" si="690"/>
        <v>2.19780219780219</v>
      </c>
      <c r="J1055" s="50">
        <v>138.4</v>
      </c>
      <c r="K1055" s="50"/>
      <c r="L1055" s="326">
        <f t="shared" si="691"/>
        <v>2.594514455151975</v>
      </c>
      <c r="M1055" s="50">
        <v>206.7</v>
      </c>
      <c r="N1055" s="50"/>
      <c r="O1055" s="325">
        <f t="shared" si="687"/>
        <v>4.8402710551798123E-2</v>
      </c>
      <c r="P1055" s="229">
        <v>200.5</v>
      </c>
      <c r="Q1055" s="50"/>
      <c r="R1055" s="326">
        <f t="shared" si="694"/>
        <v>6.0285563194077296</v>
      </c>
      <c r="S1055" s="229">
        <v>173.4</v>
      </c>
      <c r="T1055" s="50"/>
      <c r="U1055" s="326">
        <f t="shared" si="695"/>
        <v>2.3008849557522248</v>
      </c>
      <c r="V1055" s="50">
        <v>131.9</v>
      </c>
      <c r="W1055" s="68"/>
      <c r="X1055" s="326">
        <f t="shared" si="696"/>
        <v>0.15186028853455547</v>
      </c>
      <c r="Y1055" s="98">
        <f t="shared" si="705"/>
        <v>0.56561085972850678</v>
      </c>
      <c r="Z1055" s="98"/>
      <c r="AA1055" s="298" t="s">
        <v>14</v>
      </c>
      <c r="AB1055" s="299">
        <v>176.8</v>
      </c>
      <c r="AC1055" s="299">
        <v>176.7</v>
      </c>
      <c r="AD1055" s="299">
        <v>138.4</v>
      </c>
      <c r="AE1055" s="299">
        <v>206.7</v>
      </c>
      <c r="AF1055" s="299">
        <v>200.5</v>
      </c>
      <c r="AG1055" s="299">
        <v>173.4</v>
      </c>
      <c r="AH1055" s="299">
        <v>131.9</v>
      </c>
      <c r="AI1055" s="309"/>
      <c r="AJ1055" s="309" t="b">
        <f t="shared" ref="AJ1055:AJ1066" si="706">D1055=AB1055</f>
        <v>1</v>
      </c>
      <c r="AK1055" s="309" t="b">
        <f t="shared" ref="AK1055:AK1066" si="707">G1055=AC1055</f>
        <v>1</v>
      </c>
      <c r="AL1055" s="309" t="b">
        <f t="shared" ref="AL1055:AL1066" si="708">J1055=AD1055</f>
        <v>1</v>
      </c>
      <c r="AM1055" s="309" t="b">
        <f t="shared" ref="AM1055:AM1066" si="709">M1055=AE1055</f>
        <v>1</v>
      </c>
      <c r="AN1055" s="309" t="b">
        <f t="shared" ref="AN1055:AN1066" si="710">AF1055=P1055</f>
        <v>1</v>
      </c>
      <c r="AO1055" s="309" t="b">
        <f>AG1055=S1055</f>
        <v>1</v>
      </c>
      <c r="AP1055" s="31" t="b">
        <f>AH1055=V1055</f>
        <v>1</v>
      </c>
      <c r="AQ1055" s="31"/>
    </row>
    <row r="1056" spans="1:43" ht="12.75" customHeight="1" x14ac:dyDescent="0.2">
      <c r="A1056" s="31"/>
      <c r="C1056" s="17" t="s">
        <v>15</v>
      </c>
      <c r="D1056" s="50">
        <v>177.5</v>
      </c>
      <c r="E1056" s="50"/>
      <c r="F1056" s="326">
        <f t="shared" si="689"/>
        <v>2.6604973973394896</v>
      </c>
      <c r="G1056" s="229">
        <v>177.5</v>
      </c>
      <c r="H1056" s="50"/>
      <c r="I1056" s="325">
        <f>SUM(G1056/G1042-1)*100</f>
        <v>2.8985507246376718</v>
      </c>
      <c r="J1056" s="50">
        <v>138.80000000000001</v>
      </c>
      <c r="K1056" s="50"/>
      <c r="L1056" s="326">
        <f t="shared" si="691"/>
        <v>2.8910303928836312</v>
      </c>
      <c r="M1056" s="50">
        <v>206.8</v>
      </c>
      <c r="N1056" s="50"/>
      <c r="O1056" s="325">
        <f t="shared" si="687"/>
        <v>0.24236548715463879</v>
      </c>
      <c r="P1056" s="229">
        <v>201.5</v>
      </c>
      <c r="Q1056" s="50"/>
      <c r="R1056" s="326">
        <f t="shared" si="694"/>
        <v>5.7742782152230943</v>
      </c>
      <c r="S1056" s="229">
        <v>174.4</v>
      </c>
      <c r="T1056" s="50"/>
      <c r="U1056" s="326">
        <f t="shared" si="695"/>
        <v>2.8301886792452935</v>
      </c>
      <c r="V1056" s="50">
        <v>132</v>
      </c>
      <c r="W1056" s="68"/>
      <c r="X1056" s="326">
        <f t="shared" si="696"/>
        <v>0.15174506828528056</v>
      </c>
      <c r="Y1056" s="98">
        <f t="shared" si="705"/>
        <v>0.56338028169014087</v>
      </c>
      <c r="Z1056" s="98"/>
      <c r="AA1056" s="298" t="s">
        <v>15</v>
      </c>
      <c r="AB1056" s="299">
        <v>177.5</v>
      </c>
      <c r="AC1056" s="299">
        <v>177.5</v>
      </c>
      <c r="AD1056" s="299">
        <v>138.80000000000001</v>
      </c>
      <c r="AE1056" s="299">
        <v>206.8</v>
      </c>
      <c r="AF1056" s="299">
        <v>201.5</v>
      </c>
      <c r="AG1056" s="299">
        <v>174.4</v>
      </c>
      <c r="AH1056" s="299">
        <v>132</v>
      </c>
      <c r="AI1056" s="309"/>
      <c r="AJ1056" s="309" t="b">
        <f t="shared" si="706"/>
        <v>1</v>
      </c>
      <c r="AK1056" s="309" t="b">
        <f t="shared" si="707"/>
        <v>1</v>
      </c>
      <c r="AL1056" s="309" t="b">
        <f t="shared" si="708"/>
        <v>1</v>
      </c>
      <c r="AM1056" s="309" t="b">
        <f t="shared" si="709"/>
        <v>1</v>
      </c>
      <c r="AN1056" s="309" t="b">
        <f t="shared" si="710"/>
        <v>1</v>
      </c>
      <c r="AO1056" s="309" t="b">
        <f t="shared" ref="AO1056:AO1066" si="711">AG1056=S1056</f>
        <v>1</v>
      </c>
      <c r="AP1056" s="31" t="b">
        <f t="shared" ref="AP1056:AP1066" si="712">AH1056=V1056</f>
        <v>1</v>
      </c>
    </row>
    <row r="1057" spans="1:42" ht="12.75" customHeight="1" x14ac:dyDescent="0.2">
      <c r="A1057" s="31"/>
      <c r="C1057" s="17" t="s">
        <v>16</v>
      </c>
      <c r="D1057" s="50">
        <v>178.6</v>
      </c>
      <c r="E1057" s="50"/>
      <c r="F1057" s="326">
        <f t="shared" si="689"/>
        <v>4.0186371578334379</v>
      </c>
      <c r="G1057" s="229">
        <v>178.8</v>
      </c>
      <c r="H1057" s="50"/>
      <c r="I1057" s="325">
        <f t="shared" si="690"/>
        <v>5.1146384479717977</v>
      </c>
      <c r="J1057" s="50">
        <v>139</v>
      </c>
      <c r="K1057" s="50"/>
      <c r="L1057" s="326">
        <f t="shared" si="691"/>
        <v>3.0392883617494482</v>
      </c>
      <c r="M1057" s="50">
        <v>207</v>
      </c>
      <c r="N1057" s="50"/>
      <c r="O1057" s="325">
        <f t="shared" si="687"/>
        <v>0.38797284190106307</v>
      </c>
      <c r="P1057" s="229">
        <v>203.6</v>
      </c>
      <c r="Q1057" s="50"/>
      <c r="R1057" s="326">
        <f t="shared" si="694"/>
        <v>4.1965199590583424</v>
      </c>
      <c r="S1057" s="229">
        <v>175.3</v>
      </c>
      <c r="T1057" s="50"/>
      <c r="U1057" s="326">
        <f t="shared" si="695"/>
        <v>3.2999410724808609</v>
      </c>
      <c r="V1057" s="50">
        <v>132.1</v>
      </c>
      <c r="W1057" s="68"/>
      <c r="X1057" s="326">
        <f t="shared" si="696"/>
        <v>0.22761760242790974</v>
      </c>
      <c r="Y1057" s="98">
        <f t="shared" si="705"/>
        <v>0.55991041433370659</v>
      </c>
      <c r="Z1057" s="98"/>
      <c r="AA1057" s="298" t="s">
        <v>16</v>
      </c>
      <c r="AB1057" s="299">
        <v>178.6</v>
      </c>
      <c r="AC1057" s="299">
        <v>178.8</v>
      </c>
      <c r="AD1057" s="299">
        <v>139</v>
      </c>
      <c r="AE1057" s="299">
        <v>207</v>
      </c>
      <c r="AF1057" s="299">
        <v>203.6</v>
      </c>
      <c r="AG1057" s="299">
        <v>175.3</v>
      </c>
      <c r="AH1057" s="299">
        <v>132.1</v>
      </c>
      <c r="AI1057" s="309"/>
      <c r="AJ1057" s="309" t="b">
        <f t="shared" si="706"/>
        <v>1</v>
      </c>
      <c r="AK1057" s="309" t="b">
        <f t="shared" si="707"/>
        <v>1</v>
      </c>
      <c r="AL1057" s="309" t="b">
        <f t="shared" si="708"/>
        <v>1</v>
      </c>
      <c r="AM1057" s="309" t="b">
        <f t="shared" si="709"/>
        <v>1</v>
      </c>
      <c r="AN1057" s="309" t="b">
        <f t="shared" si="710"/>
        <v>1</v>
      </c>
      <c r="AO1057" s="309" t="b">
        <f t="shared" si="711"/>
        <v>1</v>
      </c>
      <c r="AP1057" s="31" t="b">
        <f t="shared" si="712"/>
        <v>1</v>
      </c>
    </row>
    <row r="1058" spans="1:42" ht="12.75" customHeight="1" x14ac:dyDescent="0.2">
      <c r="A1058" s="31"/>
      <c r="C1058" s="17" t="s">
        <v>17</v>
      </c>
      <c r="D1058" s="50">
        <v>178.8</v>
      </c>
      <c r="E1058" s="50"/>
      <c r="F1058" s="326">
        <f t="shared" si="689"/>
        <v>3.4722222222222321</v>
      </c>
      <c r="G1058" s="229">
        <v>178.7</v>
      </c>
      <c r="H1058" s="50"/>
      <c r="I1058" s="325">
        <f t="shared" si="690"/>
        <v>4.259043173862298</v>
      </c>
      <c r="J1058" s="50">
        <v>139.30000000000001</v>
      </c>
      <c r="K1058" s="50"/>
      <c r="L1058" s="326">
        <f t="shared" si="691"/>
        <v>2.2760646108663796</v>
      </c>
      <c r="M1058" s="50">
        <v>206.8</v>
      </c>
      <c r="N1058" s="50"/>
      <c r="O1058" s="325">
        <f t="shared" si="687"/>
        <v>0.29097963142581396</v>
      </c>
      <c r="P1058" s="229">
        <v>205.4</v>
      </c>
      <c r="Q1058" s="50"/>
      <c r="R1058" s="326">
        <f t="shared" si="694"/>
        <v>3.7373737373737503</v>
      </c>
      <c r="S1058" s="229">
        <v>176.3</v>
      </c>
      <c r="T1058" s="50"/>
      <c r="U1058" s="326">
        <f t="shared" si="695"/>
        <v>3.341148886283718</v>
      </c>
      <c r="V1058" s="50">
        <v>132.30000000000001</v>
      </c>
      <c r="W1058" s="68"/>
      <c r="X1058" s="326">
        <f t="shared" si="696"/>
        <v>0.30326004548901775</v>
      </c>
      <c r="Y1058" s="98">
        <f t="shared" si="705"/>
        <v>0.55928411633109609</v>
      </c>
      <c r="Z1058" s="98"/>
      <c r="AA1058" s="298" t="s">
        <v>17</v>
      </c>
      <c r="AB1058" s="299">
        <v>178.8</v>
      </c>
      <c r="AC1058" s="299">
        <v>178.7</v>
      </c>
      <c r="AD1058" s="299">
        <v>139.30000000000001</v>
      </c>
      <c r="AE1058" s="299">
        <v>206.8</v>
      </c>
      <c r="AF1058" s="299">
        <v>205.4</v>
      </c>
      <c r="AG1058" s="299">
        <v>176.3</v>
      </c>
      <c r="AH1058" s="299">
        <v>132.30000000000001</v>
      </c>
      <c r="AI1058" s="309"/>
      <c r="AJ1058" s="309" t="b">
        <f t="shared" si="706"/>
        <v>1</v>
      </c>
      <c r="AK1058" s="309" t="b">
        <f t="shared" si="707"/>
        <v>1</v>
      </c>
      <c r="AL1058" s="309" t="b">
        <f t="shared" si="708"/>
        <v>1</v>
      </c>
      <c r="AM1058" s="309" t="b">
        <f t="shared" si="709"/>
        <v>1</v>
      </c>
      <c r="AN1058" s="309" t="b">
        <f t="shared" si="710"/>
        <v>1</v>
      </c>
      <c r="AO1058" s="309" t="b">
        <f t="shared" si="711"/>
        <v>1</v>
      </c>
      <c r="AP1058" s="31" t="b">
        <f t="shared" si="712"/>
        <v>1</v>
      </c>
    </row>
    <row r="1059" spans="1:42" ht="12.75" customHeight="1" x14ac:dyDescent="0.2">
      <c r="A1059" s="31"/>
      <c r="C1059" s="17" t="s">
        <v>18</v>
      </c>
      <c r="D1059" s="50">
        <v>178.2</v>
      </c>
      <c r="E1059" s="50"/>
      <c r="F1059" s="326">
        <f t="shared" si="689"/>
        <v>2.5906735751295429</v>
      </c>
      <c r="G1059" s="229">
        <v>177.5</v>
      </c>
      <c r="H1059" s="50"/>
      <c r="I1059" s="325">
        <f t="shared" si="690"/>
        <v>3.0778164924506468</v>
      </c>
      <c r="J1059" s="50">
        <v>139.30000000000001</v>
      </c>
      <c r="K1059" s="50"/>
      <c r="L1059" s="326">
        <f t="shared" si="691"/>
        <v>0.65028901734105471</v>
      </c>
      <c r="M1059" s="50">
        <v>206.9</v>
      </c>
      <c r="N1059" s="50"/>
      <c r="O1059" s="325">
        <f t="shared" si="687"/>
        <v>9.6758587324630163E-2</v>
      </c>
      <c r="P1059" s="229">
        <v>206.9</v>
      </c>
      <c r="Q1059" s="50"/>
      <c r="R1059" s="326">
        <f t="shared" si="694"/>
        <v>2.3244312561820024</v>
      </c>
      <c r="S1059" s="229">
        <v>176.9</v>
      </c>
      <c r="T1059" s="50"/>
      <c r="U1059" s="326">
        <f t="shared" si="695"/>
        <v>3.6928487690504275</v>
      </c>
      <c r="V1059" s="50">
        <v>132.30000000000001</v>
      </c>
      <c r="W1059" s="68"/>
      <c r="X1059" s="326">
        <f t="shared" si="696"/>
        <v>0.30326004548901775</v>
      </c>
      <c r="Y1059" s="98">
        <f t="shared" si="705"/>
        <v>0.5611672278338945</v>
      </c>
      <c r="Z1059" s="98"/>
      <c r="AA1059" s="298" t="s">
        <v>18</v>
      </c>
      <c r="AB1059" s="299">
        <v>178.2</v>
      </c>
      <c r="AC1059" s="299">
        <v>177.5</v>
      </c>
      <c r="AD1059" s="299">
        <v>139.30000000000001</v>
      </c>
      <c r="AE1059" s="299">
        <v>206.9</v>
      </c>
      <c r="AF1059" s="299">
        <v>206.9</v>
      </c>
      <c r="AG1059" s="299">
        <v>176.9</v>
      </c>
      <c r="AH1059" s="299">
        <v>132.30000000000001</v>
      </c>
      <c r="AI1059" s="309"/>
      <c r="AJ1059" s="309" t="b">
        <f t="shared" si="706"/>
        <v>1</v>
      </c>
      <c r="AK1059" s="309" t="b">
        <f t="shared" si="707"/>
        <v>1</v>
      </c>
      <c r="AL1059" s="309" t="b">
        <f t="shared" si="708"/>
        <v>1</v>
      </c>
      <c r="AM1059" s="309" t="b">
        <f t="shared" si="709"/>
        <v>1</v>
      </c>
      <c r="AN1059" s="309" t="b">
        <f t="shared" si="710"/>
        <v>1</v>
      </c>
      <c r="AO1059" s="309" t="b">
        <f t="shared" si="711"/>
        <v>1</v>
      </c>
      <c r="AP1059" s="31" t="b">
        <f t="shared" si="712"/>
        <v>1</v>
      </c>
    </row>
    <row r="1060" spans="1:42" ht="12.75" customHeight="1" x14ac:dyDescent="0.2">
      <c r="A1060" s="31"/>
      <c r="C1060" s="17" t="s">
        <v>19</v>
      </c>
      <c r="D1060" s="50">
        <v>177.7</v>
      </c>
      <c r="E1060" s="50"/>
      <c r="F1060" s="326">
        <f t="shared" si="689"/>
        <v>2.5981524249422572</v>
      </c>
      <c r="G1060" s="229">
        <v>176.6</v>
      </c>
      <c r="H1060" s="50"/>
      <c r="I1060" s="325">
        <f t="shared" si="690"/>
        <v>2.7341477603257669</v>
      </c>
      <c r="J1060" s="50">
        <v>139.4</v>
      </c>
      <c r="K1060" s="50"/>
      <c r="L1060" s="326">
        <f t="shared" si="691"/>
        <v>0.7225433526011571</v>
      </c>
      <c r="M1060" s="50">
        <v>206.9</v>
      </c>
      <c r="N1060" s="50"/>
      <c r="O1060" s="325">
        <f t="shared" si="687"/>
        <v>0</v>
      </c>
      <c r="P1060" s="229">
        <v>205.1</v>
      </c>
      <c r="Q1060" s="50"/>
      <c r="R1060" s="326">
        <f t="shared" si="694"/>
        <v>5.558414822439528</v>
      </c>
      <c r="S1060" s="229">
        <v>178.9</v>
      </c>
      <c r="T1060" s="50"/>
      <c r="U1060" s="326">
        <f t="shared" si="695"/>
        <v>4.0116279069767558</v>
      </c>
      <c r="V1060" s="50">
        <v>132.69999999999999</v>
      </c>
      <c r="W1060" s="68"/>
      <c r="X1060" s="326">
        <f t="shared" si="696"/>
        <v>0.60652009097799109</v>
      </c>
      <c r="Y1060" s="98">
        <f t="shared" si="705"/>
        <v>0.56274620146314014</v>
      </c>
      <c r="Z1060" s="98"/>
      <c r="AA1060" s="298" t="s">
        <v>58</v>
      </c>
      <c r="AB1060" s="299">
        <v>177.7</v>
      </c>
      <c r="AC1060" s="299">
        <v>176.6</v>
      </c>
      <c r="AD1060" s="299">
        <v>139.4</v>
      </c>
      <c r="AE1060" s="299">
        <v>206.9</v>
      </c>
      <c r="AF1060" s="299">
        <v>205.1</v>
      </c>
      <c r="AG1060" s="299">
        <v>178.9</v>
      </c>
      <c r="AH1060" s="299">
        <v>132.69999999999999</v>
      </c>
      <c r="AI1060" s="309"/>
      <c r="AJ1060" s="309" t="b">
        <f t="shared" si="706"/>
        <v>1</v>
      </c>
      <c r="AK1060" s="309" t="b">
        <f t="shared" si="707"/>
        <v>1</v>
      </c>
      <c r="AL1060" s="309" t="b">
        <f t="shared" si="708"/>
        <v>1</v>
      </c>
      <c r="AM1060" s="309" t="b">
        <f t="shared" si="709"/>
        <v>1</v>
      </c>
      <c r="AN1060" s="309" t="b">
        <f t="shared" si="710"/>
        <v>1</v>
      </c>
      <c r="AO1060" s="309" t="b">
        <f t="shared" si="711"/>
        <v>1</v>
      </c>
      <c r="AP1060" s="31" t="b">
        <f t="shared" si="712"/>
        <v>1</v>
      </c>
    </row>
    <row r="1061" spans="1:42" ht="12.75" customHeight="1" x14ac:dyDescent="0.2">
      <c r="A1061" s="31"/>
      <c r="B1061" s="31"/>
      <c r="C1061" s="17" t="s">
        <v>20</v>
      </c>
      <c r="D1061" s="50">
        <v>178.7</v>
      </c>
      <c r="E1061" s="50"/>
      <c r="F1061" s="326">
        <f t="shared" si="689"/>
        <v>2.5832376578645233</v>
      </c>
      <c r="G1061" s="229">
        <v>177.3</v>
      </c>
      <c r="H1061" s="50"/>
      <c r="I1061" s="325">
        <f t="shared" si="690"/>
        <v>2.249134948096887</v>
      </c>
      <c r="J1061" s="50">
        <v>139.69999999999999</v>
      </c>
      <c r="K1061" s="50"/>
      <c r="L1061" s="326">
        <f t="shared" si="691"/>
        <v>0.93930635838148646</v>
      </c>
      <c r="M1061" s="50">
        <v>206.9</v>
      </c>
      <c r="N1061" s="50"/>
      <c r="O1061" s="325">
        <f t="shared" si="687"/>
        <v>-0.14478764478763617</v>
      </c>
      <c r="P1061" s="229">
        <v>210.4</v>
      </c>
      <c r="Q1061" s="50"/>
      <c r="R1061" s="326">
        <f t="shared" si="694"/>
        <v>8.3419155509783849</v>
      </c>
      <c r="S1061" s="229">
        <v>180.5</v>
      </c>
      <c r="T1061" s="50"/>
      <c r="U1061" s="326">
        <f t="shared" si="695"/>
        <v>4.6983758700696043</v>
      </c>
      <c r="V1061" s="50">
        <v>132.9</v>
      </c>
      <c r="W1061" s="68"/>
      <c r="X1061" s="326">
        <f t="shared" si="696"/>
        <v>0.75815011372251107</v>
      </c>
      <c r="Y1061" s="98">
        <f t="shared" si="705"/>
        <v>0.55959709009513159</v>
      </c>
      <c r="Z1061" s="98"/>
      <c r="AA1061" s="298" t="s">
        <v>20</v>
      </c>
      <c r="AB1061" s="299">
        <v>178.7</v>
      </c>
      <c r="AC1061" s="299">
        <v>177.3</v>
      </c>
      <c r="AD1061" s="299">
        <v>139.69999999999999</v>
      </c>
      <c r="AE1061" s="299">
        <v>206.9</v>
      </c>
      <c r="AF1061" s="299">
        <v>210.4</v>
      </c>
      <c r="AG1061" s="299">
        <v>180.5</v>
      </c>
      <c r="AH1061" s="299">
        <v>132.9</v>
      </c>
      <c r="AI1061" s="309"/>
      <c r="AJ1061" s="309" t="b">
        <f t="shared" si="706"/>
        <v>1</v>
      </c>
      <c r="AK1061" s="309" t="b">
        <f t="shared" si="707"/>
        <v>1</v>
      </c>
      <c r="AL1061" s="309" t="b">
        <f t="shared" si="708"/>
        <v>1</v>
      </c>
      <c r="AM1061" s="309" t="b">
        <f t="shared" si="709"/>
        <v>1</v>
      </c>
      <c r="AN1061" s="309" t="b">
        <f t="shared" si="710"/>
        <v>1</v>
      </c>
      <c r="AO1061" s="309" t="b">
        <f t="shared" si="711"/>
        <v>1</v>
      </c>
      <c r="AP1061" s="31" t="b">
        <f t="shared" si="712"/>
        <v>1</v>
      </c>
    </row>
    <row r="1062" spans="1:42" ht="12.75" customHeight="1" x14ac:dyDescent="0.2">
      <c r="A1062" s="31"/>
      <c r="B1062" s="31"/>
      <c r="C1062" s="17" t="s">
        <v>21</v>
      </c>
      <c r="D1062" s="50">
        <v>178.4</v>
      </c>
      <c r="E1062" s="50"/>
      <c r="F1062" s="326">
        <f t="shared" si="689"/>
        <v>2.2935779816513735</v>
      </c>
      <c r="G1062" s="229">
        <v>177.1</v>
      </c>
      <c r="H1062" s="50"/>
      <c r="I1062" s="325">
        <f t="shared" si="690"/>
        <v>1.8987341772151778</v>
      </c>
      <c r="J1062" s="50">
        <v>139.9</v>
      </c>
      <c r="K1062" s="50"/>
      <c r="L1062" s="326">
        <f t="shared" si="691"/>
        <v>1.0838150289017356</v>
      </c>
      <c r="M1062" s="50">
        <v>206.6</v>
      </c>
      <c r="N1062" s="50"/>
      <c r="O1062" s="325">
        <f t="shared" si="687"/>
        <v>-1.1483253588516762</v>
      </c>
      <c r="P1062" s="229">
        <v>207.4</v>
      </c>
      <c r="Q1062" s="50"/>
      <c r="R1062" s="326">
        <f t="shared" si="694"/>
        <v>8.4161003659174014</v>
      </c>
      <c r="S1062" s="229">
        <v>180.6</v>
      </c>
      <c r="T1062" s="50"/>
      <c r="U1062" s="326">
        <f t="shared" si="695"/>
        <v>4.8780487804878092</v>
      </c>
      <c r="V1062" s="50">
        <v>133.19999999999999</v>
      </c>
      <c r="W1062" s="68"/>
      <c r="X1062" s="326">
        <f t="shared" si="696"/>
        <v>0.98559514783926883</v>
      </c>
      <c r="Y1062" s="98">
        <f t="shared" si="705"/>
        <v>0.5605381165919282</v>
      </c>
      <c r="Z1062" s="98"/>
      <c r="AA1062" s="298" t="s">
        <v>21</v>
      </c>
      <c r="AB1062" s="299">
        <v>178.4</v>
      </c>
      <c r="AC1062" s="299">
        <v>177.1</v>
      </c>
      <c r="AD1062" s="299">
        <v>139.9</v>
      </c>
      <c r="AE1062" s="299">
        <v>206.6</v>
      </c>
      <c r="AF1062" s="299">
        <v>207.4</v>
      </c>
      <c r="AG1062" s="299">
        <v>180.6</v>
      </c>
      <c r="AH1062" s="299">
        <v>133.19999999999999</v>
      </c>
      <c r="AI1062" s="309"/>
      <c r="AJ1062" s="309" t="b">
        <f t="shared" si="706"/>
        <v>1</v>
      </c>
      <c r="AK1062" s="309" t="b">
        <f t="shared" si="707"/>
        <v>1</v>
      </c>
      <c r="AL1062" s="309" t="b">
        <f t="shared" si="708"/>
        <v>1</v>
      </c>
      <c r="AM1062" s="309" t="b">
        <f t="shared" si="709"/>
        <v>1</v>
      </c>
      <c r="AN1062" s="309" t="b">
        <f t="shared" si="710"/>
        <v>1</v>
      </c>
      <c r="AO1062" s="309" t="b">
        <f t="shared" si="711"/>
        <v>1</v>
      </c>
      <c r="AP1062" s="31" t="b">
        <f t="shared" si="712"/>
        <v>1</v>
      </c>
    </row>
    <row r="1063" spans="1:42" ht="12.75" customHeight="1" x14ac:dyDescent="0.2">
      <c r="A1063" s="31"/>
      <c r="B1063" s="31"/>
      <c r="C1063" s="17" t="s">
        <v>22</v>
      </c>
      <c r="D1063" s="50">
        <v>178.9</v>
      </c>
      <c r="E1063" s="50"/>
      <c r="F1063" s="326">
        <f t="shared" si="689"/>
        <v>2.8752156411730789</v>
      </c>
      <c r="G1063" s="229">
        <v>177.4</v>
      </c>
      <c r="H1063" s="50"/>
      <c r="I1063" s="325">
        <f t="shared" si="690"/>
        <v>2.4249422632794504</v>
      </c>
      <c r="J1063" s="50">
        <v>139.9</v>
      </c>
      <c r="K1063" s="50"/>
      <c r="L1063" s="326">
        <f t="shared" si="691"/>
        <v>1.0838150289017356</v>
      </c>
      <c r="M1063" s="50">
        <v>206.6</v>
      </c>
      <c r="N1063" s="50"/>
      <c r="O1063" s="325">
        <f t="shared" si="687"/>
        <v>-0.24142926122645569</v>
      </c>
      <c r="P1063" s="229">
        <v>212.1</v>
      </c>
      <c r="Q1063" s="50"/>
      <c r="R1063" s="326">
        <f t="shared" si="694"/>
        <v>10.296411856474252</v>
      </c>
      <c r="S1063" s="229">
        <v>180.6</v>
      </c>
      <c r="T1063" s="50"/>
      <c r="U1063" s="326">
        <f t="shared" si="695"/>
        <v>4.8780487804878092</v>
      </c>
      <c r="V1063" s="50">
        <v>133.19999999999999</v>
      </c>
      <c r="W1063" s="68"/>
      <c r="X1063" s="326">
        <f t="shared" si="696"/>
        <v>0.98559514783926883</v>
      </c>
      <c r="Y1063" s="98">
        <f t="shared" si="705"/>
        <v>0.55897149245388478</v>
      </c>
      <c r="Z1063" s="98"/>
      <c r="AA1063" s="298" t="s">
        <v>60</v>
      </c>
      <c r="AB1063" s="299">
        <v>178.9</v>
      </c>
      <c r="AC1063" s="299">
        <v>177.4</v>
      </c>
      <c r="AD1063" s="299">
        <v>139.9</v>
      </c>
      <c r="AE1063" s="299">
        <v>206.6</v>
      </c>
      <c r="AF1063" s="299">
        <v>212.1</v>
      </c>
      <c r="AG1063" s="299">
        <v>180.6</v>
      </c>
      <c r="AH1063" s="299">
        <v>133.19999999999999</v>
      </c>
      <c r="AI1063" s="309"/>
      <c r="AJ1063" s="309" t="b">
        <f t="shared" si="706"/>
        <v>1</v>
      </c>
      <c r="AK1063" s="309" t="b">
        <f t="shared" si="707"/>
        <v>1</v>
      </c>
      <c r="AL1063" s="309" t="b">
        <f t="shared" si="708"/>
        <v>1</v>
      </c>
      <c r="AM1063" s="309" t="b">
        <f t="shared" si="709"/>
        <v>1</v>
      </c>
      <c r="AN1063" s="309" t="b">
        <f t="shared" si="710"/>
        <v>1</v>
      </c>
      <c r="AO1063" s="309" t="b">
        <f t="shared" si="711"/>
        <v>1</v>
      </c>
      <c r="AP1063" s="31" t="b">
        <f t="shared" si="712"/>
        <v>1</v>
      </c>
    </row>
    <row r="1064" spans="1:42" ht="12.75" customHeight="1" x14ac:dyDescent="0.2">
      <c r="A1064" s="31"/>
      <c r="B1064" s="31"/>
      <c r="C1064" s="17" t="s">
        <v>23</v>
      </c>
      <c r="D1064" s="50">
        <v>180.6</v>
      </c>
      <c r="E1064" s="50"/>
      <c r="F1064" s="326">
        <f>SUM(D1064/D1050-1)*100</f>
        <v>4.0922190201729158</v>
      </c>
      <c r="G1064" s="229">
        <v>180.7</v>
      </c>
      <c r="H1064" s="50"/>
      <c r="I1064" s="325">
        <f t="shared" si="690"/>
        <v>4.6323103647944341</v>
      </c>
      <c r="J1064" s="50">
        <v>139.9</v>
      </c>
      <c r="K1064" s="50"/>
      <c r="L1064" s="326">
        <f t="shared" si="691"/>
        <v>1.0838150289017356</v>
      </c>
      <c r="M1064" s="50">
        <v>207.5</v>
      </c>
      <c r="N1064" s="50"/>
      <c r="O1064" s="325">
        <f t="shared" si="687"/>
        <v>0.19314340898117788</v>
      </c>
      <c r="P1064" s="229">
        <v>206.3</v>
      </c>
      <c r="Q1064" s="50"/>
      <c r="R1064" s="326">
        <f t="shared" si="694"/>
        <v>7.7847439916405525</v>
      </c>
      <c r="S1064" s="229">
        <v>179</v>
      </c>
      <c r="T1064" s="50"/>
      <c r="U1064" s="326">
        <f t="shared" si="695"/>
        <v>4.0697674418604723</v>
      </c>
      <c r="V1064" s="50">
        <v>134</v>
      </c>
      <c r="W1064" s="68"/>
      <c r="X1064" s="326">
        <f t="shared" si="696"/>
        <v>1.5921152388172821</v>
      </c>
      <c r="Y1064" s="98">
        <f t="shared" si="705"/>
        <v>0.55370985603543743</v>
      </c>
      <c r="Z1064" s="98"/>
      <c r="AA1064" s="298" t="s">
        <v>23</v>
      </c>
      <c r="AB1064" s="299">
        <v>180.6</v>
      </c>
      <c r="AC1064" s="299">
        <v>180.7</v>
      </c>
      <c r="AD1064" s="299">
        <v>139.9</v>
      </c>
      <c r="AE1064" s="299">
        <v>207.5</v>
      </c>
      <c r="AF1064" s="299">
        <v>206.3</v>
      </c>
      <c r="AG1064" s="299">
        <v>179</v>
      </c>
      <c r="AH1064" s="299">
        <v>134</v>
      </c>
      <c r="AI1064" s="309"/>
      <c r="AJ1064" s="309" t="b">
        <f t="shared" si="706"/>
        <v>1</v>
      </c>
      <c r="AK1064" s="309" t="b">
        <f t="shared" si="707"/>
        <v>1</v>
      </c>
      <c r="AL1064" s="309" t="b">
        <f t="shared" si="708"/>
        <v>1</v>
      </c>
      <c r="AM1064" s="309" t="b">
        <f t="shared" si="709"/>
        <v>1</v>
      </c>
      <c r="AN1064" s="309" t="b">
        <f t="shared" si="710"/>
        <v>1</v>
      </c>
      <c r="AO1064" s="309" t="b">
        <f t="shared" si="711"/>
        <v>1</v>
      </c>
      <c r="AP1064" s="31" t="b">
        <f t="shared" si="712"/>
        <v>1</v>
      </c>
    </row>
    <row r="1065" spans="1:42" ht="12.75" customHeight="1" x14ac:dyDescent="0.2">
      <c r="A1065" s="31"/>
      <c r="B1065" s="31"/>
      <c r="C1065" s="17" t="s">
        <v>24</v>
      </c>
      <c r="D1065" s="50">
        <v>184.6</v>
      </c>
      <c r="E1065" s="50"/>
      <c r="F1065" s="326">
        <f>SUM(D1065/D1051-1)*100</f>
        <v>6.4590542099192572</v>
      </c>
      <c r="G1065" s="229">
        <v>186.1</v>
      </c>
      <c r="H1065" s="50"/>
      <c r="I1065" s="325">
        <f t="shared" si="690"/>
        <v>7.8840579710144798</v>
      </c>
      <c r="J1065" s="50">
        <v>139.9</v>
      </c>
      <c r="K1065" s="50"/>
      <c r="L1065" s="326">
        <f t="shared" si="691"/>
        <v>1.0838150289017356</v>
      </c>
      <c r="M1065" s="50">
        <v>206.4</v>
      </c>
      <c r="N1065" s="50"/>
      <c r="O1065" s="325">
        <f t="shared" si="687"/>
        <v>-9.6805421103574041E-2</v>
      </c>
      <c r="P1065" s="229">
        <v>213</v>
      </c>
      <c r="Q1065" s="50"/>
      <c r="R1065" s="326">
        <f t="shared" si="694"/>
        <v>11.053180396246077</v>
      </c>
      <c r="S1065" s="229">
        <v>180.7</v>
      </c>
      <c r="T1065" s="50"/>
      <c r="U1065" s="326">
        <f t="shared" si="695"/>
        <v>4.8752176436448025</v>
      </c>
      <c r="V1065" s="50">
        <v>134.1</v>
      </c>
      <c r="W1065" s="68"/>
      <c r="X1065" s="326">
        <f t="shared" si="696"/>
        <v>1.6679302501895199</v>
      </c>
      <c r="Y1065" s="98">
        <f t="shared" si="705"/>
        <v>0.54171180931744312</v>
      </c>
      <c r="Z1065" s="98"/>
      <c r="AA1065" s="298" t="s">
        <v>24</v>
      </c>
      <c r="AB1065" s="299">
        <v>184.6</v>
      </c>
      <c r="AC1065" s="299">
        <v>186.1</v>
      </c>
      <c r="AD1065" s="299">
        <v>139.9</v>
      </c>
      <c r="AE1065" s="299">
        <v>206.4</v>
      </c>
      <c r="AF1065" s="299">
        <v>213</v>
      </c>
      <c r="AG1065" s="299">
        <v>180.7</v>
      </c>
      <c r="AH1065" s="299">
        <v>134.1</v>
      </c>
      <c r="AI1065" s="309"/>
      <c r="AJ1065" s="309" t="b">
        <f t="shared" si="706"/>
        <v>1</v>
      </c>
      <c r="AK1065" s="309" t="b">
        <f t="shared" si="707"/>
        <v>1</v>
      </c>
      <c r="AL1065" s="309" t="b">
        <f t="shared" si="708"/>
        <v>1</v>
      </c>
      <c r="AM1065" s="309" t="b">
        <f t="shared" si="709"/>
        <v>1</v>
      </c>
      <c r="AN1065" s="309" t="b">
        <f t="shared" si="710"/>
        <v>1</v>
      </c>
      <c r="AO1065" s="309" t="b">
        <f t="shared" si="711"/>
        <v>1</v>
      </c>
      <c r="AP1065" s="31" t="b">
        <f t="shared" si="712"/>
        <v>1</v>
      </c>
    </row>
    <row r="1066" spans="1:42" ht="12.75" customHeight="1" x14ac:dyDescent="0.2">
      <c r="A1066" s="31"/>
      <c r="B1066" s="31"/>
      <c r="C1066" s="17" t="s">
        <v>25</v>
      </c>
      <c r="D1066" s="50">
        <v>184.2</v>
      </c>
      <c r="E1066" s="50"/>
      <c r="F1066" s="326">
        <f>SUM(D1066/D1052-1)*100</f>
        <v>5.0171037628278015</v>
      </c>
      <c r="G1066" s="229">
        <v>185.1</v>
      </c>
      <c r="H1066" s="50"/>
      <c r="I1066" s="325">
        <f t="shared" si="690"/>
        <v>5.8924485125858128</v>
      </c>
      <c r="J1066" s="50">
        <v>140</v>
      </c>
      <c r="K1066" s="50"/>
      <c r="L1066" s="326">
        <f t="shared" si="691"/>
        <v>1.156069364161838</v>
      </c>
      <c r="M1066" s="50">
        <v>206.6</v>
      </c>
      <c r="N1066" s="50"/>
      <c r="O1066" s="325">
        <f t="shared" si="687"/>
        <v>-0.14499758337361834</v>
      </c>
      <c r="P1066" s="229">
        <v>215.8</v>
      </c>
      <c r="Q1066" s="50"/>
      <c r="R1066" s="326">
        <f t="shared" si="694"/>
        <v>8.7153652392947265</v>
      </c>
      <c r="S1066" s="229">
        <v>180.8</v>
      </c>
      <c r="T1066" s="50"/>
      <c r="U1066" s="326">
        <f t="shared" si="695"/>
        <v>4.5691150954308979</v>
      </c>
      <c r="V1066" s="50">
        <v>134.1</v>
      </c>
      <c r="W1066" s="68"/>
      <c r="X1066" s="326">
        <f t="shared" si="696"/>
        <v>1.6679302501895199</v>
      </c>
      <c r="Y1066" s="98">
        <f t="shared" si="705"/>
        <v>0.54288816503800219</v>
      </c>
      <c r="Z1066" s="98"/>
      <c r="AA1066" s="298" t="s">
        <v>25</v>
      </c>
      <c r="AB1066" s="299">
        <v>184.2</v>
      </c>
      <c r="AC1066" s="299">
        <v>185.1</v>
      </c>
      <c r="AD1066" s="299">
        <v>140</v>
      </c>
      <c r="AE1066" s="299">
        <v>206.6</v>
      </c>
      <c r="AF1066" s="299">
        <v>215.8</v>
      </c>
      <c r="AG1066" s="299">
        <v>180.8</v>
      </c>
      <c r="AH1066" s="299">
        <v>134.1</v>
      </c>
      <c r="AI1066" s="309"/>
      <c r="AJ1066" s="309" t="b">
        <f t="shared" si="706"/>
        <v>1</v>
      </c>
      <c r="AK1066" s="309" t="b">
        <f t="shared" si="707"/>
        <v>1</v>
      </c>
      <c r="AL1066" s="309" t="b">
        <f t="shared" si="708"/>
        <v>1</v>
      </c>
      <c r="AM1066" s="309" t="b">
        <f t="shared" si="709"/>
        <v>1</v>
      </c>
      <c r="AN1066" s="309" t="b">
        <f t="shared" si="710"/>
        <v>1</v>
      </c>
      <c r="AO1066" s="309" t="b">
        <f t="shared" si="711"/>
        <v>1</v>
      </c>
      <c r="AP1066" s="31" t="b">
        <f t="shared" si="712"/>
        <v>1</v>
      </c>
    </row>
    <row r="1067" spans="1:42" s="37" customFormat="1" ht="12.75" customHeight="1" x14ac:dyDescent="0.2">
      <c r="D1067" s="149"/>
      <c r="E1067" s="45"/>
      <c r="F1067" s="125"/>
      <c r="G1067" s="149"/>
      <c r="H1067" s="149"/>
      <c r="I1067" s="125"/>
      <c r="J1067" s="150"/>
      <c r="K1067" s="150"/>
      <c r="L1067" s="125"/>
      <c r="M1067" s="150"/>
      <c r="N1067" s="150"/>
      <c r="O1067" s="138"/>
      <c r="P1067" s="150"/>
      <c r="Q1067" s="150"/>
      <c r="R1067" s="125"/>
      <c r="S1067" s="149"/>
      <c r="T1067" s="149"/>
      <c r="U1067" s="125"/>
      <c r="V1067" s="150"/>
      <c r="W1067" s="150"/>
      <c r="X1067" s="125"/>
      <c r="Y1067" s="105"/>
      <c r="Z1067" s="105"/>
      <c r="AA1067" s="310"/>
      <c r="AB1067" s="310"/>
      <c r="AC1067" s="310"/>
      <c r="AD1067" s="310"/>
      <c r="AE1067" s="310"/>
      <c r="AF1067" s="310"/>
      <c r="AG1067" s="310"/>
      <c r="AH1067" s="310"/>
      <c r="AI1067" s="310"/>
      <c r="AJ1067" s="310"/>
      <c r="AK1067" s="310"/>
      <c r="AL1067" s="310"/>
      <c r="AM1067" s="310"/>
      <c r="AN1067" s="310"/>
      <c r="AO1067" s="310"/>
    </row>
    <row r="1068" spans="1:42" ht="12.75" customHeight="1" x14ac:dyDescent="0.2">
      <c r="A1068" s="43" t="s">
        <v>74</v>
      </c>
      <c r="D1068" s="54"/>
      <c r="E1068" s="54"/>
      <c r="G1068" s="54"/>
      <c r="H1068" s="54"/>
      <c r="J1068" s="46"/>
      <c r="K1068" s="46"/>
      <c r="L1068" s="112"/>
      <c r="M1068" s="82"/>
      <c r="N1068" s="82"/>
      <c r="O1068" s="134"/>
      <c r="P1068" s="46"/>
      <c r="Q1068" s="46"/>
      <c r="R1068" s="126"/>
      <c r="S1068" s="60"/>
      <c r="T1068" s="60"/>
      <c r="U1068" s="126"/>
      <c r="V1068" s="60"/>
      <c r="W1068" s="60"/>
      <c r="X1068" s="126"/>
      <c r="Y1068" s="93"/>
      <c r="Z1068" s="93"/>
    </row>
    <row r="1069" spans="1:42" ht="12.75" customHeight="1" x14ac:dyDescent="0.2">
      <c r="A1069" s="44" t="s">
        <v>42</v>
      </c>
      <c r="D1069" s="55"/>
      <c r="E1069" s="55"/>
      <c r="F1069" s="109"/>
      <c r="G1069" s="55"/>
      <c r="H1069" s="55"/>
      <c r="I1069" s="109"/>
      <c r="J1069" s="56"/>
      <c r="K1069" s="56"/>
      <c r="L1069" s="114"/>
      <c r="M1069" s="59"/>
      <c r="N1069" s="59"/>
      <c r="O1069" s="112"/>
      <c r="P1069" s="59"/>
      <c r="Q1069" s="59"/>
      <c r="R1069" s="140"/>
      <c r="S1069" s="59"/>
      <c r="T1069" s="59"/>
      <c r="U1069" s="140"/>
      <c r="V1069" s="59"/>
      <c r="W1069" s="59"/>
      <c r="X1069" s="140"/>
      <c r="Y1069" s="93"/>
      <c r="Z1069" s="93"/>
    </row>
    <row r="1070" spans="1:42" ht="12.75" customHeight="1" x14ac:dyDescent="0.2">
      <c r="A1070" s="79" t="s">
        <v>43</v>
      </c>
      <c r="B1070" s="77"/>
      <c r="C1070" s="78"/>
      <c r="D1070" s="55"/>
      <c r="E1070" s="55"/>
      <c r="F1070" s="109"/>
      <c r="G1070" s="55"/>
      <c r="H1070" s="55"/>
      <c r="I1070" s="109"/>
      <c r="J1070" s="56"/>
      <c r="K1070" s="56"/>
      <c r="L1070" s="114"/>
      <c r="M1070" s="52"/>
      <c r="N1070" s="52"/>
      <c r="O1070" s="113"/>
      <c r="P1070" s="52"/>
      <c r="Q1070" s="52"/>
      <c r="R1070" s="114"/>
      <c r="S1070" s="52"/>
      <c r="T1070" s="52"/>
      <c r="U1070" s="114"/>
      <c r="V1070" s="52"/>
      <c r="W1070" s="52"/>
      <c r="X1070" s="114"/>
      <c r="Y1070" s="93"/>
      <c r="Z1070" s="93"/>
    </row>
    <row r="1071" spans="1:42" ht="12.75" customHeight="1" x14ac:dyDescent="0.2">
      <c r="A1071" s="44" t="str">
        <f>A4</f>
        <v>2009-2011</v>
      </c>
      <c r="B1071" s="77"/>
      <c r="C1071" s="78"/>
      <c r="D1071" s="55"/>
      <c r="E1071" s="55"/>
      <c r="F1071" s="109"/>
      <c r="G1071" s="55"/>
      <c r="H1071" s="55"/>
      <c r="I1071" s="109"/>
      <c r="J1071" s="56"/>
      <c r="K1071" s="56"/>
      <c r="L1071" s="114"/>
      <c r="M1071" s="52"/>
      <c r="N1071" s="52"/>
      <c r="O1071" s="113"/>
      <c r="P1071" s="52"/>
      <c r="Q1071" s="52"/>
      <c r="R1071" s="114"/>
      <c r="S1071" s="52"/>
      <c r="T1071" s="52"/>
      <c r="U1071" s="114"/>
      <c r="V1071" s="52"/>
      <c r="W1071" s="52"/>
      <c r="X1071" s="114"/>
      <c r="Y1071" s="93"/>
      <c r="Z1071" s="93"/>
    </row>
    <row r="1072" spans="1:42" ht="12.75" customHeight="1" x14ac:dyDescent="0.2">
      <c r="B1072" s="77"/>
      <c r="C1072" s="78"/>
      <c r="D1072" s="55"/>
      <c r="E1072" s="55"/>
      <c r="F1072" s="109"/>
      <c r="G1072" s="55"/>
      <c r="H1072" s="55"/>
      <c r="I1072" s="109"/>
      <c r="J1072" s="56"/>
      <c r="K1072" s="56"/>
      <c r="L1072" s="114"/>
      <c r="M1072" s="52"/>
      <c r="N1072" s="52"/>
      <c r="O1072" s="113"/>
      <c r="P1072" s="52"/>
      <c r="Q1072" s="52"/>
      <c r="R1072" s="114"/>
      <c r="S1072" s="52"/>
      <c r="T1072" s="52"/>
      <c r="U1072" s="114"/>
      <c r="V1072" s="52"/>
      <c r="W1072" s="52"/>
      <c r="X1072" s="114"/>
      <c r="Y1072" s="93"/>
      <c r="Z1072" s="93"/>
    </row>
    <row r="1073" spans="1:42" ht="12.75" customHeight="1" x14ac:dyDescent="0.2">
      <c r="A1073" s="351" t="s">
        <v>9</v>
      </c>
      <c r="B1073" s="1"/>
      <c r="C1073" s="2"/>
      <c r="D1073" s="333" t="s">
        <v>0</v>
      </c>
      <c r="E1073" s="340"/>
      <c r="F1073" s="334"/>
      <c r="G1073" s="354" t="s">
        <v>1</v>
      </c>
      <c r="H1073" s="355"/>
      <c r="I1073" s="356"/>
      <c r="J1073" s="333" t="s">
        <v>2</v>
      </c>
      <c r="K1073" s="340"/>
      <c r="L1073" s="334"/>
      <c r="M1073" s="345" t="s">
        <v>36</v>
      </c>
      <c r="N1073" s="346"/>
      <c r="O1073" s="347"/>
      <c r="P1073" s="210" t="s">
        <v>3</v>
      </c>
      <c r="Q1073" s="74"/>
      <c r="R1073" s="141"/>
      <c r="S1073" s="333" t="s">
        <v>4</v>
      </c>
      <c r="T1073" s="340"/>
      <c r="U1073" s="334"/>
      <c r="V1073" s="333" t="s">
        <v>5</v>
      </c>
      <c r="W1073" s="340"/>
      <c r="X1073" s="334"/>
      <c r="Y1073" s="330" t="s">
        <v>41</v>
      </c>
      <c r="Z1073" s="248"/>
    </row>
    <row r="1074" spans="1:42" ht="12.75" customHeight="1" x14ac:dyDescent="0.2">
      <c r="A1074" s="352"/>
      <c r="B1074" s="3" t="s">
        <v>6</v>
      </c>
      <c r="C1074" s="4"/>
      <c r="D1074" s="335"/>
      <c r="E1074" s="341"/>
      <c r="F1074" s="336"/>
      <c r="G1074" s="342" t="s">
        <v>7</v>
      </c>
      <c r="H1074" s="343"/>
      <c r="I1074" s="344"/>
      <c r="J1074" s="335"/>
      <c r="K1074" s="341"/>
      <c r="L1074" s="336"/>
      <c r="M1074" s="348"/>
      <c r="N1074" s="349"/>
      <c r="O1074" s="350"/>
      <c r="P1074" s="216" t="s">
        <v>8</v>
      </c>
      <c r="Q1074" s="75"/>
      <c r="R1074" s="142"/>
      <c r="S1074" s="335"/>
      <c r="T1074" s="341"/>
      <c r="U1074" s="336"/>
      <c r="V1074" s="335"/>
      <c r="W1074" s="341"/>
      <c r="X1074" s="336"/>
      <c r="Y1074" s="331"/>
      <c r="Z1074" s="315"/>
      <c r="AA1074" s="314" t="s">
        <v>71</v>
      </c>
      <c r="AB1074" s="315"/>
      <c r="AC1074" s="315"/>
      <c r="AD1074" s="315"/>
      <c r="AE1074" s="315"/>
      <c r="AF1074" s="315"/>
      <c r="AG1074" s="315"/>
      <c r="AH1074" s="315"/>
      <c r="AI1074" s="315"/>
      <c r="AJ1074" s="315"/>
      <c r="AK1074" s="315"/>
      <c r="AL1074" s="315"/>
      <c r="AM1074" s="315"/>
      <c r="AN1074" s="315"/>
      <c r="AO1074" s="315"/>
      <c r="AP1074" s="319"/>
    </row>
    <row r="1075" spans="1:42" ht="12.75" customHeight="1" x14ac:dyDescent="0.2">
      <c r="A1075" s="352"/>
      <c r="B1075" s="3" t="s">
        <v>10</v>
      </c>
      <c r="C1075" s="4"/>
      <c r="D1075" s="333" t="s">
        <v>12</v>
      </c>
      <c r="E1075" s="340"/>
      <c r="F1075" s="117" t="s">
        <v>11</v>
      </c>
      <c r="G1075" s="333" t="s">
        <v>12</v>
      </c>
      <c r="H1075" s="334"/>
      <c r="I1075" s="129" t="s">
        <v>11</v>
      </c>
      <c r="J1075" s="333" t="s">
        <v>12</v>
      </c>
      <c r="K1075" s="334"/>
      <c r="L1075" s="117" t="s">
        <v>11</v>
      </c>
      <c r="M1075" s="333" t="s">
        <v>12</v>
      </c>
      <c r="N1075" s="334"/>
      <c r="O1075" s="135" t="s">
        <v>11</v>
      </c>
      <c r="P1075" s="333" t="s">
        <v>12</v>
      </c>
      <c r="Q1075" s="334"/>
      <c r="R1075" s="117" t="s">
        <v>11</v>
      </c>
      <c r="S1075" s="333" t="s">
        <v>12</v>
      </c>
      <c r="T1075" s="334"/>
      <c r="U1075" s="129" t="s">
        <v>11</v>
      </c>
      <c r="V1075" s="333" t="s">
        <v>12</v>
      </c>
      <c r="W1075" s="334"/>
      <c r="X1075" s="129" t="s">
        <v>11</v>
      </c>
      <c r="Y1075" s="331"/>
      <c r="Z1075" s="249"/>
    </row>
    <row r="1076" spans="1:42" ht="12.75" customHeight="1" x14ac:dyDescent="0.2">
      <c r="A1076" s="353"/>
      <c r="B1076" s="5"/>
      <c r="C1076" s="6"/>
      <c r="D1076" s="335"/>
      <c r="E1076" s="341"/>
      <c r="F1076" s="118" t="s">
        <v>13</v>
      </c>
      <c r="G1076" s="335"/>
      <c r="H1076" s="336"/>
      <c r="I1076" s="118" t="s">
        <v>13</v>
      </c>
      <c r="J1076" s="335"/>
      <c r="K1076" s="336"/>
      <c r="L1076" s="130" t="s">
        <v>13</v>
      </c>
      <c r="M1076" s="335"/>
      <c r="N1076" s="336"/>
      <c r="O1076" s="136" t="s">
        <v>13</v>
      </c>
      <c r="P1076" s="335"/>
      <c r="Q1076" s="336"/>
      <c r="R1076" s="130" t="s">
        <v>13</v>
      </c>
      <c r="S1076" s="335"/>
      <c r="T1076" s="336"/>
      <c r="U1076" s="118" t="s">
        <v>13</v>
      </c>
      <c r="V1076" s="335"/>
      <c r="W1076" s="336"/>
      <c r="X1076" s="118" t="s">
        <v>13</v>
      </c>
      <c r="Y1076" s="332"/>
      <c r="Z1076" s="249"/>
      <c r="AA1076" s="264" t="s">
        <v>64</v>
      </c>
    </row>
    <row r="1077" spans="1:42" ht="12.75" hidden="1" customHeight="1" x14ac:dyDescent="0.2">
      <c r="A1077" s="18" t="s">
        <v>37</v>
      </c>
      <c r="B1077" s="11"/>
      <c r="C1077" s="8"/>
      <c r="D1077" s="64"/>
      <c r="E1077" s="64"/>
      <c r="F1077" s="126"/>
      <c r="G1077" s="64"/>
      <c r="H1077" s="64"/>
      <c r="I1077" s="126"/>
      <c r="J1077" s="60"/>
      <c r="K1077" s="60"/>
      <c r="L1077" s="126"/>
      <c r="M1077" s="60"/>
      <c r="N1077" s="60"/>
      <c r="O1077" s="124"/>
      <c r="P1077" s="60"/>
      <c r="Q1077" s="60"/>
      <c r="R1077" s="126"/>
      <c r="S1077" s="60"/>
      <c r="T1077" s="60"/>
      <c r="U1077" s="126"/>
      <c r="V1077" s="60"/>
      <c r="W1077" s="60"/>
      <c r="X1077" s="126"/>
      <c r="Y1077" s="93"/>
      <c r="Z1077" s="93"/>
    </row>
    <row r="1078" spans="1:42" ht="12.75" hidden="1" customHeight="1" x14ac:dyDescent="0.2">
      <c r="A1078" s="19"/>
      <c r="B1078" s="83">
        <v>2001</v>
      </c>
      <c r="C1078" s="24"/>
      <c r="D1078" s="39"/>
      <c r="E1078" s="39"/>
      <c r="F1078" s="111"/>
      <c r="G1078" s="39"/>
      <c r="H1078" s="39"/>
      <c r="I1078" s="111"/>
      <c r="J1078" s="38"/>
      <c r="K1078" s="38"/>
      <c r="L1078" s="111"/>
      <c r="M1078" s="38"/>
      <c r="N1078" s="38"/>
      <c r="O1078" s="120"/>
      <c r="P1078" s="38"/>
      <c r="Q1078" s="38"/>
      <c r="R1078" s="111"/>
      <c r="S1078" s="38"/>
      <c r="T1078" s="38"/>
      <c r="U1078" s="111"/>
      <c r="V1078" s="38"/>
      <c r="W1078" s="38"/>
      <c r="X1078" s="111"/>
      <c r="Y1078" s="93"/>
      <c r="Z1078" s="93"/>
    </row>
    <row r="1079" spans="1:42" ht="12.75" hidden="1" customHeight="1" x14ac:dyDescent="0.2">
      <c r="A1079" s="19"/>
      <c r="C1079" s="17" t="s">
        <v>14</v>
      </c>
      <c r="D1079" s="39">
        <v>104.2</v>
      </c>
      <c r="E1079" s="39"/>
      <c r="F1079" s="111"/>
      <c r="G1079" s="39">
        <v>105.7</v>
      </c>
      <c r="H1079" s="39"/>
      <c r="I1079" s="111"/>
      <c r="J1079" s="38">
        <v>101.2</v>
      </c>
      <c r="K1079" s="38"/>
      <c r="L1079" s="111"/>
      <c r="M1079" s="38">
        <v>100</v>
      </c>
      <c r="N1079" s="38"/>
      <c r="O1079" s="120"/>
      <c r="P1079" s="38">
        <v>105</v>
      </c>
      <c r="Q1079" s="38"/>
      <c r="R1079" s="111"/>
      <c r="S1079" s="38">
        <v>102.6</v>
      </c>
      <c r="T1079" s="38"/>
      <c r="U1079" s="111"/>
      <c r="V1079" s="38">
        <v>105.6</v>
      </c>
      <c r="W1079" s="38"/>
      <c r="X1079" s="111"/>
      <c r="Y1079" s="93"/>
      <c r="Z1079" s="93"/>
    </row>
    <row r="1080" spans="1:42" ht="12.75" hidden="1" customHeight="1" x14ac:dyDescent="0.2">
      <c r="A1080" s="19"/>
      <c r="C1080" s="17" t="s">
        <v>15</v>
      </c>
      <c r="D1080" s="39">
        <v>103.9</v>
      </c>
      <c r="E1080" s="39"/>
      <c r="F1080" s="111"/>
      <c r="G1080" s="39">
        <v>102.5</v>
      </c>
      <c r="H1080" s="39"/>
      <c r="I1080" s="111"/>
      <c r="J1080" s="38">
        <v>102.3</v>
      </c>
      <c r="K1080" s="38"/>
      <c r="L1080" s="111"/>
      <c r="M1080" s="38">
        <v>109.1</v>
      </c>
      <c r="N1080" s="38"/>
      <c r="O1080" s="120"/>
      <c r="P1080" s="38">
        <v>105.3</v>
      </c>
      <c r="Q1080" s="38"/>
      <c r="R1080" s="111"/>
      <c r="S1080" s="38">
        <v>102.7</v>
      </c>
      <c r="T1080" s="38"/>
      <c r="U1080" s="111"/>
      <c r="V1080" s="38">
        <v>105.7</v>
      </c>
      <c r="W1080" s="38"/>
      <c r="X1080" s="111"/>
      <c r="Y1080" s="93"/>
      <c r="Z1080" s="93"/>
    </row>
    <row r="1081" spans="1:42" ht="12.75" hidden="1" customHeight="1" x14ac:dyDescent="0.2">
      <c r="A1081" s="19"/>
      <c r="C1081" s="17" t="s">
        <v>16</v>
      </c>
      <c r="D1081" s="39">
        <v>103.7</v>
      </c>
      <c r="E1081" s="39"/>
      <c r="F1081" s="111"/>
      <c r="G1081" s="39">
        <v>101.8</v>
      </c>
      <c r="H1081" s="39"/>
      <c r="I1081" s="111"/>
      <c r="J1081" s="38">
        <v>102.8</v>
      </c>
      <c r="K1081" s="38"/>
      <c r="L1081" s="111"/>
      <c r="M1081" s="38">
        <v>109.1</v>
      </c>
      <c r="N1081" s="38"/>
      <c r="O1081" s="120"/>
      <c r="P1081" s="38">
        <v>106.1</v>
      </c>
      <c r="Q1081" s="38"/>
      <c r="R1081" s="111"/>
      <c r="S1081" s="38">
        <v>103.6</v>
      </c>
      <c r="T1081" s="38"/>
      <c r="U1081" s="111"/>
      <c r="V1081" s="38">
        <v>105.7</v>
      </c>
      <c r="W1081" s="38"/>
      <c r="X1081" s="111"/>
      <c r="Y1081" s="93"/>
      <c r="Z1081" s="93"/>
    </row>
    <row r="1082" spans="1:42" ht="12.75" hidden="1" customHeight="1" x14ac:dyDescent="0.2">
      <c r="A1082" s="19"/>
      <c r="C1082" s="17" t="s">
        <v>17</v>
      </c>
      <c r="D1082" s="39">
        <v>103.8</v>
      </c>
      <c r="E1082" s="39"/>
      <c r="F1082" s="111"/>
      <c r="G1082" s="39">
        <v>101.9</v>
      </c>
      <c r="H1082" s="39"/>
      <c r="I1082" s="111"/>
      <c r="J1082" s="38">
        <v>102.8</v>
      </c>
      <c r="K1082" s="38"/>
      <c r="L1082" s="111"/>
      <c r="M1082" s="38">
        <v>109.1</v>
      </c>
      <c r="N1082" s="38"/>
      <c r="O1082" s="120"/>
      <c r="P1082" s="38">
        <v>106.5</v>
      </c>
      <c r="Q1082" s="38"/>
      <c r="R1082" s="111"/>
      <c r="S1082" s="38">
        <v>103.6</v>
      </c>
      <c r="T1082" s="38"/>
      <c r="U1082" s="111"/>
      <c r="V1082" s="38">
        <v>105.9</v>
      </c>
      <c r="W1082" s="38"/>
      <c r="X1082" s="111"/>
      <c r="Y1082" s="93"/>
      <c r="Z1082" s="93"/>
    </row>
    <row r="1083" spans="1:42" ht="12.75" hidden="1" customHeight="1" x14ac:dyDescent="0.2">
      <c r="A1083" s="19"/>
      <c r="C1083" s="17" t="s">
        <v>18</v>
      </c>
      <c r="D1083" s="39">
        <v>104.2</v>
      </c>
      <c r="E1083" s="39"/>
      <c r="F1083" s="111"/>
      <c r="G1083" s="39">
        <v>102.7</v>
      </c>
      <c r="H1083" s="39"/>
      <c r="I1083" s="111"/>
      <c r="J1083" s="38">
        <v>102.8</v>
      </c>
      <c r="K1083" s="38"/>
      <c r="L1083" s="111"/>
      <c r="M1083" s="38">
        <v>109.1</v>
      </c>
      <c r="N1083" s="38"/>
      <c r="O1083" s="120"/>
      <c r="P1083" s="38">
        <v>105.5</v>
      </c>
      <c r="Q1083" s="38"/>
      <c r="R1083" s="111"/>
      <c r="S1083" s="38">
        <v>103.6</v>
      </c>
      <c r="T1083" s="38"/>
      <c r="U1083" s="111"/>
      <c r="V1083" s="38">
        <v>105.9</v>
      </c>
      <c r="W1083" s="38"/>
      <c r="X1083" s="111"/>
      <c r="Y1083" s="93"/>
      <c r="Z1083" s="93"/>
    </row>
    <row r="1084" spans="1:42" ht="12.75" hidden="1" customHeight="1" x14ac:dyDescent="0.2">
      <c r="A1084" s="19"/>
      <c r="C1084" s="24" t="s">
        <v>19</v>
      </c>
      <c r="D1084" s="39">
        <v>104.5</v>
      </c>
      <c r="E1084" s="39"/>
      <c r="F1084" s="111"/>
      <c r="G1084" s="39">
        <v>103.2</v>
      </c>
      <c r="H1084" s="39"/>
      <c r="I1084" s="111"/>
      <c r="J1084" s="38">
        <v>102.8</v>
      </c>
      <c r="K1084" s="38"/>
      <c r="L1084" s="111"/>
      <c r="M1084" s="38">
        <v>109.1</v>
      </c>
      <c r="N1084" s="38"/>
      <c r="O1084" s="120"/>
      <c r="P1084" s="38">
        <v>105.1</v>
      </c>
      <c r="Q1084" s="38"/>
      <c r="R1084" s="111"/>
      <c r="S1084" s="38">
        <v>103.7</v>
      </c>
      <c r="T1084" s="38"/>
      <c r="U1084" s="111"/>
      <c r="V1084" s="38">
        <v>106.5</v>
      </c>
      <c r="W1084" s="38"/>
      <c r="X1084" s="111"/>
      <c r="Y1084" s="93"/>
      <c r="Z1084" s="93"/>
    </row>
    <row r="1085" spans="1:42" ht="12.75" hidden="1" customHeight="1" x14ac:dyDescent="0.2">
      <c r="A1085" s="19"/>
      <c r="C1085" s="17" t="s">
        <v>20</v>
      </c>
      <c r="D1085" s="39">
        <v>104.7</v>
      </c>
      <c r="E1085" s="39"/>
      <c r="F1085" s="111"/>
      <c r="G1085" s="39">
        <v>102.8</v>
      </c>
      <c r="H1085" s="39"/>
      <c r="I1085" s="111"/>
      <c r="J1085" s="38">
        <v>102.8</v>
      </c>
      <c r="K1085" s="38"/>
      <c r="L1085" s="111"/>
      <c r="M1085" s="38">
        <v>109.1</v>
      </c>
      <c r="N1085" s="38"/>
      <c r="O1085" s="120"/>
      <c r="P1085" s="38">
        <v>104.3</v>
      </c>
      <c r="Q1085" s="38"/>
      <c r="R1085" s="111"/>
      <c r="S1085" s="38">
        <v>106.9</v>
      </c>
      <c r="T1085" s="38"/>
      <c r="U1085" s="111"/>
      <c r="V1085" s="38">
        <v>107.2</v>
      </c>
      <c r="W1085" s="38"/>
      <c r="X1085" s="111"/>
      <c r="Y1085" s="93"/>
      <c r="Z1085" s="93"/>
    </row>
    <row r="1086" spans="1:42" ht="12.75" hidden="1" customHeight="1" x14ac:dyDescent="0.2">
      <c r="A1086" s="19"/>
      <c r="C1086" s="17" t="s">
        <v>21</v>
      </c>
      <c r="D1086" s="39">
        <v>104.9</v>
      </c>
      <c r="E1086" s="39"/>
      <c r="F1086" s="111"/>
      <c r="G1086" s="39">
        <v>102.6</v>
      </c>
      <c r="H1086" s="39"/>
      <c r="I1086" s="111"/>
      <c r="J1086" s="38">
        <v>102.8</v>
      </c>
      <c r="K1086" s="38"/>
      <c r="L1086" s="111"/>
      <c r="M1086" s="38">
        <v>109.1</v>
      </c>
      <c r="N1086" s="38"/>
      <c r="O1086" s="120"/>
      <c r="P1086" s="38">
        <v>108</v>
      </c>
      <c r="Q1086" s="38"/>
      <c r="R1086" s="111"/>
      <c r="S1086" s="38">
        <v>107</v>
      </c>
      <c r="T1086" s="38"/>
      <c r="U1086" s="111"/>
      <c r="V1086" s="38">
        <v>107.3</v>
      </c>
      <c r="W1086" s="38"/>
      <c r="X1086" s="111"/>
      <c r="Y1086" s="93"/>
      <c r="Z1086" s="93"/>
    </row>
    <row r="1087" spans="1:42" ht="12.75" hidden="1" customHeight="1" x14ac:dyDescent="0.2">
      <c r="A1087" s="19"/>
      <c r="C1087" s="17" t="s">
        <v>22</v>
      </c>
      <c r="D1087" s="39">
        <v>105.2</v>
      </c>
      <c r="E1087" s="39"/>
      <c r="F1087" s="111"/>
      <c r="G1087" s="39">
        <v>103</v>
      </c>
      <c r="H1087" s="39"/>
      <c r="I1087" s="111"/>
      <c r="J1087" s="38">
        <v>102.9</v>
      </c>
      <c r="K1087" s="38"/>
      <c r="L1087" s="111"/>
      <c r="M1087" s="38">
        <v>109.1</v>
      </c>
      <c r="N1087" s="38"/>
      <c r="O1087" s="120"/>
      <c r="P1087" s="38">
        <v>108.3</v>
      </c>
      <c r="Q1087" s="38"/>
      <c r="R1087" s="111"/>
      <c r="S1087" s="38">
        <v>107</v>
      </c>
      <c r="T1087" s="38"/>
      <c r="U1087" s="111"/>
      <c r="V1087" s="38">
        <v>109</v>
      </c>
      <c r="W1087" s="38"/>
      <c r="X1087" s="111"/>
      <c r="Y1087" s="93"/>
      <c r="Z1087" s="93"/>
    </row>
    <row r="1088" spans="1:42" ht="12.75" hidden="1" customHeight="1" x14ac:dyDescent="0.2">
      <c r="A1088" s="19"/>
      <c r="C1088" s="17" t="s">
        <v>23</v>
      </c>
      <c r="D1088" s="39">
        <v>105.5</v>
      </c>
      <c r="E1088" s="39"/>
      <c r="F1088" s="111"/>
      <c r="G1088" s="39">
        <v>103.2</v>
      </c>
      <c r="H1088" s="39"/>
      <c r="I1088" s="111"/>
      <c r="J1088" s="38">
        <v>102.9</v>
      </c>
      <c r="K1088" s="38"/>
      <c r="L1088" s="111"/>
      <c r="M1088" s="38">
        <v>109.1</v>
      </c>
      <c r="N1088" s="38"/>
      <c r="O1088" s="120"/>
      <c r="P1088" s="38">
        <v>107.9</v>
      </c>
      <c r="Q1088" s="38"/>
      <c r="R1088" s="111"/>
      <c r="S1088" s="38">
        <v>107</v>
      </c>
      <c r="T1088" s="38"/>
      <c r="U1088" s="111"/>
      <c r="V1088" s="38">
        <v>111.3</v>
      </c>
      <c r="W1088" s="38"/>
      <c r="X1088" s="111"/>
      <c r="Y1088" s="93"/>
      <c r="Z1088" s="93"/>
    </row>
    <row r="1089" spans="1:26" ht="12.75" hidden="1" customHeight="1" x14ac:dyDescent="0.2">
      <c r="A1089" s="19"/>
      <c r="C1089" s="17" t="s">
        <v>24</v>
      </c>
      <c r="D1089" s="39">
        <v>105.2</v>
      </c>
      <c r="E1089" s="39"/>
      <c r="F1089" s="111"/>
      <c r="G1089" s="39">
        <v>102.8</v>
      </c>
      <c r="H1089" s="39"/>
      <c r="I1089" s="111"/>
      <c r="J1089" s="38">
        <v>102.9</v>
      </c>
      <c r="K1089" s="38"/>
      <c r="L1089" s="111"/>
      <c r="M1089" s="38">
        <v>109.1</v>
      </c>
      <c r="N1089" s="38"/>
      <c r="O1089" s="120"/>
      <c r="P1089" s="38">
        <v>107</v>
      </c>
      <c r="Q1089" s="38"/>
      <c r="R1089" s="111"/>
      <c r="S1089" s="38">
        <v>106.9</v>
      </c>
      <c r="T1089" s="38"/>
      <c r="U1089" s="111"/>
      <c r="V1089" s="38">
        <v>111.3</v>
      </c>
      <c r="W1089" s="38"/>
      <c r="X1089" s="111"/>
      <c r="Y1089" s="93"/>
      <c r="Z1089" s="93"/>
    </row>
    <row r="1090" spans="1:26" ht="12.75" hidden="1" customHeight="1" x14ac:dyDescent="0.2">
      <c r="A1090" s="19"/>
      <c r="C1090" s="24" t="s">
        <v>25</v>
      </c>
      <c r="D1090" s="39">
        <v>105.1</v>
      </c>
      <c r="E1090" s="39"/>
      <c r="F1090" s="111"/>
      <c r="G1090" s="39">
        <v>102.7</v>
      </c>
      <c r="H1090" s="39"/>
      <c r="I1090" s="111"/>
      <c r="J1090" s="38">
        <v>102.9</v>
      </c>
      <c r="K1090" s="38"/>
      <c r="L1090" s="111"/>
      <c r="M1090" s="38">
        <v>109</v>
      </c>
      <c r="N1090" s="38"/>
      <c r="O1090" s="120"/>
      <c r="P1090" s="38">
        <v>106.9</v>
      </c>
      <c r="Q1090" s="38"/>
      <c r="R1090" s="111"/>
      <c r="S1090" s="38">
        <v>106.9</v>
      </c>
      <c r="T1090" s="38"/>
      <c r="U1090" s="111"/>
      <c r="V1090" s="38">
        <v>111.3</v>
      </c>
      <c r="W1090" s="38"/>
      <c r="X1090" s="111"/>
      <c r="Y1090" s="93"/>
      <c r="Z1090" s="93"/>
    </row>
    <row r="1091" spans="1:26" ht="12.75" hidden="1" customHeight="1" x14ac:dyDescent="0.2">
      <c r="A1091" s="8"/>
      <c r="B1091" s="11"/>
      <c r="C1091" s="8"/>
      <c r="D1091" s="64"/>
      <c r="E1091" s="64"/>
      <c r="F1091" s="126"/>
      <c r="G1091" s="64"/>
      <c r="H1091" s="64"/>
      <c r="I1091" s="126"/>
      <c r="J1091" s="60"/>
      <c r="K1091" s="60"/>
      <c r="L1091" s="126"/>
      <c r="M1091" s="60"/>
      <c r="N1091" s="60"/>
      <c r="O1091" s="124"/>
      <c r="P1091" s="60"/>
      <c r="Q1091" s="60"/>
      <c r="R1091" s="126"/>
      <c r="S1091" s="60"/>
      <c r="T1091" s="60"/>
      <c r="U1091" s="126"/>
      <c r="V1091" s="60"/>
      <c r="W1091" s="60"/>
      <c r="X1091" s="126"/>
      <c r="Y1091" s="93"/>
      <c r="Z1091" s="93"/>
    </row>
    <row r="1092" spans="1:26" ht="12.75" hidden="1" customHeight="1" x14ac:dyDescent="0.2">
      <c r="A1092" s="8"/>
      <c r="B1092" s="11"/>
      <c r="C1092" s="8"/>
      <c r="D1092" s="64"/>
      <c r="E1092" s="64"/>
      <c r="F1092" s="126"/>
      <c r="G1092" s="64"/>
      <c r="H1092" s="64"/>
      <c r="I1092" s="126"/>
      <c r="J1092" s="60"/>
      <c r="K1092" s="60"/>
      <c r="L1092" s="126"/>
      <c r="M1092" s="60"/>
      <c r="N1092" s="60"/>
      <c r="O1092" s="124"/>
      <c r="P1092" s="60"/>
      <c r="Q1092" s="60"/>
      <c r="R1092" s="126"/>
      <c r="S1092" s="60"/>
      <c r="T1092" s="60"/>
      <c r="U1092" s="126"/>
      <c r="V1092" s="60"/>
      <c r="W1092" s="60"/>
      <c r="X1092" s="126"/>
      <c r="Y1092" s="93"/>
      <c r="Z1092" s="93"/>
    </row>
    <row r="1093" spans="1:26" ht="12.75" hidden="1" customHeight="1" x14ac:dyDescent="0.2">
      <c r="B1093" s="22">
        <v>2002</v>
      </c>
      <c r="C1093" s="8"/>
      <c r="D1093" s="64">
        <f>SUM(D1095:D1106)/12</f>
        <v>106.84166666666668</v>
      </c>
      <c r="E1093" s="64"/>
      <c r="F1093" s="124">
        <f>SUM(F1095:F1106)/12</f>
        <v>2.1634456914330893</v>
      </c>
      <c r="G1093" s="64">
        <f t="shared" ref="G1093:Y1093" si="713">SUM(G1095:G1106)/12</f>
        <v>105.35000000000001</v>
      </c>
      <c r="H1093" s="64"/>
      <c r="I1093" s="124">
        <f t="shared" si="713"/>
        <v>2.3814719780173426</v>
      </c>
      <c r="J1093" s="64">
        <f t="shared" si="713"/>
        <v>109.7</v>
      </c>
      <c r="K1093" s="64"/>
      <c r="L1093" s="124">
        <f t="shared" si="713"/>
        <v>6.8492616923977643</v>
      </c>
      <c r="M1093" s="64">
        <f t="shared" si="713"/>
        <v>109.07499999999999</v>
      </c>
      <c r="N1093" s="64"/>
      <c r="O1093" s="124">
        <f t="shared" si="713"/>
        <v>0.74236875520312273</v>
      </c>
      <c r="P1093" s="64">
        <f t="shared" si="713"/>
        <v>101.75</v>
      </c>
      <c r="Q1093" s="64"/>
      <c r="R1093" s="124">
        <f t="shared" si="713"/>
        <v>-4.2613640130373618</v>
      </c>
      <c r="S1093" s="64">
        <f t="shared" si="713"/>
        <v>108.94166666666666</v>
      </c>
      <c r="T1093" s="64"/>
      <c r="U1093" s="124">
        <f t="shared" si="713"/>
        <v>3.6273341738237685</v>
      </c>
      <c r="V1093" s="64">
        <f t="shared" si="713"/>
        <v>112.96666666666665</v>
      </c>
      <c r="W1093" s="64"/>
      <c r="X1093" s="124">
        <f t="shared" si="713"/>
        <v>4.8988614237375074</v>
      </c>
      <c r="Y1093" s="104">
        <f t="shared" si="713"/>
        <v>0.93620034094754301</v>
      </c>
      <c r="Z1093" s="104"/>
    </row>
    <row r="1094" spans="1:26" ht="12.75" hidden="1" customHeight="1" x14ac:dyDescent="0.2">
      <c r="B1094" s="22"/>
      <c r="C1094" s="8"/>
      <c r="D1094" s="64"/>
      <c r="E1094" s="64"/>
      <c r="F1094" s="126"/>
      <c r="G1094" s="64"/>
      <c r="H1094" s="64"/>
      <c r="I1094" s="126"/>
      <c r="J1094" s="60"/>
      <c r="K1094" s="60"/>
      <c r="L1094" s="126"/>
      <c r="M1094" s="60"/>
      <c r="N1094" s="60"/>
      <c r="O1094" s="124"/>
      <c r="P1094" s="60"/>
      <c r="Q1094" s="60"/>
      <c r="R1094" s="126"/>
      <c r="S1094" s="60"/>
      <c r="T1094" s="60"/>
      <c r="U1094" s="126"/>
      <c r="V1094" s="60"/>
      <c r="W1094" s="60"/>
      <c r="X1094" s="126"/>
      <c r="Y1094" s="93"/>
      <c r="Z1094" s="93"/>
    </row>
    <row r="1095" spans="1:26" ht="12.75" hidden="1" customHeight="1" x14ac:dyDescent="0.2">
      <c r="A1095" s="19"/>
      <c r="B1095" s="28"/>
      <c r="C1095" s="8" t="s">
        <v>14</v>
      </c>
      <c r="D1095" s="64">
        <v>105.3</v>
      </c>
      <c r="E1095" s="64"/>
      <c r="F1095" s="112">
        <f t="shared" ref="F1095:F1106" si="714">(D1095/D1079-1)*100</f>
        <v>1.0556621880998041</v>
      </c>
      <c r="G1095" s="64">
        <v>103</v>
      </c>
      <c r="H1095" s="64"/>
      <c r="I1095" s="112">
        <f t="shared" ref="I1095:I1106" si="715">(G1095/G1079-1)*100</f>
        <v>-2.5543992431409701</v>
      </c>
      <c r="J1095" s="64">
        <v>102.9</v>
      </c>
      <c r="K1095" s="64"/>
      <c r="L1095" s="112">
        <f t="shared" ref="L1095:L1106" si="716">(J1095/J1079-1)*100</f>
        <v>1.679841897233203</v>
      </c>
      <c r="M1095" s="64">
        <v>109</v>
      </c>
      <c r="N1095" s="64"/>
      <c r="O1095" s="112">
        <f t="shared" ref="O1095:O1106" si="717">(M1095/M1079-1)*100</f>
        <v>9.0000000000000071</v>
      </c>
      <c r="P1095" s="64">
        <v>107.9</v>
      </c>
      <c r="Q1095" s="64"/>
      <c r="R1095" s="112">
        <f t="shared" ref="R1095:R1106" si="718">(P1095/P1079-1)*100</f>
        <v>2.7619047619047654</v>
      </c>
      <c r="S1095" s="64">
        <v>106.7</v>
      </c>
      <c r="T1095" s="64"/>
      <c r="U1095" s="112">
        <f t="shared" ref="U1095:U1106" si="719">(S1095/S1079-1)*100</f>
        <v>3.9961013645224197</v>
      </c>
      <c r="V1095" s="64">
        <v>111.5</v>
      </c>
      <c r="W1095" s="64"/>
      <c r="X1095" s="112">
        <f t="shared" ref="X1095:X1106" si="720">(V1095/V1079-1)*100</f>
        <v>5.5871212121212155</v>
      </c>
      <c r="Y1095" s="93">
        <f t="shared" ref="Y1095:Y1106" si="721">(1/D1095)*100</f>
        <v>0.94966761633428298</v>
      </c>
      <c r="Z1095" s="93"/>
    </row>
    <row r="1096" spans="1:26" ht="12.75" hidden="1" customHeight="1" x14ac:dyDescent="0.2">
      <c r="A1096" s="19"/>
      <c r="B1096" s="28"/>
      <c r="C1096" s="8" t="s">
        <v>15</v>
      </c>
      <c r="D1096" s="64">
        <v>104.5</v>
      </c>
      <c r="E1096" s="64"/>
      <c r="F1096" s="112">
        <f t="shared" si="714"/>
        <v>0.57747834456207681</v>
      </c>
      <c r="G1096" s="64">
        <v>101.9</v>
      </c>
      <c r="H1096" s="64"/>
      <c r="I1096" s="112">
        <f t="shared" si="715"/>
        <v>-0.585365853658526</v>
      </c>
      <c r="J1096" s="64">
        <v>102.9</v>
      </c>
      <c r="K1096" s="64"/>
      <c r="L1096" s="112">
        <f t="shared" si="716"/>
        <v>0.58651026392961825</v>
      </c>
      <c r="M1096" s="64">
        <v>109</v>
      </c>
      <c r="N1096" s="64"/>
      <c r="O1096" s="112">
        <f t="shared" si="717"/>
        <v>-9.1659028414292631E-2</v>
      </c>
      <c r="P1096" s="64">
        <v>104.1</v>
      </c>
      <c r="Q1096" s="64"/>
      <c r="R1096" s="112">
        <f t="shared" si="718"/>
        <v>-1.139601139601143</v>
      </c>
      <c r="S1096" s="64">
        <v>106.7</v>
      </c>
      <c r="T1096" s="64"/>
      <c r="U1096" s="112">
        <f t="shared" si="719"/>
        <v>3.8948393378773094</v>
      </c>
      <c r="V1096" s="64">
        <v>111.7</v>
      </c>
      <c r="W1096" s="64"/>
      <c r="X1096" s="112">
        <f t="shared" si="720"/>
        <v>5.6764427625354719</v>
      </c>
      <c r="Y1096" s="93">
        <f t="shared" si="721"/>
        <v>0.9569377990430622</v>
      </c>
      <c r="Z1096" s="93"/>
    </row>
    <row r="1097" spans="1:26" ht="12.75" hidden="1" customHeight="1" x14ac:dyDescent="0.2">
      <c r="A1097" s="19"/>
      <c r="B1097" s="28"/>
      <c r="C1097" s="8" t="s">
        <v>16</v>
      </c>
      <c r="D1097" s="64">
        <v>105.6</v>
      </c>
      <c r="E1097" s="64"/>
      <c r="F1097" s="112">
        <f t="shared" si="714"/>
        <v>1.8322082931533146</v>
      </c>
      <c r="G1097" s="64">
        <v>103.6</v>
      </c>
      <c r="H1097" s="64"/>
      <c r="I1097" s="112">
        <f t="shared" si="715"/>
        <v>1.7681728880157177</v>
      </c>
      <c r="J1097" s="64">
        <v>107.3</v>
      </c>
      <c r="K1097" s="64"/>
      <c r="L1097" s="112">
        <f t="shared" si="716"/>
        <v>4.3774319066147926</v>
      </c>
      <c r="M1097" s="64">
        <v>109</v>
      </c>
      <c r="N1097" s="64"/>
      <c r="O1097" s="112">
        <f t="shared" si="717"/>
        <v>-9.1659028414292631E-2</v>
      </c>
      <c r="P1097" s="64">
        <v>103.9</v>
      </c>
      <c r="Q1097" s="64"/>
      <c r="R1097" s="112">
        <f t="shared" si="718"/>
        <v>-2.0735155513666226</v>
      </c>
      <c r="S1097" s="64">
        <v>106.7</v>
      </c>
      <c r="T1097" s="64"/>
      <c r="U1097" s="112">
        <f t="shared" si="719"/>
        <v>2.9922779922779918</v>
      </c>
      <c r="V1097" s="64">
        <v>112.9</v>
      </c>
      <c r="W1097" s="64"/>
      <c r="X1097" s="112">
        <f t="shared" si="720"/>
        <v>6.8117313150425796</v>
      </c>
      <c r="Y1097" s="93">
        <f t="shared" si="721"/>
        <v>0.94696969696969702</v>
      </c>
      <c r="Z1097" s="93"/>
    </row>
    <row r="1098" spans="1:26" ht="12.75" hidden="1" customHeight="1" x14ac:dyDescent="0.2">
      <c r="A1098" s="19"/>
      <c r="B1098" s="28"/>
      <c r="C1098" s="8" t="s">
        <v>17</v>
      </c>
      <c r="D1098" s="64">
        <v>105.2</v>
      </c>
      <c r="E1098" s="64"/>
      <c r="F1098" s="112">
        <f t="shared" si="714"/>
        <v>1.3487475915221703</v>
      </c>
      <c r="G1098" s="64">
        <v>102.7</v>
      </c>
      <c r="H1098" s="64"/>
      <c r="I1098" s="112">
        <f t="shared" si="715"/>
        <v>0.78508341511285273</v>
      </c>
      <c r="J1098" s="64">
        <v>107.9</v>
      </c>
      <c r="K1098" s="64"/>
      <c r="L1098" s="112">
        <f t="shared" si="716"/>
        <v>4.9610894941634287</v>
      </c>
      <c r="M1098" s="64">
        <v>109.1</v>
      </c>
      <c r="N1098" s="64"/>
      <c r="O1098" s="112">
        <f t="shared" si="717"/>
        <v>0</v>
      </c>
      <c r="P1098" s="64">
        <v>103.7</v>
      </c>
      <c r="Q1098" s="64"/>
      <c r="R1098" s="112">
        <f t="shared" si="718"/>
        <v>-2.6291079812206575</v>
      </c>
      <c r="S1098" s="64">
        <v>106.7</v>
      </c>
      <c r="T1098" s="64"/>
      <c r="U1098" s="112">
        <f t="shared" si="719"/>
        <v>2.9922779922779918</v>
      </c>
      <c r="V1098" s="64">
        <v>112.9</v>
      </c>
      <c r="W1098" s="64"/>
      <c r="X1098" s="112">
        <f t="shared" si="720"/>
        <v>6.6100094428706235</v>
      </c>
      <c r="Y1098" s="93">
        <f t="shared" si="721"/>
        <v>0.95057034220532322</v>
      </c>
      <c r="Z1098" s="93"/>
    </row>
    <row r="1099" spans="1:26" ht="12.75" hidden="1" customHeight="1" x14ac:dyDescent="0.2">
      <c r="A1099" s="19"/>
      <c r="B1099" s="28"/>
      <c r="C1099" s="8" t="s">
        <v>18</v>
      </c>
      <c r="D1099" s="64">
        <v>105.4</v>
      </c>
      <c r="E1099" s="64"/>
      <c r="F1099" s="112">
        <f t="shared" si="714"/>
        <v>1.1516314779270731</v>
      </c>
      <c r="G1099" s="64">
        <v>102.9</v>
      </c>
      <c r="H1099" s="64"/>
      <c r="I1099" s="112">
        <f t="shared" si="715"/>
        <v>0.19474196689386325</v>
      </c>
      <c r="J1099" s="64">
        <v>110.6</v>
      </c>
      <c r="K1099" s="64"/>
      <c r="L1099" s="112">
        <f t="shared" si="716"/>
        <v>7.587548638132291</v>
      </c>
      <c r="M1099" s="64">
        <v>109.1</v>
      </c>
      <c r="N1099" s="64"/>
      <c r="O1099" s="112">
        <f t="shared" si="717"/>
        <v>0</v>
      </c>
      <c r="P1099" s="64">
        <v>103.8</v>
      </c>
      <c r="Q1099" s="64"/>
      <c r="R1099" s="112">
        <f t="shared" si="718"/>
        <v>-1.6113744075829439</v>
      </c>
      <c r="S1099" s="64">
        <v>106.9</v>
      </c>
      <c r="T1099" s="64"/>
      <c r="U1099" s="112">
        <f t="shared" si="719"/>
        <v>3.1853281853281956</v>
      </c>
      <c r="V1099" s="64">
        <v>112.9</v>
      </c>
      <c r="W1099" s="64"/>
      <c r="X1099" s="112">
        <f t="shared" si="720"/>
        <v>6.6100094428706235</v>
      </c>
      <c r="Y1099" s="93">
        <f t="shared" si="721"/>
        <v>0.94876660341555974</v>
      </c>
      <c r="Z1099" s="93"/>
    </row>
    <row r="1100" spans="1:26" ht="12.75" hidden="1" customHeight="1" x14ac:dyDescent="0.2">
      <c r="A1100" s="19"/>
      <c r="B1100" s="28"/>
      <c r="C1100" s="8" t="s">
        <v>19</v>
      </c>
      <c r="D1100" s="64">
        <v>105.7</v>
      </c>
      <c r="E1100" s="64"/>
      <c r="F1100" s="112">
        <f t="shared" si="714"/>
        <v>1.1483253588516762</v>
      </c>
      <c r="G1100" s="64">
        <v>103.4</v>
      </c>
      <c r="H1100" s="64"/>
      <c r="I1100" s="112">
        <f t="shared" si="715"/>
        <v>0.19379844961240345</v>
      </c>
      <c r="J1100" s="64">
        <v>111.4</v>
      </c>
      <c r="K1100" s="64"/>
      <c r="L1100" s="112">
        <f t="shared" si="716"/>
        <v>8.3657587548638279</v>
      </c>
      <c r="M1100" s="64">
        <v>109.1</v>
      </c>
      <c r="N1100" s="64"/>
      <c r="O1100" s="112">
        <f t="shared" si="717"/>
        <v>0</v>
      </c>
      <c r="P1100" s="64">
        <v>104.2</v>
      </c>
      <c r="Q1100" s="64"/>
      <c r="R1100" s="112">
        <f t="shared" si="718"/>
        <v>-0.85632730732634332</v>
      </c>
      <c r="S1100" s="64">
        <v>107</v>
      </c>
      <c r="T1100" s="64"/>
      <c r="U1100" s="112">
        <f t="shared" si="719"/>
        <v>3.1822565091610411</v>
      </c>
      <c r="V1100" s="64">
        <v>112.9</v>
      </c>
      <c r="W1100" s="64"/>
      <c r="X1100" s="112">
        <f t="shared" si="720"/>
        <v>6.0093896713615091</v>
      </c>
      <c r="Y1100" s="93">
        <f t="shared" si="721"/>
        <v>0.94607379375591294</v>
      </c>
      <c r="Z1100" s="93"/>
    </row>
    <row r="1101" spans="1:26" ht="12.75" hidden="1" customHeight="1" x14ac:dyDescent="0.2">
      <c r="A1101" s="19"/>
      <c r="B1101" s="28"/>
      <c r="C1101" s="8" t="s">
        <v>20</v>
      </c>
      <c r="D1101" s="64">
        <v>109.6</v>
      </c>
      <c r="E1101" s="64"/>
      <c r="F1101" s="112">
        <f t="shared" si="714"/>
        <v>4.6800382043934885</v>
      </c>
      <c r="G1101" s="64">
        <v>108.4</v>
      </c>
      <c r="H1101" s="64"/>
      <c r="I1101" s="112">
        <f t="shared" si="715"/>
        <v>5.4474708171206254</v>
      </c>
      <c r="J1101" s="64">
        <v>111.4</v>
      </c>
      <c r="K1101" s="64"/>
      <c r="L1101" s="112">
        <f t="shared" si="716"/>
        <v>8.3657587548638279</v>
      </c>
      <c r="M1101" s="64">
        <v>109.1</v>
      </c>
      <c r="N1101" s="64"/>
      <c r="O1101" s="112">
        <f t="shared" si="717"/>
        <v>0</v>
      </c>
      <c r="P1101" s="64">
        <v>103</v>
      </c>
      <c r="Q1101" s="64"/>
      <c r="R1101" s="112">
        <f t="shared" si="718"/>
        <v>-1.2464046021092967</v>
      </c>
      <c r="S1101" s="64">
        <v>116.5</v>
      </c>
      <c r="T1101" s="64"/>
      <c r="U1101" s="112">
        <f t="shared" si="719"/>
        <v>8.9803554724040993</v>
      </c>
      <c r="V1101" s="64">
        <v>112.9</v>
      </c>
      <c r="W1101" s="64"/>
      <c r="X1101" s="112">
        <f t="shared" si="720"/>
        <v>5.3171641791044832</v>
      </c>
      <c r="Y1101" s="93">
        <f t="shared" si="721"/>
        <v>0.9124087591240877</v>
      </c>
      <c r="Z1101" s="93"/>
    </row>
    <row r="1102" spans="1:26" ht="12.75" hidden="1" customHeight="1" x14ac:dyDescent="0.2">
      <c r="A1102" s="19"/>
      <c r="B1102" s="28"/>
      <c r="C1102" s="8" t="s">
        <v>21</v>
      </c>
      <c r="D1102" s="64">
        <v>108.7</v>
      </c>
      <c r="E1102" s="64"/>
      <c r="F1102" s="112">
        <f t="shared" si="714"/>
        <v>3.6224976167778866</v>
      </c>
      <c r="G1102" s="64">
        <v>108.1</v>
      </c>
      <c r="H1102" s="64"/>
      <c r="I1102" s="112">
        <f t="shared" si="715"/>
        <v>5.3606237816764102</v>
      </c>
      <c r="J1102" s="64">
        <v>112</v>
      </c>
      <c r="K1102" s="64"/>
      <c r="L1102" s="112">
        <f t="shared" si="716"/>
        <v>8.949416342412464</v>
      </c>
      <c r="M1102" s="64">
        <v>109.1</v>
      </c>
      <c r="N1102" s="64"/>
      <c r="O1102" s="112">
        <f t="shared" si="717"/>
        <v>0</v>
      </c>
      <c r="P1102" s="64">
        <v>103.4</v>
      </c>
      <c r="Q1102" s="64"/>
      <c r="R1102" s="112">
        <f t="shared" si="718"/>
        <v>-4.2592592592592515</v>
      </c>
      <c r="S1102" s="64">
        <v>110</v>
      </c>
      <c r="T1102" s="64"/>
      <c r="U1102" s="112">
        <f t="shared" si="719"/>
        <v>2.8037383177569986</v>
      </c>
      <c r="V1102" s="64">
        <v>112.9</v>
      </c>
      <c r="W1102" s="64"/>
      <c r="X1102" s="112">
        <f t="shared" si="720"/>
        <v>5.2190121155638369</v>
      </c>
      <c r="Y1102" s="93">
        <f t="shared" si="721"/>
        <v>0.91996320147194111</v>
      </c>
      <c r="Z1102" s="93"/>
    </row>
    <row r="1103" spans="1:26" ht="12.75" hidden="1" customHeight="1" x14ac:dyDescent="0.2">
      <c r="A1103" s="19"/>
      <c r="B1103" s="28"/>
      <c r="C1103" s="8" t="s">
        <v>22</v>
      </c>
      <c r="D1103" s="64">
        <v>108.9</v>
      </c>
      <c r="E1103" s="64"/>
      <c r="F1103" s="112">
        <f t="shared" si="714"/>
        <v>3.5171102661597065</v>
      </c>
      <c r="G1103" s="64">
        <v>109.3</v>
      </c>
      <c r="H1103" s="64"/>
      <c r="I1103" s="112">
        <f t="shared" si="715"/>
        <v>6.1165048543689204</v>
      </c>
      <c r="J1103" s="64">
        <v>112</v>
      </c>
      <c r="K1103" s="64"/>
      <c r="L1103" s="112">
        <f t="shared" si="716"/>
        <v>8.843537414965974</v>
      </c>
      <c r="M1103" s="64">
        <v>109.1</v>
      </c>
      <c r="N1103" s="64"/>
      <c r="O1103" s="112">
        <f t="shared" si="717"/>
        <v>0</v>
      </c>
      <c r="P1103" s="64">
        <v>96.9</v>
      </c>
      <c r="Q1103" s="64"/>
      <c r="R1103" s="112">
        <f t="shared" si="718"/>
        <v>-10.526315789473673</v>
      </c>
      <c r="S1103" s="64">
        <v>110</v>
      </c>
      <c r="T1103" s="64"/>
      <c r="U1103" s="112">
        <f t="shared" si="719"/>
        <v>2.8037383177569986</v>
      </c>
      <c r="V1103" s="64">
        <v>112.9</v>
      </c>
      <c r="W1103" s="64"/>
      <c r="X1103" s="112">
        <f t="shared" si="720"/>
        <v>3.5779816513761498</v>
      </c>
      <c r="Y1103" s="93">
        <f t="shared" si="721"/>
        <v>0.91827364554637281</v>
      </c>
      <c r="Z1103" s="93"/>
    </row>
    <row r="1104" spans="1:26" ht="12.75" hidden="1" customHeight="1" x14ac:dyDescent="0.2">
      <c r="A1104" s="19"/>
      <c r="B1104" s="28"/>
      <c r="C1104" s="8" t="s">
        <v>23</v>
      </c>
      <c r="D1104" s="64">
        <v>108.5</v>
      </c>
      <c r="E1104" s="64"/>
      <c r="F1104" s="112">
        <f t="shared" si="714"/>
        <v>2.8436018957346043</v>
      </c>
      <c r="G1104" s="64">
        <v>108.3</v>
      </c>
      <c r="H1104" s="64"/>
      <c r="I1104" s="112">
        <f t="shared" si="715"/>
        <v>4.9418604651162656</v>
      </c>
      <c r="J1104" s="64">
        <v>112</v>
      </c>
      <c r="K1104" s="64"/>
      <c r="L1104" s="112">
        <f t="shared" si="716"/>
        <v>8.843537414965974</v>
      </c>
      <c r="M1104" s="64">
        <v>109.1</v>
      </c>
      <c r="N1104" s="64"/>
      <c r="O1104" s="112">
        <f t="shared" si="717"/>
        <v>0</v>
      </c>
      <c r="P1104" s="64">
        <v>97.6</v>
      </c>
      <c r="Q1104" s="64"/>
      <c r="R1104" s="112">
        <f t="shared" si="718"/>
        <v>-9.5458758109360673</v>
      </c>
      <c r="S1104" s="64">
        <v>110</v>
      </c>
      <c r="T1104" s="64"/>
      <c r="U1104" s="112">
        <f t="shared" si="719"/>
        <v>2.8037383177569986</v>
      </c>
      <c r="V1104" s="64">
        <v>114</v>
      </c>
      <c r="W1104" s="64"/>
      <c r="X1104" s="112">
        <f t="shared" si="720"/>
        <v>2.4258760107816801</v>
      </c>
      <c r="Y1104" s="93">
        <f t="shared" si="721"/>
        <v>0.92165898617511521</v>
      </c>
      <c r="Z1104" s="93"/>
    </row>
    <row r="1105" spans="1:26" ht="12.75" hidden="1" customHeight="1" x14ac:dyDescent="0.2">
      <c r="A1105" s="19"/>
      <c r="B1105" s="28"/>
      <c r="C1105" s="8" t="s">
        <v>24</v>
      </c>
      <c r="D1105" s="64">
        <v>107.9</v>
      </c>
      <c r="E1105" s="64"/>
      <c r="F1105" s="112">
        <f t="shared" si="714"/>
        <v>2.5665399239543696</v>
      </c>
      <c r="G1105" s="64">
        <v>107.2</v>
      </c>
      <c r="H1105" s="64"/>
      <c r="I1105" s="112">
        <f t="shared" si="715"/>
        <v>4.2801556420233533</v>
      </c>
      <c r="J1105" s="64">
        <v>112</v>
      </c>
      <c r="K1105" s="64"/>
      <c r="L1105" s="112">
        <f t="shared" si="716"/>
        <v>8.843537414965974</v>
      </c>
      <c r="M1105" s="64">
        <v>109.1</v>
      </c>
      <c r="N1105" s="64"/>
      <c r="O1105" s="112">
        <f t="shared" si="717"/>
        <v>0</v>
      </c>
      <c r="P1105" s="64">
        <v>97.6</v>
      </c>
      <c r="Q1105" s="64"/>
      <c r="R1105" s="112">
        <f t="shared" si="718"/>
        <v>-8.7850467289719685</v>
      </c>
      <c r="S1105" s="64">
        <v>110</v>
      </c>
      <c r="T1105" s="64"/>
      <c r="U1105" s="112">
        <f t="shared" si="719"/>
        <v>2.8999064546304965</v>
      </c>
      <c r="V1105" s="64">
        <v>114</v>
      </c>
      <c r="W1105" s="64"/>
      <c r="X1105" s="112">
        <f t="shared" si="720"/>
        <v>2.4258760107816801</v>
      </c>
      <c r="Y1105" s="93">
        <f t="shared" si="721"/>
        <v>0.92678405931417973</v>
      </c>
      <c r="Z1105" s="93"/>
    </row>
    <row r="1106" spans="1:26" ht="12.75" hidden="1" customHeight="1" x14ac:dyDescent="0.2">
      <c r="A1106" s="20"/>
      <c r="B1106" s="19"/>
      <c r="C1106" s="12" t="s">
        <v>25</v>
      </c>
      <c r="D1106" s="67">
        <v>106.8</v>
      </c>
      <c r="E1106" s="67"/>
      <c r="F1106" s="112">
        <f t="shared" si="714"/>
        <v>1.6175071360609028</v>
      </c>
      <c r="G1106" s="67">
        <v>105.4</v>
      </c>
      <c r="H1106" s="67"/>
      <c r="I1106" s="112">
        <f t="shared" si="715"/>
        <v>2.6290165530671983</v>
      </c>
      <c r="J1106" s="67">
        <v>114</v>
      </c>
      <c r="K1106" s="67"/>
      <c r="L1106" s="112">
        <f t="shared" si="716"/>
        <v>10.787172011661795</v>
      </c>
      <c r="M1106" s="67">
        <v>109.1</v>
      </c>
      <c r="N1106" s="67"/>
      <c r="O1106" s="112">
        <f t="shared" si="717"/>
        <v>9.1743119266052275E-2</v>
      </c>
      <c r="P1106" s="67">
        <v>94.9</v>
      </c>
      <c r="Q1106" s="67"/>
      <c r="R1106" s="112">
        <f t="shared" si="718"/>
        <v>-11.225444340505142</v>
      </c>
      <c r="S1106" s="67">
        <v>110.1</v>
      </c>
      <c r="T1106" s="67"/>
      <c r="U1106" s="112">
        <f t="shared" si="719"/>
        <v>2.9934518241346852</v>
      </c>
      <c r="V1106" s="67">
        <v>114.1</v>
      </c>
      <c r="W1106" s="67"/>
      <c r="X1106" s="112">
        <f t="shared" si="720"/>
        <v>2.515723270440251</v>
      </c>
      <c r="Y1106" s="93">
        <f t="shared" si="721"/>
        <v>0.93632958801498134</v>
      </c>
      <c r="Z1106" s="93"/>
    </row>
    <row r="1107" spans="1:26" ht="12.75" hidden="1" customHeight="1" x14ac:dyDescent="0.2">
      <c r="A1107" s="20"/>
      <c r="B1107" s="7"/>
      <c r="C1107" s="7"/>
      <c r="D1107" s="57"/>
      <c r="E1107" s="57"/>
      <c r="F1107" s="119"/>
      <c r="G1107" s="57"/>
      <c r="H1107" s="57"/>
      <c r="I1107" s="119"/>
      <c r="J1107" s="58"/>
      <c r="K1107" s="58"/>
      <c r="L1107" s="119"/>
      <c r="M1107" s="58"/>
      <c r="N1107" s="58"/>
      <c r="O1107" s="137"/>
      <c r="P1107" s="58"/>
      <c r="Q1107" s="58"/>
      <c r="R1107" s="119"/>
      <c r="S1107" s="58"/>
      <c r="T1107" s="58"/>
      <c r="U1107" s="119"/>
      <c r="V1107" s="58"/>
      <c r="W1107" s="58"/>
      <c r="X1107" s="119"/>
      <c r="Y1107" s="93"/>
      <c r="Z1107" s="93"/>
    </row>
    <row r="1108" spans="1:26" ht="12.75" hidden="1" customHeight="1" x14ac:dyDescent="0.2">
      <c r="A1108" s="8"/>
      <c r="B1108" s="18">
        <v>2003</v>
      </c>
      <c r="C1108" s="12"/>
      <c r="D1108" s="67">
        <f>SUM(D1110:D1121)/12</f>
        <v>114.39999999999999</v>
      </c>
      <c r="E1108" s="67"/>
      <c r="F1108" s="122">
        <f t="shared" ref="F1108:Y1108" si="722">SUM(F1110:F1121)/12</f>
        <v>7.0412453839048901</v>
      </c>
      <c r="G1108" s="67">
        <f t="shared" si="722"/>
        <v>109.825</v>
      </c>
      <c r="H1108" s="67"/>
      <c r="I1108" s="122">
        <f t="shared" si="722"/>
        <v>4.248582081428065</v>
      </c>
      <c r="J1108" s="67">
        <f t="shared" si="722"/>
        <v>118.97500000000001</v>
      </c>
      <c r="K1108" s="67"/>
      <c r="L1108" s="122">
        <f t="shared" si="722"/>
        <v>8.5019979257867977</v>
      </c>
      <c r="M1108" s="67">
        <f t="shared" si="722"/>
        <v>129.19166666666666</v>
      </c>
      <c r="N1108" s="67"/>
      <c r="O1108" s="122">
        <f t="shared" si="722"/>
        <v>18.439168677839536</v>
      </c>
      <c r="P1108" s="67">
        <f t="shared" si="722"/>
        <v>104.40833333333335</v>
      </c>
      <c r="Q1108" s="67"/>
      <c r="R1108" s="122">
        <f t="shared" si="722"/>
        <v>2.8764773181146537</v>
      </c>
      <c r="S1108" s="67">
        <f t="shared" si="722"/>
        <v>118.69166666666665</v>
      </c>
      <c r="T1108" s="67"/>
      <c r="U1108" s="122">
        <f t="shared" si="722"/>
        <v>8.9204336620949771</v>
      </c>
      <c r="V1108" s="67">
        <f t="shared" si="722"/>
        <v>117.19166666666666</v>
      </c>
      <c r="W1108" s="67"/>
      <c r="X1108" s="122">
        <f t="shared" si="722"/>
        <v>3.7375179879720815</v>
      </c>
      <c r="Y1108" s="103">
        <f t="shared" si="722"/>
        <v>0.87597002334851315</v>
      </c>
      <c r="Z1108" s="103"/>
    </row>
    <row r="1109" spans="1:26" ht="12.75" hidden="1" customHeight="1" x14ac:dyDescent="0.2">
      <c r="A1109" s="8"/>
      <c r="B1109" s="19"/>
      <c r="C1109" s="12"/>
      <c r="D1109" s="67"/>
      <c r="E1109" s="67"/>
      <c r="F1109" s="122"/>
      <c r="G1109" s="67"/>
      <c r="H1109" s="67"/>
      <c r="I1109" s="122"/>
      <c r="J1109" s="67"/>
      <c r="K1109" s="67"/>
      <c r="L1109" s="122"/>
      <c r="M1109" s="67"/>
      <c r="N1109" s="67"/>
      <c r="O1109" s="122"/>
      <c r="P1109" s="67"/>
      <c r="Q1109" s="67"/>
      <c r="R1109" s="122"/>
      <c r="S1109" s="67"/>
      <c r="T1109" s="67"/>
      <c r="U1109" s="122"/>
      <c r="V1109" s="60"/>
      <c r="W1109" s="60"/>
      <c r="X1109" s="122"/>
      <c r="Y1109" s="93"/>
      <c r="Z1109" s="93"/>
    </row>
    <row r="1110" spans="1:26" ht="12.75" hidden="1" customHeight="1" x14ac:dyDescent="0.2">
      <c r="A1110" s="8"/>
      <c r="B1110" s="19"/>
      <c r="C1110" s="17" t="s">
        <v>14</v>
      </c>
      <c r="D1110" s="67">
        <v>107.1</v>
      </c>
      <c r="E1110" s="67"/>
      <c r="F1110" s="112">
        <f t="shared" ref="F1110:F1121" si="723">(D1110/D1095-1)*100</f>
        <v>1.7094017094017033</v>
      </c>
      <c r="G1110" s="67">
        <v>105.6</v>
      </c>
      <c r="H1110" s="67"/>
      <c r="I1110" s="112">
        <f t="shared" ref="I1110:I1121" si="724">(G1110/G1095-1)*100</f>
        <v>2.5242718446601975</v>
      </c>
      <c r="J1110" s="71">
        <v>114.6</v>
      </c>
      <c r="K1110" s="71"/>
      <c r="L1110" s="112">
        <f t="shared" ref="L1110:L1121" si="725">(J1110/J1095-1)*100</f>
        <v>11.370262390670538</v>
      </c>
      <c r="M1110" s="67">
        <v>109.2</v>
      </c>
      <c r="N1110" s="67"/>
      <c r="O1110" s="112">
        <f t="shared" ref="O1110:O1121" si="726">(M1110/M1095-1)*100</f>
        <v>0.18348623853210455</v>
      </c>
      <c r="P1110" s="67">
        <v>95.9</v>
      </c>
      <c r="Q1110" s="67"/>
      <c r="R1110" s="112">
        <f t="shared" ref="R1110:R1121" si="727">(P1110/P1095-1)*100</f>
        <v>-11.121408711770153</v>
      </c>
      <c r="S1110" s="67">
        <v>110.5</v>
      </c>
      <c r="T1110" s="67"/>
      <c r="U1110" s="112">
        <f t="shared" ref="U1110:U1121" si="728">(S1110/S1095-1)*100</f>
        <v>3.5613870665416991</v>
      </c>
      <c r="V1110" s="67">
        <v>114.3</v>
      </c>
      <c r="W1110" s="67"/>
      <c r="X1110" s="112">
        <f t="shared" ref="X1110:X1121" si="729">(V1110/V1095-1)*100</f>
        <v>2.5112107623318281</v>
      </c>
      <c r="Y1110" s="93">
        <f t="shared" ref="Y1110:Y1121" si="730">(1/D1110)*100</f>
        <v>0.93370681605975725</v>
      </c>
      <c r="Z1110" s="93"/>
    </row>
    <row r="1111" spans="1:26" ht="12.75" hidden="1" customHeight="1" x14ac:dyDescent="0.2">
      <c r="A1111" s="12"/>
      <c r="B1111" s="19"/>
      <c r="C1111" s="17" t="s">
        <v>15</v>
      </c>
      <c r="D1111" s="67">
        <v>107.6</v>
      </c>
      <c r="E1111" s="67"/>
      <c r="F1111" s="112">
        <f t="shared" si="723"/>
        <v>2.9665071770334839</v>
      </c>
      <c r="G1111" s="67">
        <v>106.2</v>
      </c>
      <c r="H1111" s="67"/>
      <c r="I1111" s="112">
        <f t="shared" si="724"/>
        <v>4.219823356231589</v>
      </c>
      <c r="J1111" s="71">
        <v>115.3</v>
      </c>
      <c r="K1111" s="71"/>
      <c r="L1111" s="112">
        <f t="shared" si="725"/>
        <v>12.050534499514075</v>
      </c>
      <c r="M1111" s="67">
        <v>109.3</v>
      </c>
      <c r="N1111" s="67"/>
      <c r="O1111" s="112">
        <f t="shared" si="726"/>
        <v>0.27522935779815683</v>
      </c>
      <c r="P1111" s="67">
        <v>96.1</v>
      </c>
      <c r="Q1111" s="67"/>
      <c r="R1111" s="112">
        <f t="shared" si="727"/>
        <v>-7.6849183477425527</v>
      </c>
      <c r="S1111" s="67">
        <v>110.6</v>
      </c>
      <c r="T1111" s="67"/>
      <c r="U1111" s="112">
        <f t="shared" si="728"/>
        <v>3.6551077788191</v>
      </c>
      <c r="V1111" s="67">
        <v>115.7</v>
      </c>
      <c r="W1111" s="67"/>
      <c r="X1111" s="112">
        <f t="shared" si="729"/>
        <v>3.5810205908684001</v>
      </c>
      <c r="Y1111" s="93">
        <f t="shared" si="730"/>
        <v>0.92936802973977695</v>
      </c>
      <c r="Z1111" s="93"/>
    </row>
    <row r="1112" spans="1:26" ht="12.75" hidden="1" customHeight="1" x14ac:dyDescent="0.2">
      <c r="A1112" s="12"/>
      <c r="B1112" s="19"/>
      <c r="C1112" s="17" t="s">
        <v>16</v>
      </c>
      <c r="D1112" s="67">
        <v>109</v>
      </c>
      <c r="E1112" s="67"/>
      <c r="F1112" s="112">
        <f t="shared" si="723"/>
        <v>3.2196969696969724</v>
      </c>
      <c r="G1112" s="67">
        <v>106.3</v>
      </c>
      <c r="H1112" s="67"/>
      <c r="I1112" s="112">
        <f t="shared" si="724"/>
        <v>2.6061776061776065</v>
      </c>
      <c r="J1112" s="71">
        <v>117</v>
      </c>
      <c r="K1112" s="71"/>
      <c r="L1112" s="112">
        <f t="shared" si="725"/>
        <v>9.0400745573159469</v>
      </c>
      <c r="M1112" s="67">
        <v>114.6</v>
      </c>
      <c r="N1112" s="67"/>
      <c r="O1112" s="112">
        <f t="shared" si="726"/>
        <v>5.1376146788990829</v>
      </c>
      <c r="P1112" s="67">
        <v>97.8</v>
      </c>
      <c r="Q1112" s="67"/>
      <c r="R1112" s="112">
        <f t="shared" si="727"/>
        <v>-5.8710298363811475</v>
      </c>
      <c r="S1112" s="67">
        <v>112.5</v>
      </c>
      <c r="T1112" s="67"/>
      <c r="U1112" s="112">
        <f t="shared" si="728"/>
        <v>5.4358013120899606</v>
      </c>
      <c r="V1112" s="67">
        <v>117.3</v>
      </c>
      <c r="W1112" s="67"/>
      <c r="X1112" s="112">
        <f t="shared" si="729"/>
        <v>3.8972542072630567</v>
      </c>
      <c r="Y1112" s="93">
        <f t="shared" si="730"/>
        <v>0.91743119266055051</v>
      </c>
      <c r="Z1112" s="93"/>
    </row>
    <row r="1113" spans="1:26" ht="12.75" hidden="1" customHeight="1" x14ac:dyDescent="0.2">
      <c r="A1113" s="12"/>
      <c r="B1113" s="19"/>
      <c r="C1113" s="17" t="s">
        <v>17</v>
      </c>
      <c r="D1113" s="67">
        <v>107.2</v>
      </c>
      <c r="E1113" s="67"/>
      <c r="F1113" s="112">
        <f t="shared" si="723"/>
        <v>1.9011406844106515</v>
      </c>
      <c r="G1113" s="67">
        <v>105.6</v>
      </c>
      <c r="H1113" s="67"/>
      <c r="I1113" s="112">
        <f t="shared" si="724"/>
        <v>2.8237585199610393</v>
      </c>
      <c r="J1113" s="71">
        <v>114.6</v>
      </c>
      <c r="K1113" s="71"/>
      <c r="L1113" s="112">
        <f t="shared" si="725"/>
        <v>6.2094531974050016</v>
      </c>
      <c r="M1113" s="67">
        <v>109.2</v>
      </c>
      <c r="N1113" s="67"/>
      <c r="O1113" s="112">
        <f t="shared" si="726"/>
        <v>9.1659028414303734E-2</v>
      </c>
      <c r="P1113" s="67">
        <v>95.9</v>
      </c>
      <c r="Q1113" s="67"/>
      <c r="R1113" s="112">
        <f t="shared" si="727"/>
        <v>-7.521697203471545</v>
      </c>
      <c r="S1113" s="67">
        <v>111.2</v>
      </c>
      <c r="T1113" s="67"/>
      <c r="U1113" s="112">
        <f t="shared" si="728"/>
        <v>4.217432052483594</v>
      </c>
      <c r="V1113" s="67">
        <v>114.3</v>
      </c>
      <c r="W1113" s="67"/>
      <c r="X1113" s="112">
        <f t="shared" si="729"/>
        <v>1.2400354295836857</v>
      </c>
      <c r="Y1113" s="93">
        <f t="shared" si="730"/>
        <v>0.93283582089552231</v>
      </c>
      <c r="Z1113" s="93"/>
    </row>
    <row r="1114" spans="1:26" ht="12.75" hidden="1" customHeight="1" x14ac:dyDescent="0.2">
      <c r="A1114" s="12"/>
      <c r="B1114" s="19"/>
      <c r="C1114" s="17" t="s">
        <v>18</v>
      </c>
      <c r="D1114" s="67">
        <v>113.5</v>
      </c>
      <c r="E1114" s="67"/>
      <c r="F1114" s="112">
        <f t="shared" si="723"/>
        <v>7.6850094876660391</v>
      </c>
      <c r="G1114" s="67">
        <v>109.4</v>
      </c>
      <c r="H1114" s="67"/>
      <c r="I1114" s="112">
        <f t="shared" si="724"/>
        <v>6.31681243926141</v>
      </c>
      <c r="J1114" s="71">
        <v>118.9</v>
      </c>
      <c r="K1114" s="71"/>
      <c r="L1114" s="112">
        <f t="shared" si="725"/>
        <v>7.5045207956600413</v>
      </c>
      <c r="M1114" s="67">
        <v>128.19999999999999</v>
      </c>
      <c r="N1114" s="67"/>
      <c r="O1114" s="112">
        <f t="shared" si="726"/>
        <v>17.506874427131059</v>
      </c>
      <c r="P1114" s="67">
        <v>107.3</v>
      </c>
      <c r="Q1114" s="67"/>
      <c r="R1114" s="112">
        <f t="shared" si="727"/>
        <v>3.3718689788053924</v>
      </c>
      <c r="S1114" s="67">
        <v>114.5</v>
      </c>
      <c r="T1114" s="67"/>
      <c r="U1114" s="112">
        <f t="shared" si="728"/>
        <v>7.1094480823199246</v>
      </c>
      <c r="V1114" s="67">
        <v>114.4</v>
      </c>
      <c r="W1114" s="67"/>
      <c r="X1114" s="112">
        <f t="shared" si="729"/>
        <v>1.3286093888396744</v>
      </c>
      <c r="Y1114" s="93">
        <f t="shared" si="730"/>
        <v>0.88105726872246704</v>
      </c>
      <c r="Z1114" s="93"/>
    </row>
    <row r="1115" spans="1:26" ht="12.75" hidden="1" customHeight="1" x14ac:dyDescent="0.2">
      <c r="A1115" s="12"/>
      <c r="B1115" s="19"/>
      <c r="C1115" s="17" t="s">
        <v>19</v>
      </c>
      <c r="D1115" s="67">
        <v>114.3</v>
      </c>
      <c r="E1115" s="67"/>
      <c r="F1115" s="112">
        <f t="shared" si="723"/>
        <v>8.1362346263008423</v>
      </c>
      <c r="G1115" s="67">
        <v>109.2</v>
      </c>
      <c r="H1115" s="67"/>
      <c r="I1115" s="112">
        <f t="shared" si="724"/>
        <v>5.6092843326885911</v>
      </c>
      <c r="J1115" s="67">
        <v>121.3</v>
      </c>
      <c r="K1115" s="67"/>
      <c r="L1115" s="112">
        <f t="shared" si="725"/>
        <v>8.8868940754039514</v>
      </c>
      <c r="M1115" s="67">
        <v>128.19999999999999</v>
      </c>
      <c r="N1115" s="67"/>
      <c r="O1115" s="112">
        <f t="shared" si="726"/>
        <v>17.506874427131059</v>
      </c>
      <c r="P1115" s="67">
        <v>104.2</v>
      </c>
      <c r="Q1115" s="67"/>
      <c r="R1115" s="112">
        <f t="shared" si="727"/>
        <v>0</v>
      </c>
      <c r="S1115" s="67">
        <v>121.2</v>
      </c>
      <c r="T1115" s="67"/>
      <c r="U1115" s="112">
        <f t="shared" si="728"/>
        <v>13.271028037383182</v>
      </c>
      <c r="V1115" s="67">
        <v>117.4</v>
      </c>
      <c r="W1115" s="67"/>
      <c r="X1115" s="112">
        <f t="shared" si="729"/>
        <v>3.9858281665190454</v>
      </c>
      <c r="Y1115" s="93">
        <f t="shared" si="730"/>
        <v>0.87489063867016625</v>
      </c>
      <c r="Z1115" s="93"/>
    </row>
    <row r="1116" spans="1:26" ht="12.75" hidden="1" customHeight="1" x14ac:dyDescent="0.2">
      <c r="A1116" s="8"/>
      <c r="B1116" s="19"/>
      <c r="C1116" s="17" t="s">
        <v>20</v>
      </c>
      <c r="D1116" s="67">
        <v>117.5</v>
      </c>
      <c r="E1116" s="67"/>
      <c r="F1116" s="112">
        <f t="shared" si="723"/>
        <v>7.2080291970803012</v>
      </c>
      <c r="G1116" s="67">
        <v>111</v>
      </c>
      <c r="H1116" s="67"/>
      <c r="I1116" s="112">
        <f t="shared" si="724"/>
        <v>2.3985239852398532</v>
      </c>
      <c r="J1116" s="67">
        <v>122.7</v>
      </c>
      <c r="K1116" s="67"/>
      <c r="L1116" s="112">
        <f t="shared" si="725"/>
        <v>10.143626570915609</v>
      </c>
      <c r="M1116" s="67">
        <v>136.19999999999999</v>
      </c>
      <c r="N1116" s="67"/>
      <c r="O1116" s="112">
        <f t="shared" si="726"/>
        <v>24.839596700274981</v>
      </c>
      <c r="P1116" s="67">
        <v>112</v>
      </c>
      <c r="Q1116" s="67"/>
      <c r="R1116" s="112">
        <f t="shared" si="727"/>
        <v>8.737864077669899</v>
      </c>
      <c r="S1116" s="67">
        <v>123.9</v>
      </c>
      <c r="T1116" s="67"/>
      <c r="U1116" s="112">
        <f t="shared" si="728"/>
        <v>6.3519313304721159</v>
      </c>
      <c r="V1116" s="67">
        <v>118.8</v>
      </c>
      <c r="W1116" s="67"/>
      <c r="X1116" s="112">
        <f t="shared" si="729"/>
        <v>5.2258635961027311</v>
      </c>
      <c r="Y1116" s="93">
        <f t="shared" si="730"/>
        <v>0.85106382978723405</v>
      </c>
      <c r="Z1116" s="93"/>
    </row>
    <row r="1117" spans="1:26" ht="12.75" hidden="1" customHeight="1" x14ac:dyDescent="0.2">
      <c r="A1117" s="8"/>
      <c r="B1117" s="19"/>
      <c r="C1117" s="8" t="s">
        <v>21</v>
      </c>
      <c r="D1117" s="67">
        <v>117.8</v>
      </c>
      <c r="E1117" s="67"/>
      <c r="F1117" s="112">
        <f t="shared" si="723"/>
        <v>8.3716651333946679</v>
      </c>
      <c r="G1117" s="67">
        <v>111.7</v>
      </c>
      <c r="H1117" s="67"/>
      <c r="I1117" s="112">
        <f t="shared" si="724"/>
        <v>3.3302497687326627</v>
      </c>
      <c r="J1117" s="67">
        <v>121.9</v>
      </c>
      <c r="K1117" s="67"/>
      <c r="L1117" s="112">
        <f t="shared" si="725"/>
        <v>8.8392857142857153</v>
      </c>
      <c r="M1117" s="67">
        <v>136.19999999999999</v>
      </c>
      <c r="N1117" s="67"/>
      <c r="O1117" s="112">
        <f t="shared" si="726"/>
        <v>24.839596700274981</v>
      </c>
      <c r="P1117" s="67">
        <v>111.3</v>
      </c>
      <c r="Q1117" s="67"/>
      <c r="R1117" s="112">
        <f t="shared" si="727"/>
        <v>7.6402321083172131</v>
      </c>
      <c r="S1117" s="67">
        <v>123.9</v>
      </c>
      <c r="T1117" s="67"/>
      <c r="U1117" s="112">
        <f t="shared" si="728"/>
        <v>12.636363636363646</v>
      </c>
      <c r="V1117" s="67">
        <v>119</v>
      </c>
      <c r="W1117" s="67"/>
      <c r="X1117" s="112">
        <f t="shared" si="729"/>
        <v>5.4030115146147084</v>
      </c>
      <c r="Y1117" s="93">
        <f t="shared" si="730"/>
        <v>0.84889643463497455</v>
      </c>
      <c r="Z1117" s="93"/>
    </row>
    <row r="1118" spans="1:26" ht="12.75" hidden="1" customHeight="1" x14ac:dyDescent="0.2">
      <c r="B1118" s="19"/>
      <c r="C1118" s="12" t="s">
        <v>22</v>
      </c>
      <c r="D1118" s="67">
        <v>118.9</v>
      </c>
      <c r="E1118" s="67"/>
      <c r="F1118" s="112">
        <f t="shared" si="723"/>
        <v>9.1827364554637256</v>
      </c>
      <c r="G1118" s="67">
        <v>113.8</v>
      </c>
      <c r="H1118" s="67"/>
      <c r="I1118" s="112">
        <f t="shared" si="724"/>
        <v>4.1171088746569051</v>
      </c>
      <c r="J1118" s="67">
        <v>122.4</v>
      </c>
      <c r="K1118" s="67"/>
      <c r="L1118" s="112">
        <f t="shared" si="725"/>
        <v>9.2857142857142971</v>
      </c>
      <c r="M1118" s="67">
        <v>136.1</v>
      </c>
      <c r="N1118" s="67"/>
      <c r="O1118" s="112">
        <f t="shared" si="726"/>
        <v>24.747937671860676</v>
      </c>
      <c r="P1118" s="67">
        <v>110.1</v>
      </c>
      <c r="Q1118" s="67"/>
      <c r="R1118" s="112">
        <f t="shared" si="727"/>
        <v>13.622291021671806</v>
      </c>
      <c r="S1118" s="67">
        <v>124.1</v>
      </c>
      <c r="T1118" s="67"/>
      <c r="U1118" s="112">
        <f t="shared" si="728"/>
        <v>12.818181818181817</v>
      </c>
      <c r="V1118" s="67">
        <v>118.7</v>
      </c>
      <c r="W1118" s="67"/>
      <c r="X1118" s="112">
        <f t="shared" si="729"/>
        <v>5.1372896368467647</v>
      </c>
      <c r="Y1118" s="93">
        <f t="shared" si="730"/>
        <v>0.84104289318755254</v>
      </c>
      <c r="Z1118" s="93"/>
    </row>
    <row r="1119" spans="1:26" ht="12.75" hidden="1" customHeight="1" x14ac:dyDescent="0.2">
      <c r="B1119" s="19"/>
      <c r="C1119" s="12" t="s">
        <v>23</v>
      </c>
      <c r="D1119" s="67">
        <v>118.3</v>
      </c>
      <c r="E1119" s="67"/>
      <c r="F1119" s="112">
        <f t="shared" si="723"/>
        <v>9.0322580645161299</v>
      </c>
      <c r="G1119" s="67">
        <v>113.3</v>
      </c>
      <c r="H1119" s="67"/>
      <c r="I1119" s="112">
        <f t="shared" si="724"/>
        <v>4.6168051708217916</v>
      </c>
      <c r="J1119" s="67">
        <v>120.5</v>
      </c>
      <c r="K1119" s="67"/>
      <c r="L1119" s="112">
        <f t="shared" si="725"/>
        <v>7.5892857142857206</v>
      </c>
      <c r="M1119" s="67">
        <v>136.1</v>
      </c>
      <c r="N1119" s="67"/>
      <c r="O1119" s="112">
        <f t="shared" si="726"/>
        <v>24.747937671860676</v>
      </c>
      <c r="P1119" s="67">
        <v>105.9</v>
      </c>
      <c r="Q1119" s="67"/>
      <c r="R1119" s="112">
        <f t="shared" si="727"/>
        <v>8.5040983606557532</v>
      </c>
      <c r="S1119" s="67">
        <v>124.1</v>
      </c>
      <c r="T1119" s="67"/>
      <c r="U1119" s="112">
        <f t="shared" si="728"/>
        <v>12.818181818181817</v>
      </c>
      <c r="V1119" s="67">
        <v>118.7</v>
      </c>
      <c r="W1119" s="67"/>
      <c r="X1119" s="112">
        <f t="shared" si="729"/>
        <v>4.1228070175438614</v>
      </c>
      <c r="Y1119" s="93">
        <f t="shared" si="730"/>
        <v>0.84530853761623004</v>
      </c>
      <c r="Z1119" s="93"/>
    </row>
    <row r="1120" spans="1:26" ht="12.75" hidden="1" customHeight="1" x14ac:dyDescent="0.2">
      <c r="B1120" s="19"/>
      <c r="C1120" s="12" t="s">
        <v>24</v>
      </c>
      <c r="D1120" s="67">
        <v>118.9</v>
      </c>
      <c r="E1120" s="67"/>
      <c r="F1120" s="112">
        <f t="shared" si="723"/>
        <v>10.194624652455975</v>
      </c>
      <c r="G1120" s="67">
        <v>113.7</v>
      </c>
      <c r="H1120" s="67"/>
      <c r="I1120" s="112">
        <f t="shared" si="724"/>
        <v>6.0634328358208922</v>
      </c>
      <c r="J1120" s="67">
        <v>120.9</v>
      </c>
      <c r="K1120" s="67"/>
      <c r="L1120" s="112">
        <f t="shared" si="725"/>
        <v>7.9464285714285765</v>
      </c>
      <c r="M1120" s="67">
        <v>137.4</v>
      </c>
      <c r="N1120" s="67"/>
      <c r="O1120" s="112">
        <f t="shared" si="726"/>
        <v>25.93950504124658</v>
      </c>
      <c r="P1120" s="67">
        <v>109.4</v>
      </c>
      <c r="Q1120" s="67"/>
      <c r="R1120" s="112">
        <f t="shared" si="727"/>
        <v>12.090163934426235</v>
      </c>
      <c r="S1120" s="67">
        <v>123.8</v>
      </c>
      <c r="T1120" s="67"/>
      <c r="U1120" s="112">
        <f t="shared" si="728"/>
        <v>12.545454545454549</v>
      </c>
      <c r="V1120" s="67">
        <v>118.7</v>
      </c>
      <c r="W1120" s="67"/>
      <c r="X1120" s="112">
        <f t="shared" si="729"/>
        <v>4.1228070175438614</v>
      </c>
      <c r="Y1120" s="93">
        <f t="shared" si="730"/>
        <v>0.84104289318755254</v>
      </c>
      <c r="Z1120" s="93"/>
    </row>
    <row r="1121" spans="1:26" ht="12.75" hidden="1" customHeight="1" x14ac:dyDescent="0.2">
      <c r="B1121" s="19"/>
      <c r="C1121" s="12" t="s">
        <v>25</v>
      </c>
      <c r="D1121" s="67">
        <v>122.7</v>
      </c>
      <c r="E1121" s="67"/>
      <c r="F1121" s="112">
        <f t="shared" si="723"/>
        <v>14.8876404494382</v>
      </c>
      <c r="G1121" s="67">
        <v>112.1</v>
      </c>
      <c r="H1121" s="67"/>
      <c r="I1121" s="112">
        <f t="shared" si="724"/>
        <v>6.3567362428842422</v>
      </c>
      <c r="J1121" s="67">
        <v>117.6</v>
      </c>
      <c r="K1121" s="67"/>
      <c r="L1121" s="112">
        <f t="shared" si="725"/>
        <v>3.1578947368420929</v>
      </c>
      <c r="M1121" s="67">
        <v>169.6</v>
      </c>
      <c r="N1121" s="67"/>
      <c r="O1121" s="112">
        <f t="shared" si="726"/>
        <v>55.453712190650783</v>
      </c>
      <c r="P1121" s="67">
        <v>107</v>
      </c>
      <c r="Q1121" s="67"/>
      <c r="R1121" s="112">
        <f t="shared" si="727"/>
        <v>12.750263435194942</v>
      </c>
      <c r="S1121" s="67">
        <v>124</v>
      </c>
      <c r="T1121" s="67"/>
      <c r="U1121" s="112">
        <f t="shared" si="728"/>
        <v>12.624886466848317</v>
      </c>
      <c r="V1121" s="67">
        <v>119</v>
      </c>
      <c r="W1121" s="67"/>
      <c r="X1121" s="112">
        <f t="shared" si="729"/>
        <v>4.2944785276073594</v>
      </c>
      <c r="Y1121" s="93">
        <f t="shared" si="730"/>
        <v>0.81499592502037488</v>
      </c>
      <c r="Z1121" s="93"/>
    </row>
    <row r="1122" spans="1:26" ht="12.75" hidden="1" customHeight="1" x14ac:dyDescent="0.2">
      <c r="B1122" s="19"/>
      <c r="C1122" s="12"/>
      <c r="D1122" s="67"/>
      <c r="E1122" s="67"/>
      <c r="F1122" s="122"/>
      <c r="G1122" s="67"/>
      <c r="H1122" s="67"/>
      <c r="I1122" s="122"/>
      <c r="J1122" s="67"/>
      <c r="K1122" s="67"/>
      <c r="L1122" s="122"/>
      <c r="M1122" s="67"/>
      <c r="N1122" s="67"/>
      <c r="O1122" s="122"/>
      <c r="P1122" s="67"/>
      <c r="Q1122" s="67"/>
      <c r="R1122" s="122"/>
      <c r="S1122" s="67"/>
      <c r="T1122" s="67"/>
      <c r="U1122" s="122"/>
      <c r="V1122" s="67"/>
      <c r="W1122" s="67"/>
      <c r="X1122" s="122"/>
      <c r="Y1122" s="93"/>
      <c r="Z1122" s="93"/>
    </row>
    <row r="1123" spans="1:26" ht="12.75" hidden="1" customHeight="1" x14ac:dyDescent="0.2">
      <c r="B1123" s="34">
        <v>2004</v>
      </c>
      <c r="C1123" s="12"/>
      <c r="D1123" s="67">
        <v>129.5</v>
      </c>
      <c r="E1123" s="67"/>
      <c r="F1123" s="122">
        <f t="shared" ref="F1123:R1123" si="731">SUM(F1124:F1135)/12</f>
        <v>13.254291634646167</v>
      </c>
      <c r="G1123" s="67">
        <f t="shared" si="731"/>
        <v>118.10000000000002</v>
      </c>
      <c r="H1123" s="67"/>
      <c r="I1123" s="122">
        <f t="shared" si="731"/>
        <v>7.5334670764879741</v>
      </c>
      <c r="J1123" s="67">
        <f t="shared" si="731"/>
        <v>118.45</v>
      </c>
      <c r="K1123" s="67"/>
      <c r="L1123" s="122">
        <f t="shared" si="731"/>
        <v>-0.39840921909538513</v>
      </c>
      <c r="M1123" s="67">
        <f t="shared" si="731"/>
        <v>182.45833333333334</v>
      </c>
      <c r="N1123" s="67"/>
      <c r="O1123" s="122">
        <f t="shared" si="731"/>
        <v>43.01017141014421</v>
      </c>
      <c r="P1123" s="67">
        <f t="shared" si="731"/>
        <v>115.60833333333333</v>
      </c>
      <c r="Q1123" s="67"/>
      <c r="R1123" s="122">
        <f t="shared" si="731"/>
        <v>10.928991473806539</v>
      </c>
      <c r="S1123" s="67">
        <v>97.3</v>
      </c>
      <c r="T1123" s="67"/>
      <c r="U1123" s="122">
        <f>SUM(U1124:U1135)/12</f>
        <v>9.9935719009039836</v>
      </c>
      <c r="V1123" s="67">
        <f>SUM(V1124:V1135)/12</f>
        <v>119.5</v>
      </c>
      <c r="W1123" s="67"/>
      <c r="X1123" s="122">
        <f>SUM(X1124:X1135)/12</f>
        <v>1.9996349968345923</v>
      </c>
      <c r="Y1123" s="98">
        <f t="shared" ref="Y1123:Y1135" si="732">(1/D1123)*100</f>
        <v>0.77220077220077221</v>
      </c>
      <c r="Z1123" s="98"/>
    </row>
    <row r="1124" spans="1:26" ht="12.75" hidden="1" customHeight="1" x14ac:dyDescent="0.2">
      <c r="B1124" s="18"/>
      <c r="C1124" s="17" t="s">
        <v>14</v>
      </c>
      <c r="D1124" s="67">
        <v>122.6</v>
      </c>
      <c r="E1124" s="67"/>
      <c r="F1124" s="112">
        <f t="shared" ref="F1124:F1129" si="733">(D1124/D1110-1)*100</f>
        <v>14.47245564892623</v>
      </c>
      <c r="G1124" s="67">
        <v>111.9</v>
      </c>
      <c r="H1124" s="67"/>
      <c r="I1124" s="122">
        <f t="shared" ref="I1124:I1135" si="734">(G1124-G1110)/G1110*100</f>
        <v>5.9659090909091024</v>
      </c>
      <c r="J1124" s="69">
        <v>116.8</v>
      </c>
      <c r="K1124" s="69"/>
      <c r="L1124" s="123">
        <f t="shared" ref="L1124:L1135" si="735">(J1124-J1110)/J1110*100</f>
        <v>1.9197207678883097</v>
      </c>
      <c r="M1124" s="69">
        <v>169.6</v>
      </c>
      <c r="N1124" s="69"/>
      <c r="O1124" s="122">
        <f t="shared" ref="O1124:O1135" si="736">(M1124-M1110)/M1110*100</f>
        <v>55.311355311355307</v>
      </c>
      <c r="P1124" s="69">
        <v>107</v>
      </c>
      <c r="Q1124" s="69"/>
      <c r="R1124" s="123">
        <f t="shared" ref="R1124:R1135" si="737">(P1124-P1110)/P1110*100</f>
        <v>11.574556830031275</v>
      </c>
      <c r="S1124" s="67">
        <v>123.7</v>
      </c>
      <c r="T1124" s="67"/>
      <c r="U1124" s="123">
        <f t="shared" ref="U1124:U1129" si="738">(S1124-S1110)/S1110*100</f>
        <v>11.945701357466065</v>
      </c>
      <c r="V1124" s="69">
        <v>119</v>
      </c>
      <c r="W1124" s="69"/>
      <c r="X1124" s="123">
        <f t="shared" ref="X1124:X1135" si="739">(V1124-V1110)/V1110*100</f>
        <v>4.1119860017497833</v>
      </c>
      <c r="Y1124" s="98">
        <f t="shared" si="732"/>
        <v>0.81566068515497558</v>
      </c>
      <c r="Z1124" s="98"/>
    </row>
    <row r="1125" spans="1:26" ht="12.75" hidden="1" customHeight="1" x14ac:dyDescent="0.2">
      <c r="A1125" s="13"/>
      <c r="B1125" s="19"/>
      <c r="C1125" s="17" t="s">
        <v>15</v>
      </c>
      <c r="D1125" s="40">
        <v>123.9</v>
      </c>
      <c r="E1125" s="40"/>
      <c r="F1125" s="112">
        <f t="shared" si="733"/>
        <v>15.148698884758382</v>
      </c>
      <c r="G1125" s="67">
        <v>112.7</v>
      </c>
      <c r="H1125" s="67"/>
      <c r="I1125" s="122">
        <f t="shared" si="734"/>
        <v>6.1205273069679853</v>
      </c>
      <c r="J1125" s="69">
        <v>117.3</v>
      </c>
      <c r="K1125" s="69"/>
      <c r="L1125" s="123">
        <f t="shared" si="735"/>
        <v>1.7346053772766694</v>
      </c>
      <c r="M1125" s="69">
        <v>171.7</v>
      </c>
      <c r="N1125" s="69"/>
      <c r="O1125" s="122">
        <f t="shared" si="736"/>
        <v>57.090576395242444</v>
      </c>
      <c r="P1125" s="60">
        <v>115.4</v>
      </c>
      <c r="Q1125" s="60"/>
      <c r="R1125" s="123">
        <f t="shared" si="737"/>
        <v>20.083246618106152</v>
      </c>
      <c r="S1125" s="67">
        <v>123.8</v>
      </c>
      <c r="T1125" s="67"/>
      <c r="U1125" s="123">
        <f t="shared" si="738"/>
        <v>11.934900542495482</v>
      </c>
      <c r="V1125" s="69">
        <v>119</v>
      </c>
      <c r="W1125" s="69"/>
      <c r="X1125" s="123">
        <f t="shared" si="739"/>
        <v>2.8522039757994788</v>
      </c>
      <c r="Y1125" s="98">
        <f t="shared" si="732"/>
        <v>0.80710250201775613</v>
      </c>
      <c r="Z1125" s="98"/>
    </row>
    <row r="1126" spans="1:26" ht="12.75" hidden="1" customHeight="1" x14ac:dyDescent="0.2">
      <c r="A1126" s="40"/>
      <c r="B1126" s="19"/>
      <c r="C1126" s="17" t="s">
        <v>16</v>
      </c>
      <c r="D1126" s="40">
        <v>125.7</v>
      </c>
      <c r="E1126" s="40"/>
      <c r="F1126" s="112">
        <f t="shared" si="733"/>
        <v>15.321100917431195</v>
      </c>
      <c r="G1126" s="67">
        <v>113.6</v>
      </c>
      <c r="H1126" s="67"/>
      <c r="I1126" s="122">
        <f t="shared" si="734"/>
        <v>6.8673565380997159</v>
      </c>
      <c r="J1126" s="69">
        <v>116.9</v>
      </c>
      <c r="K1126" s="69"/>
      <c r="L1126" s="123">
        <f t="shared" si="735"/>
        <v>-8.5470085470080615E-2</v>
      </c>
      <c r="M1126" s="69">
        <v>180.9</v>
      </c>
      <c r="N1126" s="69"/>
      <c r="O1126" s="122">
        <f t="shared" si="736"/>
        <v>57.853403141361269</v>
      </c>
      <c r="P1126" s="69">
        <v>111.7</v>
      </c>
      <c r="Q1126" s="69"/>
      <c r="R1126" s="123">
        <f t="shared" si="737"/>
        <v>14.212678936605322</v>
      </c>
      <c r="S1126" s="67">
        <v>124.4</v>
      </c>
      <c r="T1126" s="67"/>
      <c r="U1126" s="123">
        <f t="shared" si="738"/>
        <v>10.577777777777783</v>
      </c>
      <c r="V1126" s="69">
        <v>119.8</v>
      </c>
      <c r="W1126" s="69"/>
      <c r="X1126" s="123">
        <f t="shared" si="739"/>
        <v>2.1312872975277068</v>
      </c>
      <c r="Y1126" s="98">
        <f t="shared" si="732"/>
        <v>0.79554494828957845</v>
      </c>
      <c r="Z1126" s="98"/>
    </row>
    <row r="1127" spans="1:26" ht="12.75" hidden="1" customHeight="1" x14ac:dyDescent="0.2">
      <c r="A1127" s="13"/>
      <c r="B1127" s="19"/>
      <c r="C1127" s="17" t="s">
        <v>17</v>
      </c>
      <c r="D1127" s="40">
        <v>126.1</v>
      </c>
      <c r="E1127" s="40"/>
      <c r="F1127" s="112">
        <f t="shared" si="733"/>
        <v>17.630597014925375</v>
      </c>
      <c r="G1127" s="67">
        <v>114.5</v>
      </c>
      <c r="H1127" s="67"/>
      <c r="I1127" s="122">
        <f t="shared" si="734"/>
        <v>8.4280303030303099</v>
      </c>
      <c r="J1127" s="69">
        <v>117.9</v>
      </c>
      <c r="K1127" s="69"/>
      <c r="L1127" s="123">
        <f t="shared" si="735"/>
        <v>2.8795811518324705</v>
      </c>
      <c r="M1127" s="69">
        <v>181</v>
      </c>
      <c r="N1127" s="69"/>
      <c r="O1127" s="122">
        <f t="shared" si="736"/>
        <v>65.750915750915752</v>
      </c>
      <c r="P1127" s="69">
        <v>109.6</v>
      </c>
      <c r="Q1127" s="69"/>
      <c r="R1127" s="123">
        <f t="shared" si="737"/>
        <v>14.285714285714274</v>
      </c>
      <c r="S1127" s="67">
        <v>124.1</v>
      </c>
      <c r="T1127" s="67"/>
      <c r="U1127" s="123">
        <f t="shared" si="738"/>
        <v>11.600719424460424</v>
      </c>
      <c r="V1127" s="69">
        <v>120.8</v>
      </c>
      <c r="W1127" s="69"/>
      <c r="X1127" s="123">
        <f t="shared" si="739"/>
        <v>5.6867891513560807</v>
      </c>
      <c r="Y1127" s="98">
        <f t="shared" si="732"/>
        <v>0.79302141157811257</v>
      </c>
      <c r="Z1127" s="98"/>
    </row>
    <row r="1128" spans="1:26" ht="12.75" hidden="1" customHeight="1" x14ac:dyDescent="0.2">
      <c r="A1128" s="13"/>
      <c r="B1128" s="19"/>
      <c r="C1128" s="17" t="s">
        <v>18</v>
      </c>
      <c r="D1128" s="40">
        <v>128.1</v>
      </c>
      <c r="E1128" s="40"/>
      <c r="F1128" s="112">
        <f t="shared" si="733"/>
        <v>12.863436123348016</v>
      </c>
      <c r="G1128" s="67">
        <v>118.2</v>
      </c>
      <c r="H1128" s="67"/>
      <c r="I1128" s="122">
        <f t="shared" si="734"/>
        <v>8.0438756855575839</v>
      </c>
      <c r="J1128" s="69">
        <v>117.9</v>
      </c>
      <c r="K1128" s="69"/>
      <c r="L1128" s="123">
        <f t="shared" si="735"/>
        <v>-0.84104289318755254</v>
      </c>
      <c r="M1128" s="69">
        <v>181</v>
      </c>
      <c r="N1128" s="69"/>
      <c r="O1128" s="122">
        <f t="shared" si="736"/>
        <v>41.185647425897045</v>
      </c>
      <c r="P1128" s="69">
        <v>110.3</v>
      </c>
      <c r="Q1128" s="69"/>
      <c r="R1128" s="123">
        <f t="shared" si="737"/>
        <v>2.7958993476234855</v>
      </c>
      <c r="S1128" s="67">
        <v>124.1</v>
      </c>
      <c r="T1128" s="67"/>
      <c r="U1128" s="123">
        <f t="shared" si="738"/>
        <v>8.3842794759825292</v>
      </c>
      <c r="V1128" s="69">
        <v>119.9</v>
      </c>
      <c r="W1128" s="69"/>
      <c r="X1128" s="123">
        <f t="shared" si="739"/>
        <v>4.8076923076923075</v>
      </c>
      <c r="Y1128" s="98">
        <f t="shared" si="732"/>
        <v>0.78064012490241996</v>
      </c>
      <c r="Z1128" s="98"/>
    </row>
    <row r="1129" spans="1:26" ht="12.75" hidden="1" customHeight="1" x14ac:dyDescent="0.2">
      <c r="A1129" s="13"/>
      <c r="B1129" s="19"/>
      <c r="C1129" s="17" t="s">
        <v>19</v>
      </c>
      <c r="D1129" s="40">
        <v>130.4</v>
      </c>
      <c r="E1129" s="40"/>
      <c r="F1129" s="112">
        <f t="shared" si="733"/>
        <v>14.085739282589692</v>
      </c>
      <c r="G1129" s="67">
        <v>120.4</v>
      </c>
      <c r="H1129" s="67"/>
      <c r="I1129" s="122">
        <f t="shared" si="734"/>
        <v>10.256410256410259</v>
      </c>
      <c r="J1129" s="69">
        <v>118.4</v>
      </c>
      <c r="K1129" s="69"/>
      <c r="L1129" s="123">
        <f t="shared" si="735"/>
        <v>-2.3907666941467367</v>
      </c>
      <c r="M1129" s="69">
        <v>186.3</v>
      </c>
      <c r="N1129" s="69"/>
      <c r="O1129" s="122">
        <f t="shared" si="736"/>
        <v>45.319812792511719</v>
      </c>
      <c r="P1129" s="69">
        <v>112.8</v>
      </c>
      <c r="Q1129" s="69"/>
      <c r="R1129" s="123">
        <f t="shared" si="737"/>
        <v>8.2533589251439476</v>
      </c>
      <c r="S1129" s="67">
        <v>124.4</v>
      </c>
      <c r="T1129" s="67"/>
      <c r="U1129" s="123">
        <f t="shared" si="738"/>
        <v>2.6402640264026425</v>
      </c>
      <c r="V1129" s="69">
        <v>120.4</v>
      </c>
      <c r="W1129" s="69"/>
      <c r="X1129" s="123">
        <f t="shared" si="739"/>
        <v>2.5553662691652468</v>
      </c>
      <c r="Y1129" s="98">
        <f t="shared" si="732"/>
        <v>0.76687116564417179</v>
      </c>
      <c r="Z1129" s="98"/>
    </row>
    <row r="1130" spans="1:26" ht="12.75" hidden="1" customHeight="1" x14ac:dyDescent="0.2">
      <c r="A1130" s="13"/>
      <c r="B1130" s="19"/>
      <c r="C1130" s="17" t="s">
        <v>20</v>
      </c>
      <c r="D1130" s="40">
        <v>132.19999999999999</v>
      </c>
      <c r="E1130" s="40"/>
      <c r="F1130" s="112">
        <f>(132.2/D1116-1)*100</f>
        <v>12.510638297872333</v>
      </c>
      <c r="G1130" s="67">
        <v>120.7</v>
      </c>
      <c r="H1130" s="67"/>
      <c r="I1130" s="122">
        <f t="shared" si="734"/>
        <v>8.738738738738741</v>
      </c>
      <c r="J1130" s="69">
        <v>119.7</v>
      </c>
      <c r="K1130" s="69"/>
      <c r="L1130" s="123">
        <f t="shared" si="735"/>
        <v>-2.4449877750611244</v>
      </c>
      <c r="M1130" s="69">
        <v>186.5</v>
      </c>
      <c r="N1130" s="69"/>
      <c r="O1130" s="122">
        <f t="shared" si="736"/>
        <v>36.930983847283414</v>
      </c>
      <c r="P1130" s="69">
        <v>115.3</v>
      </c>
      <c r="Q1130" s="69"/>
      <c r="R1130" s="123">
        <f t="shared" si="737"/>
        <v>2.946428571428569</v>
      </c>
      <c r="S1130" s="67">
        <v>135.19999999999999</v>
      </c>
      <c r="T1130" s="67" t="s">
        <v>40</v>
      </c>
      <c r="U1130" s="123">
        <f>(135.2-S1116)/S1116*100</f>
        <v>9.1202582728006316</v>
      </c>
      <c r="V1130" s="69">
        <v>120.5</v>
      </c>
      <c r="W1130" s="69"/>
      <c r="X1130" s="123">
        <f t="shared" si="739"/>
        <v>1.4309764309764335</v>
      </c>
      <c r="Y1130" s="98">
        <f t="shared" si="732"/>
        <v>0.75642965204236012</v>
      </c>
      <c r="Z1130" s="98"/>
    </row>
    <row r="1131" spans="1:26" ht="12.75" hidden="1" customHeight="1" x14ac:dyDescent="0.2">
      <c r="A1131" s="13"/>
      <c r="C1131" s="17" t="s">
        <v>21</v>
      </c>
      <c r="D1131" s="39">
        <v>133.1</v>
      </c>
      <c r="E1131" s="39"/>
      <c r="F1131" s="112">
        <f>(D1131/D1117-1)*100</f>
        <v>12.988115449915117</v>
      </c>
      <c r="G1131" s="39">
        <v>121.8</v>
      </c>
      <c r="H1131" s="39"/>
      <c r="I1131" s="122">
        <f t="shared" si="734"/>
        <v>9.0420769919426984</v>
      </c>
      <c r="J1131" s="38">
        <v>120</v>
      </c>
      <c r="K1131" s="38"/>
      <c r="L1131" s="123">
        <f t="shared" si="735"/>
        <v>-1.5586546349466821</v>
      </c>
      <c r="M1131" s="38">
        <v>186.5</v>
      </c>
      <c r="N1131" s="38"/>
      <c r="O1131" s="122">
        <f t="shared" si="736"/>
        <v>36.930983847283414</v>
      </c>
      <c r="P1131" s="38">
        <v>117</v>
      </c>
      <c r="Q1131" s="38"/>
      <c r="R1131" s="123">
        <f t="shared" si="737"/>
        <v>5.1212938005390862</v>
      </c>
      <c r="S1131" s="38">
        <v>137.19999999999999</v>
      </c>
      <c r="T1131" s="38"/>
      <c r="U1131" s="123">
        <f>(S1131-S1117)/S1117*100</f>
        <v>10.734463276836143</v>
      </c>
      <c r="V1131" s="38">
        <v>120.1</v>
      </c>
      <c r="W1131" s="38"/>
      <c r="X1131" s="123">
        <f t="shared" si="739"/>
        <v>0.92436974789915483</v>
      </c>
      <c r="Y1131" s="98">
        <f t="shared" si="732"/>
        <v>0.75131480090157776</v>
      </c>
      <c r="Z1131" s="98"/>
    </row>
    <row r="1132" spans="1:26" ht="12.75" hidden="1" customHeight="1" x14ac:dyDescent="0.2">
      <c r="A1132" s="13"/>
      <c r="C1132" s="17" t="s">
        <v>22</v>
      </c>
      <c r="D1132" s="39">
        <v>133.30000000000001</v>
      </c>
      <c r="E1132" s="39"/>
      <c r="F1132" s="112">
        <f>(D1132/D1118-1)*100</f>
        <v>12.111017661900769</v>
      </c>
      <c r="G1132" s="39">
        <v>122.3</v>
      </c>
      <c r="H1132" s="39"/>
      <c r="I1132" s="122">
        <f t="shared" si="734"/>
        <v>7.4692442882249566</v>
      </c>
      <c r="J1132" s="38">
        <v>119.2</v>
      </c>
      <c r="K1132" s="38"/>
      <c r="L1132" s="123">
        <f t="shared" si="735"/>
        <v>-2.6143790849673225</v>
      </c>
      <c r="M1132" s="38">
        <v>186.4</v>
      </c>
      <c r="N1132" s="38"/>
      <c r="O1132" s="122">
        <f t="shared" si="736"/>
        <v>36.958119030124919</v>
      </c>
      <c r="P1132" s="38">
        <v>115.6</v>
      </c>
      <c r="Q1132" s="38"/>
      <c r="R1132" s="123">
        <f t="shared" si="737"/>
        <v>4.9954586739327889</v>
      </c>
      <c r="S1132" s="38">
        <v>137.30000000000001</v>
      </c>
      <c r="T1132" s="38"/>
      <c r="U1132" s="123">
        <f>(S1132-S1118)/S1118*100</f>
        <v>10.636583400483495</v>
      </c>
      <c r="V1132" s="38">
        <v>119.9</v>
      </c>
      <c r="W1132" s="38"/>
      <c r="X1132" s="123">
        <f t="shared" si="739"/>
        <v>1.0109519797809627</v>
      </c>
      <c r="Y1132" s="98">
        <f t="shared" si="732"/>
        <v>0.75018754688672162</v>
      </c>
      <c r="Z1132" s="98"/>
    </row>
    <row r="1133" spans="1:26" ht="12.75" hidden="1" customHeight="1" x14ac:dyDescent="0.2">
      <c r="A1133" s="29"/>
      <c r="C1133" s="12" t="s">
        <v>23</v>
      </c>
      <c r="D1133" s="40">
        <v>132.4</v>
      </c>
      <c r="E1133" s="38"/>
      <c r="F1133" s="112">
        <f>(D1133/D1119-1)*100</f>
        <v>11.918850380388847</v>
      </c>
      <c r="G1133" s="67">
        <v>120.5</v>
      </c>
      <c r="H1133" s="67"/>
      <c r="I1133" s="122">
        <f t="shared" si="734"/>
        <v>6.3548102383053866</v>
      </c>
      <c r="J1133" s="69">
        <v>119.2</v>
      </c>
      <c r="K1133" s="69"/>
      <c r="L1133" s="123">
        <f t="shared" si="735"/>
        <v>-1.0788381742738564</v>
      </c>
      <c r="M1133" s="69">
        <v>186.5</v>
      </c>
      <c r="N1133" s="69"/>
      <c r="O1133" s="122">
        <f t="shared" si="736"/>
        <v>37.031594415870686</v>
      </c>
      <c r="P1133" s="69">
        <v>118.9</v>
      </c>
      <c r="Q1133" s="69"/>
      <c r="R1133" s="123">
        <f t="shared" si="737"/>
        <v>12.275731822474031</v>
      </c>
      <c r="S1133" s="67">
        <v>137.19999999999999</v>
      </c>
      <c r="T1133" s="67"/>
      <c r="U1133" s="123">
        <f>(S1133-S1119)/S1119*100</f>
        <v>10.556003223207087</v>
      </c>
      <c r="V1133" s="69">
        <v>118.3</v>
      </c>
      <c r="W1133" s="69"/>
      <c r="X1133" s="123">
        <f t="shared" si="739"/>
        <v>-0.33698399326032491</v>
      </c>
      <c r="Y1133" s="98">
        <f t="shared" si="732"/>
        <v>0.75528700906344404</v>
      </c>
      <c r="Z1133" s="98"/>
    </row>
    <row r="1134" spans="1:26" ht="12.75" hidden="1" customHeight="1" x14ac:dyDescent="0.2">
      <c r="A1134" s="29"/>
      <c r="C1134" s="12" t="s">
        <v>24</v>
      </c>
      <c r="D1134" s="40">
        <v>132.69999999999999</v>
      </c>
      <c r="E1134" s="38"/>
      <c r="F1134" s="112">
        <f>(D1134/D1120-1)*100</f>
        <v>11.606391925988202</v>
      </c>
      <c r="G1134" s="67">
        <v>120.7</v>
      </c>
      <c r="H1134" s="67"/>
      <c r="I1134" s="122">
        <f t="shared" si="734"/>
        <v>6.1565523306948107</v>
      </c>
      <c r="J1134" s="69">
        <v>119.2</v>
      </c>
      <c r="K1134" s="69"/>
      <c r="L1134" s="123">
        <f t="shared" si="735"/>
        <v>-1.406120760959473</v>
      </c>
      <c r="M1134" s="69">
        <v>186.5</v>
      </c>
      <c r="N1134" s="69"/>
      <c r="O1134" s="122">
        <f t="shared" si="736"/>
        <v>35.735080058224156</v>
      </c>
      <c r="P1134" s="69">
        <v>121.9</v>
      </c>
      <c r="Q1134" s="69"/>
      <c r="R1134" s="123">
        <f t="shared" si="737"/>
        <v>11.425959780621572</v>
      </c>
      <c r="S1134" s="67">
        <v>137.4</v>
      </c>
      <c r="T1134" s="67"/>
      <c r="U1134" s="123">
        <f>(S1134-S1120)/S1120*100</f>
        <v>10.985460420032316</v>
      </c>
      <c r="V1134" s="69">
        <v>117.5</v>
      </c>
      <c r="W1134" s="69"/>
      <c r="X1134" s="123">
        <f t="shared" si="739"/>
        <v>-1.0109519797809627</v>
      </c>
      <c r="Y1134" s="98">
        <f t="shared" si="732"/>
        <v>0.75357950263752838</v>
      </c>
      <c r="Z1134" s="98"/>
    </row>
    <row r="1135" spans="1:26" ht="12.75" hidden="1" customHeight="1" x14ac:dyDescent="0.2">
      <c r="A1135" s="13"/>
      <c r="C1135" s="12" t="s">
        <v>25</v>
      </c>
      <c r="D1135" s="40">
        <v>133</v>
      </c>
      <c r="E1135" s="38"/>
      <c r="F1135" s="112">
        <f>(D1135/D1121-1)*100</f>
        <v>8.3944580277098613</v>
      </c>
      <c r="G1135" s="67">
        <v>119.9</v>
      </c>
      <c r="H1135" s="67"/>
      <c r="I1135" s="122">
        <f t="shared" si="734"/>
        <v>6.9580731489741403</v>
      </c>
      <c r="J1135" s="69">
        <v>118.9</v>
      </c>
      <c r="K1135" s="69"/>
      <c r="L1135" s="123">
        <f t="shared" si="735"/>
        <v>1.1054421768707581</v>
      </c>
      <c r="M1135" s="69">
        <v>186.6</v>
      </c>
      <c r="N1135" s="69"/>
      <c r="O1135" s="122">
        <f t="shared" si="736"/>
        <v>10.023584905660378</v>
      </c>
      <c r="P1135" s="69">
        <v>131.80000000000001</v>
      </c>
      <c r="Q1135" s="69"/>
      <c r="R1135" s="123">
        <f t="shared" si="737"/>
        <v>23.177570093457955</v>
      </c>
      <c r="S1135" s="67">
        <v>137.4</v>
      </c>
      <c r="T1135" s="67"/>
      <c r="U1135" s="123">
        <f>(S1135-S1121)/S1121*100</f>
        <v>10.80645161290323</v>
      </c>
      <c r="V1135" s="69">
        <v>118.8</v>
      </c>
      <c r="W1135" s="69"/>
      <c r="X1135" s="123">
        <f t="shared" si="739"/>
        <v>-0.1680672268907587</v>
      </c>
      <c r="Y1135" s="98">
        <f t="shared" si="732"/>
        <v>0.75187969924812026</v>
      </c>
      <c r="Z1135" s="98"/>
    </row>
    <row r="1136" spans="1:26" ht="12.75" hidden="1" customHeight="1" x14ac:dyDescent="0.2">
      <c r="D1136" s="38"/>
      <c r="E1136" s="38"/>
      <c r="F1136" s="111"/>
      <c r="G1136" s="38"/>
      <c r="H1136" s="38"/>
      <c r="I1136" s="111"/>
      <c r="J1136" s="38"/>
      <c r="K1136" s="38"/>
      <c r="L1136" s="111"/>
      <c r="M1136" s="38"/>
      <c r="N1136" s="38"/>
      <c r="O1136" s="120"/>
      <c r="P1136" s="38"/>
      <c r="Q1136" s="38"/>
      <c r="R1136" s="111"/>
      <c r="S1136" s="38"/>
      <c r="T1136" s="38"/>
      <c r="U1136" s="111"/>
      <c r="V1136" s="38"/>
      <c r="W1136" s="38"/>
      <c r="X1136" s="111"/>
      <c r="Y1136" s="98"/>
      <c r="Z1136" s="98"/>
    </row>
    <row r="1137" spans="1:47" ht="12.75" hidden="1" customHeight="1" x14ac:dyDescent="0.2">
      <c r="B1137" s="18">
        <v>2005</v>
      </c>
      <c r="C1137" s="24"/>
      <c r="D1137" s="51">
        <f>AVERAGE(D1138:D1149)</f>
        <v>137.65833333333333</v>
      </c>
      <c r="E1137" s="46"/>
      <c r="F1137" s="112">
        <f t="shared" ref="F1137:F1143" si="740">(D1137/D1123-1)*100</f>
        <v>6.2998712998713069</v>
      </c>
      <c r="G1137" s="51">
        <f>AVERAGE(G1138:G1149)</f>
        <v>125.39166666666669</v>
      </c>
      <c r="H1137" s="51"/>
      <c r="I1137" s="111">
        <f>(165.1/148.6-1)*100</f>
        <v>11.103633916554511</v>
      </c>
      <c r="J1137" s="51">
        <f>AVERAGE(J1138:J1149)</f>
        <v>123.15000000000002</v>
      </c>
      <c r="K1137" s="51"/>
      <c r="L1137" s="111">
        <f t="shared" ref="L1137:L1149" si="741">(J1137/J1123-1)*100</f>
        <v>3.9679189531448111</v>
      </c>
      <c r="M1137" s="51">
        <f>AVERAGE(M1138:M1149)</f>
        <v>186.69166666666669</v>
      </c>
      <c r="N1137" s="51"/>
      <c r="O1137" s="120">
        <f t="shared" ref="O1137:O1149" si="742">(M1137/M1123-1)*100</f>
        <v>2.3201644211007233</v>
      </c>
      <c r="P1137" s="51">
        <f>AVERAGE(P1138:P1149)</f>
        <v>146.09166666666667</v>
      </c>
      <c r="Q1137" s="51"/>
      <c r="R1137" s="111">
        <f t="shared" ref="R1137:R1149" si="743">(P1137/P1123-1)*100</f>
        <v>26.367764722842924</v>
      </c>
      <c r="S1137" s="51">
        <f>AVERAGE(S1138:S1149)</f>
        <v>142.13333333333333</v>
      </c>
      <c r="T1137" s="51"/>
      <c r="U1137" s="111">
        <f t="shared" ref="U1137:U1143" si="744">(S1137/S1123-1)*100</f>
        <v>46.077423775265494</v>
      </c>
      <c r="V1137" s="51">
        <f>AVERAGE(V1138:V1149)</f>
        <v>118.76666666666665</v>
      </c>
      <c r="W1137" s="51"/>
      <c r="X1137" s="111">
        <f t="shared" ref="X1137:X1149" si="745">(V1137/V1123-1)*100</f>
        <v>-0.61366806136682328</v>
      </c>
      <c r="Y1137" s="98">
        <f t="shared" ref="Y1137:Y1149" si="746">(1/D1137)*100</f>
        <v>0.72643622495308424</v>
      </c>
      <c r="Z1137" s="98"/>
    </row>
    <row r="1138" spans="1:47" ht="12.75" hidden="1" customHeight="1" x14ac:dyDescent="0.2">
      <c r="C1138" s="17" t="s">
        <v>32</v>
      </c>
      <c r="D1138" s="38">
        <v>133.80000000000001</v>
      </c>
      <c r="E1138" s="38"/>
      <c r="F1138" s="112">
        <f t="shared" si="740"/>
        <v>9.1353996737357335</v>
      </c>
      <c r="G1138" s="38">
        <v>121.2</v>
      </c>
      <c r="H1138" s="38"/>
      <c r="I1138" s="111">
        <f>(165.1/148.6-1)*100</f>
        <v>11.103633916554511</v>
      </c>
      <c r="J1138" s="38">
        <v>119.2</v>
      </c>
      <c r="K1138" s="38"/>
      <c r="L1138" s="111">
        <f t="shared" si="741"/>
        <v>2.0547945205479534</v>
      </c>
      <c r="M1138" s="38">
        <v>186.6</v>
      </c>
      <c r="N1138" s="38"/>
      <c r="O1138" s="120">
        <f t="shared" si="742"/>
        <v>10.023584905660377</v>
      </c>
      <c r="P1138" s="38">
        <v>134.69999999999999</v>
      </c>
      <c r="Q1138" s="38"/>
      <c r="R1138" s="111">
        <f t="shared" si="743"/>
        <v>25.88785046728972</v>
      </c>
      <c r="S1138" s="38">
        <v>137.19999999999999</v>
      </c>
      <c r="T1138" s="38"/>
      <c r="U1138" s="111">
        <f t="shared" si="744"/>
        <v>10.913500404203713</v>
      </c>
      <c r="V1138" s="38">
        <v>118</v>
      </c>
      <c r="W1138" s="38"/>
      <c r="X1138" s="111">
        <f t="shared" si="745"/>
        <v>-0.84033613445377853</v>
      </c>
      <c r="Y1138" s="98">
        <f t="shared" si="746"/>
        <v>0.74738415545590431</v>
      </c>
      <c r="Z1138" s="98"/>
    </row>
    <row r="1139" spans="1:47" ht="12.75" hidden="1" customHeight="1" x14ac:dyDescent="0.2">
      <c r="C1139" s="17" t="s">
        <v>15</v>
      </c>
      <c r="D1139" s="38">
        <v>134.4</v>
      </c>
      <c r="E1139" s="38"/>
      <c r="F1139" s="112">
        <f t="shared" si="740"/>
        <v>8.4745762711864394</v>
      </c>
      <c r="G1139" s="38">
        <v>122</v>
      </c>
      <c r="H1139" s="38"/>
      <c r="I1139" s="111">
        <f t="shared" ref="I1139:I1149" si="747">(G1139/G1125-1)*100</f>
        <v>8.2519964507542056</v>
      </c>
      <c r="J1139" s="38">
        <v>119.1</v>
      </c>
      <c r="K1139" s="38"/>
      <c r="L1139" s="111">
        <f t="shared" si="741"/>
        <v>1.5345268542199531</v>
      </c>
      <c r="M1139" s="38">
        <v>186.6</v>
      </c>
      <c r="N1139" s="38"/>
      <c r="O1139" s="120">
        <f t="shared" si="742"/>
        <v>8.6779266161910442</v>
      </c>
      <c r="P1139" s="38">
        <v>137.69999999999999</v>
      </c>
      <c r="Q1139" s="38"/>
      <c r="R1139" s="111">
        <f t="shared" si="743"/>
        <v>19.324090121317148</v>
      </c>
      <c r="S1139" s="38">
        <v>137.4</v>
      </c>
      <c r="T1139" s="38"/>
      <c r="U1139" s="111">
        <f t="shared" si="744"/>
        <v>10.985460420032322</v>
      </c>
      <c r="V1139" s="38">
        <v>118</v>
      </c>
      <c r="W1139" s="38"/>
      <c r="X1139" s="111">
        <f t="shared" si="745"/>
        <v>-0.84033613445377853</v>
      </c>
      <c r="Y1139" s="98">
        <f t="shared" si="746"/>
        <v>0.74404761904761896</v>
      </c>
      <c r="Z1139" s="98"/>
    </row>
    <row r="1140" spans="1:47" ht="12.75" hidden="1" customHeight="1" x14ac:dyDescent="0.2">
      <c r="C1140" s="17" t="s">
        <v>16</v>
      </c>
      <c r="D1140" s="38">
        <v>134.6</v>
      </c>
      <c r="E1140" s="38"/>
      <c r="F1140" s="112">
        <f t="shared" si="740"/>
        <v>7.0803500397772501</v>
      </c>
      <c r="G1140" s="38">
        <v>122.1</v>
      </c>
      <c r="H1140" s="38"/>
      <c r="I1140" s="111">
        <f t="shared" si="747"/>
        <v>7.4823943661971759</v>
      </c>
      <c r="J1140" s="38">
        <v>120.1</v>
      </c>
      <c r="K1140" s="38"/>
      <c r="L1140" s="111">
        <f t="shared" si="741"/>
        <v>2.7373823781009277</v>
      </c>
      <c r="M1140" s="38">
        <v>186.6</v>
      </c>
      <c r="N1140" s="38"/>
      <c r="O1140" s="120">
        <f t="shared" si="742"/>
        <v>3.1509121061359835</v>
      </c>
      <c r="P1140" s="38">
        <v>137.69999999999999</v>
      </c>
      <c r="Q1140" s="38"/>
      <c r="R1140" s="111">
        <f t="shared" si="743"/>
        <v>23.276633840644578</v>
      </c>
      <c r="S1140" s="38">
        <v>137.69999999999999</v>
      </c>
      <c r="T1140" s="38"/>
      <c r="U1140" s="111">
        <f t="shared" si="744"/>
        <v>10.691318327974253</v>
      </c>
      <c r="V1140" s="38">
        <v>118.3</v>
      </c>
      <c r="W1140" s="38"/>
      <c r="X1140" s="111">
        <f t="shared" si="745"/>
        <v>-1.2520868113522488</v>
      </c>
      <c r="Y1140" s="98">
        <f t="shared" si="746"/>
        <v>0.74294205052005946</v>
      </c>
      <c r="Z1140" s="98"/>
    </row>
    <row r="1141" spans="1:47" ht="12.75" hidden="1" customHeight="1" x14ac:dyDescent="0.2">
      <c r="C1141" s="17" t="s">
        <v>17</v>
      </c>
      <c r="D1141" s="38">
        <v>135.4</v>
      </c>
      <c r="E1141" s="38"/>
      <c r="F1141" s="112">
        <f t="shared" si="740"/>
        <v>7.3750991276764655</v>
      </c>
      <c r="G1141" s="38">
        <v>123.1</v>
      </c>
      <c r="H1141" s="38"/>
      <c r="I1141" s="111">
        <f t="shared" si="747"/>
        <v>7.5109170305676765</v>
      </c>
      <c r="J1141" s="38">
        <v>120.8</v>
      </c>
      <c r="K1141" s="38"/>
      <c r="L1141" s="111">
        <f t="shared" si="741"/>
        <v>2.4597116200169467</v>
      </c>
      <c r="M1141" s="38">
        <v>186.6</v>
      </c>
      <c r="N1141" s="38"/>
      <c r="O1141" s="120">
        <f t="shared" si="742"/>
        <v>3.0939226519336893</v>
      </c>
      <c r="P1141" s="38">
        <v>140</v>
      </c>
      <c r="Q1141" s="38"/>
      <c r="R1141" s="111">
        <f t="shared" si="743"/>
        <v>27.737226277372272</v>
      </c>
      <c r="S1141" s="38">
        <v>137.9</v>
      </c>
      <c r="T1141" s="38"/>
      <c r="U1141" s="111">
        <f t="shared" si="744"/>
        <v>11.120064464141821</v>
      </c>
      <c r="V1141" s="38">
        <v>118.6</v>
      </c>
      <c r="W1141" s="38"/>
      <c r="X1141" s="111">
        <f t="shared" si="745"/>
        <v>-1.8211920529801362</v>
      </c>
      <c r="Y1141" s="98">
        <f t="shared" si="746"/>
        <v>0.73855243722304276</v>
      </c>
      <c r="Z1141" s="98"/>
    </row>
    <row r="1142" spans="1:47" ht="12.75" hidden="1" customHeight="1" x14ac:dyDescent="0.2">
      <c r="C1142" s="17" t="s">
        <v>18</v>
      </c>
      <c r="D1142" s="38">
        <v>136.69999999999999</v>
      </c>
      <c r="E1142" s="38"/>
      <c r="F1142" s="112">
        <f t="shared" si="740"/>
        <v>6.7135050741607971</v>
      </c>
      <c r="G1142" s="38">
        <v>124.7</v>
      </c>
      <c r="H1142" s="38"/>
      <c r="I1142" s="111">
        <f t="shared" si="747"/>
        <v>5.4991539763113328</v>
      </c>
      <c r="J1142" s="38">
        <v>123.5</v>
      </c>
      <c r="K1142" s="38"/>
      <c r="L1142" s="111">
        <f t="shared" si="741"/>
        <v>4.7497879558948242</v>
      </c>
      <c r="M1142" s="38">
        <v>186.6</v>
      </c>
      <c r="N1142" s="38"/>
      <c r="O1142" s="120">
        <f t="shared" si="742"/>
        <v>3.0939226519336893</v>
      </c>
      <c r="P1142" s="38">
        <v>143.4</v>
      </c>
      <c r="Q1142" s="38"/>
      <c r="R1142" s="111">
        <f t="shared" si="743"/>
        <v>30.009066183136902</v>
      </c>
      <c r="S1142" s="38">
        <v>139</v>
      </c>
      <c r="T1142" s="38"/>
      <c r="U1142" s="111">
        <f t="shared" si="744"/>
        <v>12.006446414182115</v>
      </c>
      <c r="V1142" s="38">
        <v>118.4</v>
      </c>
      <c r="W1142" s="38"/>
      <c r="X1142" s="111">
        <f t="shared" si="745"/>
        <v>-1.2510425354462007</v>
      </c>
      <c r="Y1142" s="98">
        <f t="shared" si="746"/>
        <v>0.73152889539136801</v>
      </c>
      <c r="Z1142" s="98"/>
    </row>
    <row r="1143" spans="1:47" ht="12.75" hidden="1" customHeight="1" x14ac:dyDescent="0.2">
      <c r="C1143" s="17" t="s">
        <v>19</v>
      </c>
      <c r="D1143" s="38">
        <v>137.4</v>
      </c>
      <c r="E1143" s="38"/>
      <c r="F1143" s="112">
        <f t="shared" si="740"/>
        <v>5.3680981595092048</v>
      </c>
      <c r="G1143" s="38">
        <v>124.8</v>
      </c>
      <c r="H1143" s="38"/>
      <c r="I1143" s="111">
        <f t="shared" si="747"/>
        <v>3.6544850498338777</v>
      </c>
      <c r="J1143" s="38">
        <v>124.5</v>
      </c>
      <c r="K1143" s="38"/>
      <c r="L1143" s="111">
        <f t="shared" si="741"/>
        <v>5.1520270270270174</v>
      </c>
      <c r="M1143" s="38">
        <v>186.7</v>
      </c>
      <c r="N1143" s="38"/>
      <c r="O1143" s="120">
        <f t="shared" si="742"/>
        <v>0.21470746108425143</v>
      </c>
      <c r="P1143" s="38">
        <v>142.69999999999999</v>
      </c>
      <c r="Q1143" s="38"/>
      <c r="R1143" s="111">
        <f t="shared" si="743"/>
        <v>26.50709219858156</v>
      </c>
      <c r="S1143" s="38">
        <v>144</v>
      </c>
      <c r="T1143" s="38"/>
      <c r="U1143" s="111">
        <f t="shared" si="744"/>
        <v>15.7556270096463</v>
      </c>
      <c r="V1143" s="38">
        <v>118.6</v>
      </c>
      <c r="W1143" s="38"/>
      <c r="X1143" s="111">
        <f t="shared" si="745"/>
        <v>-1.4950166112956853</v>
      </c>
      <c r="Y1143" s="98">
        <f t="shared" si="746"/>
        <v>0.72780203784570596</v>
      </c>
      <c r="Z1143" s="98"/>
    </row>
    <row r="1144" spans="1:47" ht="12.75" hidden="1" customHeight="1" x14ac:dyDescent="0.2">
      <c r="C1144" s="17" t="s">
        <v>20</v>
      </c>
      <c r="D1144" s="38">
        <v>137.4</v>
      </c>
      <c r="E1144" s="38"/>
      <c r="F1144" s="112">
        <f>(D1144/132.2-1)*100</f>
        <v>3.9334341906202885</v>
      </c>
      <c r="G1144" s="38">
        <v>125.2</v>
      </c>
      <c r="H1144" s="38"/>
      <c r="I1144" s="111">
        <f t="shared" si="747"/>
        <v>3.728251864125931</v>
      </c>
      <c r="J1144" s="38">
        <v>124.4</v>
      </c>
      <c r="K1144" s="38"/>
      <c r="L1144" s="111">
        <f t="shared" si="741"/>
        <v>3.9264828738512891</v>
      </c>
      <c r="M1144" s="38">
        <v>186.8</v>
      </c>
      <c r="N1144" s="38"/>
      <c r="O1144" s="120">
        <f t="shared" si="742"/>
        <v>0.16085790884718953</v>
      </c>
      <c r="P1144" s="38">
        <v>139.5</v>
      </c>
      <c r="Q1144" s="38"/>
      <c r="R1144" s="111">
        <f t="shared" si="743"/>
        <v>20.988725065047696</v>
      </c>
      <c r="S1144" s="38">
        <v>144.30000000000001</v>
      </c>
      <c r="T1144" s="38"/>
      <c r="U1144" s="111">
        <f>(S1144/135.2-1)*100</f>
        <v>6.7307692307692513</v>
      </c>
      <c r="V1144" s="38">
        <v>118.4</v>
      </c>
      <c r="W1144" s="38"/>
      <c r="X1144" s="111">
        <f t="shared" si="745"/>
        <v>-1.7427385892116121</v>
      </c>
      <c r="Y1144" s="98">
        <f t="shared" si="746"/>
        <v>0.72780203784570596</v>
      </c>
      <c r="Z1144" s="98"/>
    </row>
    <row r="1145" spans="1:47" ht="12.75" hidden="1" customHeight="1" x14ac:dyDescent="0.2">
      <c r="C1145" s="24" t="s">
        <v>21</v>
      </c>
      <c r="D1145" s="38">
        <v>138.9</v>
      </c>
      <c r="E1145" s="38"/>
      <c r="F1145" s="112">
        <f>(D1145/D1131-1)*100</f>
        <v>4.3576258452291627</v>
      </c>
      <c r="G1145" s="38">
        <v>126.8</v>
      </c>
      <c r="H1145" s="38"/>
      <c r="I1145" s="111">
        <f t="shared" si="747"/>
        <v>4.1050903119868698</v>
      </c>
      <c r="J1145" s="38">
        <v>124.8</v>
      </c>
      <c r="K1145" s="38"/>
      <c r="L1145" s="111">
        <f t="shared" si="741"/>
        <v>4.0000000000000036</v>
      </c>
      <c r="M1145" s="38">
        <v>186.8</v>
      </c>
      <c r="N1145" s="38"/>
      <c r="O1145" s="120">
        <f t="shared" si="742"/>
        <v>0.16085790884718953</v>
      </c>
      <c r="P1145" s="38">
        <v>147.19999999999999</v>
      </c>
      <c r="Q1145" s="38"/>
      <c r="R1145" s="111">
        <f t="shared" si="743"/>
        <v>25.811965811965809</v>
      </c>
      <c r="S1145" s="38">
        <v>145</v>
      </c>
      <c r="T1145" s="38"/>
      <c r="U1145" s="111">
        <f>(S1145/S1131-1)*100</f>
        <v>5.6851311953352912</v>
      </c>
      <c r="V1145" s="38">
        <v>118.9</v>
      </c>
      <c r="W1145" s="38"/>
      <c r="X1145" s="111">
        <f t="shared" si="745"/>
        <v>-0.99916736053288213</v>
      </c>
      <c r="Y1145" s="98">
        <f t="shared" si="746"/>
        <v>0.71994240460763137</v>
      </c>
      <c r="Z1145" s="98"/>
    </row>
    <row r="1146" spans="1:47" ht="12.75" hidden="1" customHeight="1" x14ac:dyDescent="0.2">
      <c r="A1146" s="31"/>
      <c r="B1146" s="31"/>
      <c r="C1146" s="24" t="s">
        <v>22</v>
      </c>
      <c r="D1146" s="50">
        <v>139.5</v>
      </c>
      <c r="E1146" s="50"/>
      <c r="F1146" s="112">
        <f>(D1146/D1132-1)*100</f>
        <v>4.6511627906976605</v>
      </c>
      <c r="G1146" s="50">
        <v>127.5</v>
      </c>
      <c r="H1146" s="50"/>
      <c r="I1146" s="115">
        <f t="shared" si="747"/>
        <v>4.2518397383483286</v>
      </c>
      <c r="J1146" s="50">
        <v>124.8</v>
      </c>
      <c r="K1146" s="50"/>
      <c r="L1146" s="115">
        <f t="shared" si="741"/>
        <v>4.6979865771812124</v>
      </c>
      <c r="M1146" s="50">
        <v>186.7</v>
      </c>
      <c r="N1146" s="50"/>
      <c r="O1146" s="132">
        <f t="shared" si="742"/>
        <v>0.16094420600858417</v>
      </c>
      <c r="P1146" s="50">
        <v>148.9</v>
      </c>
      <c r="Q1146" s="50"/>
      <c r="R1146" s="115">
        <f t="shared" si="743"/>
        <v>28.806228373702435</v>
      </c>
      <c r="S1146" s="50">
        <v>145.30000000000001</v>
      </c>
      <c r="T1146" s="50"/>
      <c r="U1146" s="111">
        <f>(S1146/S1132-1)*100</f>
        <v>5.8266569555717407</v>
      </c>
      <c r="V1146" s="50">
        <v>119.2</v>
      </c>
      <c r="W1146" s="50"/>
      <c r="X1146" s="115">
        <f t="shared" si="745"/>
        <v>-0.58381984987490032</v>
      </c>
      <c r="Y1146" s="98">
        <f t="shared" si="746"/>
        <v>0.71684587813620071</v>
      </c>
      <c r="Z1146" s="98"/>
    </row>
    <row r="1147" spans="1:47" ht="12.75" hidden="1" customHeight="1" x14ac:dyDescent="0.2">
      <c r="A1147" s="31"/>
      <c r="B1147" s="31"/>
      <c r="C1147" s="24" t="s">
        <v>23</v>
      </c>
      <c r="D1147" s="50">
        <v>140.5</v>
      </c>
      <c r="E1147" s="50"/>
      <c r="F1147" s="112">
        <f>(D1147/D1133-1)*100</f>
        <v>6.1178247734138935</v>
      </c>
      <c r="G1147" s="50">
        <v>128.9</v>
      </c>
      <c r="H1147" s="50"/>
      <c r="I1147" s="115">
        <f t="shared" si="747"/>
        <v>6.9709543568464705</v>
      </c>
      <c r="J1147" s="50">
        <v>125.3</v>
      </c>
      <c r="K1147" s="50"/>
      <c r="L1147" s="115">
        <f t="shared" si="741"/>
        <v>5.1174496644295298</v>
      </c>
      <c r="M1147" s="50">
        <v>186.8</v>
      </c>
      <c r="N1147" s="50"/>
      <c r="O1147" s="132">
        <f t="shared" si="742"/>
        <v>0.16085790884718953</v>
      </c>
      <c r="P1147" s="50">
        <v>151</v>
      </c>
      <c r="Q1147" s="50"/>
      <c r="R1147" s="115">
        <f t="shared" si="743"/>
        <v>26.997476871320437</v>
      </c>
      <c r="S1147" s="50">
        <v>145.6</v>
      </c>
      <c r="T1147" s="50"/>
      <c r="U1147" s="111">
        <f>(S1147/S1133-1)*100</f>
        <v>6.1224489795918435</v>
      </c>
      <c r="V1147" s="50">
        <v>119.5</v>
      </c>
      <c r="W1147" s="50"/>
      <c r="X1147" s="111">
        <f t="shared" si="745"/>
        <v>1.0143702451394843</v>
      </c>
      <c r="Y1147" s="98">
        <f t="shared" si="746"/>
        <v>0.71174377224199281</v>
      </c>
      <c r="Z1147" s="98"/>
    </row>
    <row r="1148" spans="1:47" ht="12.75" hidden="1" customHeight="1" x14ac:dyDescent="0.2">
      <c r="A1148" s="31"/>
      <c r="B1148" s="31"/>
      <c r="C1148" s="24" t="s">
        <v>24</v>
      </c>
      <c r="D1148" s="50">
        <v>141</v>
      </c>
      <c r="E1148" s="50"/>
      <c r="F1148" s="112">
        <f>(D1148/D1134-1)*100</f>
        <v>6.2547098718914951</v>
      </c>
      <c r="G1148" s="50">
        <v>128.69999999999999</v>
      </c>
      <c r="H1148" s="50"/>
      <c r="I1148" s="111">
        <f t="shared" si="747"/>
        <v>6.6280033140016403</v>
      </c>
      <c r="J1148" s="50">
        <v>124.9</v>
      </c>
      <c r="K1148" s="50"/>
      <c r="L1148" s="111">
        <f t="shared" si="741"/>
        <v>4.781879194630867</v>
      </c>
      <c r="M1148" s="50">
        <v>186.7</v>
      </c>
      <c r="N1148" s="50"/>
      <c r="O1148" s="120">
        <f t="shared" si="742"/>
        <v>0.10723860589811895</v>
      </c>
      <c r="P1148" s="50">
        <v>160.30000000000001</v>
      </c>
      <c r="Q1148" s="50"/>
      <c r="R1148" s="111">
        <f t="shared" si="743"/>
        <v>31.50123051681706</v>
      </c>
      <c r="S1148" s="50">
        <v>146</v>
      </c>
      <c r="T1148" s="50"/>
      <c r="U1148" s="111">
        <f>(S1148/S1134-1)*100</f>
        <v>6.2590975254730674</v>
      </c>
      <c r="V1148" s="50">
        <v>119.6</v>
      </c>
      <c r="W1148" s="50"/>
      <c r="X1148" s="111">
        <f t="shared" si="745"/>
        <v>1.7872340425531874</v>
      </c>
      <c r="Y1148" s="98">
        <f t="shared" si="746"/>
        <v>0.70921985815602839</v>
      </c>
      <c r="Z1148" s="98"/>
    </row>
    <row r="1149" spans="1:47" ht="12.75" hidden="1" customHeight="1" x14ac:dyDescent="0.2">
      <c r="A1149" s="31"/>
      <c r="B1149" s="31"/>
      <c r="C1149" s="24" t="s">
        <v>25</v>
      </c>
      <c r="D1149" s="50">
        <v>142.30000000000001</v>
      </c>
      <c r="E1149" s="50"/>
      <c r="F1149" s="112">
        <f>(D1149/D1135-1)*100</f>
        <v>6.9924812030075278</v>
      </c>
      <c r="G1149" s="50">
        <v>129.69999999999999</v>
      </c>
      <c r="H1149" s="50"/>
      <c r="I1149" s="115">
        <f t="shared" si="747"/>
        <v>8.1734778982485157</v>
      </c>
      <c r="J1149" s="50">
        <v>126.4</v>
      </c>
      <c r="K1149" s="50"/>
      <c r="L1149" s="115">
        <f t="shared" si="741"/>
        <v>6.307821698906646</v>
      </c>
      <c r="M1149" s="50">
        <v>186.8</v>
      </c>
      <c r="N1149" s="50"/>
      <c r="O1149" s="132">
        <f t="shared" si="742"/>
        <v>0.1071811361200492</v>
      </c>
      <c r="P1149" s="50">
        <v>170</v>
      </c>
      <c r="Q1149" s="50"/>
      <c r="R1149" s="115">
        <f t="shared" si="743"/>
        <v>28.983308042488609</v>
      </c>
      <c r="S1149" s="50">
        <v>146.19999999999999</v>
      </c>
      <c r="T1149" s="50"/>
      <c r="U1149" s="115">
        <f>(S1149/S1135-1)*100</f>
        <v>6.4046579330421904</v>
      </c>
      <c r="V1149" s="50">
        <v>119.7</v>
      </c>
      <c r="W1149" s="50"/>
      <c r="X1149" s="115">
        <f t="shared" si="745"/>
        <v>0.7575757575757569</v>
      </c>
      <c r="Y1149" s="98">
        <f t="shared" si="746"/>
        <v>0.70274068868587491</v>
      </c>
      <c r="Z1149" s="98"/>
      <c r="AA1149" s="309"/>
      <c r="AB1149" s="309"/>
      <c r="AC1149" s="309"/>
      <c r="AD1149" s="309"/>
      <c r="AE1149" s="309"/>
      <c r="AF1149" s="309"/>
      <c r="AG1149" s="309"/>
      <c r="AH1149" s="309"/>
      <c r="AI1149" s="309"/>
      <c r="AJ1149" s="309"/>
      <c r="AK1149" s="309"/>
      <c r="AL1149" s="309"/>
      <c r="AM1149" s="309"/>
      <c r="AN1149" s="309"/>
      <c r="AO1149" s="309"/>
      <c r="AP1149" s="31"/>
      <c r="AQ1149" s="31"/>
      <c r="AR1149" s="31"/>
      <c r="AS1149" s="31"/>
      <c r="AT1149" s="31"/>
      <c r="AU1149" s="31"/>
    </row>
    <row r="1150" spans="1:47" ht="12.75" hidden="1" customHeight="1" x14ac:dyDescent="0.2">
      <c r="A1150" s="31"/>
      <c r="B1150" s="31"/>
      <c r="C1150" s="24"/>
      <c r="D1150" s="50"/>
      <c r="E1150" s="50"/>
      <c r="F1150" s="112"/>
      <c r="G1150" s="50"/>
      <c r="H1150" s="50"/>
      <c r="I1150" s="115"/>
      <c r="J1150" s="50"/>
      <c r="K1150" s="50"/>
      <c r="L1150" s="115"/>
      <c r="M1150" s="50"/>
      <c r="N1150" s="50"/>
      <c r="O1150" s="132"/>
      <c r="P1150" s="50"/>
      <c r="Q1150" s="50"/>
      <c r="R1150" s="115"/>
      <c r="S1150" s="50"/>
      <c r="T1150" s="50"/>
      <c r="U1150" s="115"/>
      <c r="V1150" s="50"/>
      <c r="W1150" s="50"/>
      <c r="X1150" s="115"/>
      <c r="Y1150" s="98"/>
      <c r="Z1150" s="98"/>
      <c r="AA1150" s="309"/>
      <c r="AB1150" s="309"/>
      <c r="AC1150" s="309"/>
      <c r="AD1150" s="309"/>
      <c r="AE1150" s="309"/>
      <c r="AF1150" s="309"/>
      <c r="AG1150" s="309"/>
      <c r="AH1150" s="309"/>
      <c r="AI1150" s="309"/>
      <c r="AJ1150" s="309"/>
      <c r="AK1150" s="309"/>
      <c r="AL1150" s="309"/>
      <c r="AM1150" s="309"/>
      <c r="AN1150" s="309"/>
      <c r="AO1150" s="309"/>
      <c r="AP1150" s="31"/>
      <c r="AQ1150" s="31"/>
      <c r="AR1150" s="31"/>
      <c r="AS1150" s="31"/>
      <c r="AT1150" s="31"/>
      <c r="AU1150" s="31"/>
    </row>
    <row r="1151" spans="1:47" ht="12.75" hidden="1" customHeight="1" x14ac:dyDescent="0.2">
      <c r="A1151" s="31"/>
      <c r="B1151" s="18">
        <v>2006</v>
      </c>
      <c r="C1151" s="24"/>
      <c r="D1151" s="51">
        <f>AVERAGE(D1152:D1163)</f>
        <v>145.4</v>
      </c>
      <c r="E1151" s="46"/>
      <c r="F1151" s="112">
        <f t="shared" ref="F1151:F1163" si="748">(D1151/D1137-1)*100</f>
        <v>5.6238271081784585</v>
      </c>
      <c r="G1151" s="51">
        <f>AVERAGE(G1152:G1163)</f>
        <v>132.05833333333337</v>
      </c>
      <c r="H1151" s="51"/>
      <c r="I1151" s="112">
        <f>(G1151/G1137-1)*100</f>
        <v>5.3166744201502025</v>
      </c>
      <c r="J1151" s="51">
        <f>AVERAGE(J1152:J1163)</f>
        <v>133.39166666666665</v>
      </c>
      <c r="K1151" s="51"/>
      <c r="L1151" s="112">
        <f>(J1151/J1137-1)*100</f>
        <v>8.3164162944917805</v>
      </c>
      <c r="M1151" s="51">
        <f>AVERAGE(M1152:M1163)</f>
        <v>186.7833333333333</v>
      </c>
      <c r="N1151" s="51"/>
      <c r="O1151" s="132">
        <f t="shared" ref="O1151:O1163" si="749">(M1151/M1137-1)*100</f>
        <v>4.9100566888338193E-2</v>
      </c>
      <c r="P1151" s="51">
        <f>AVERAGE(P1152:P1163)</f>
        <v>175.2833333333333</v>
      </c>
      <c r="Q1151" s="51"/>
      <c r="R1151" s="115">
        <f t="shared" ref="R1151:R1162" si="750">(P1151/P1137-1)*100</f>
        <v>19.981746620272634</v>
      </c>
      <c r="S1151" s="51">
        <f>AVERAGE(S1152:S1163)</f>
        <v>154.56666666666663</v>
      </c>
      <c r="T1151" s="51"/>
      <c r="U1151" s="115">
        <f t="shared" ref="U1151:U1163" si="751">(S1151/S1137-1)*100</f>
        <v>8.7476547842401331</v>
      </c>
      <c r="V1151" s="51">
        <f>AVERAGE(V1152:V1163)</f>
        <v>122.29166666666667</v>
      </c>
      <c r="W1151" s="51"/>
      <c r="X1151" s="115">
        <f t="shared" ref="X1151:X1163" si="752">(V1151/V1137-1)*100</f>
        <v>2.9680044905978198</v>
      </c>
      <c r="Y1151" s="98">
        <f t="shared" ref="Y1151:Y1166" si="753">(1/D1151)*100</f>
        <v>0.68775790921595592</v>
      </c>
      <c r="Z1151" s="98"/>
      <c r="AA1151" s="309"/>
      <c r="AB1151" s="309"/>
      <c r="AC1151" s="309"/>
      <c r="AD1151" s="309"/>
      <c r="AE1151" s="309"/>
      <c r="AF1151" s="309"/>
      <c r="AG1151" s="309"/>
      <c r="AH1151" s="309"/>
      <c r="AI1151" s="309"/>
      <c r="AJ1151" s="309"/>
      <c r="AK1151" s="309"/>
      <c r="AL1151" s="309"/>
      <c r="AM1151" s="309"/>
      <c r="AN1151" s="309"/>
      <c r="AO1151" s="309"/>
      <c r="AP1151" s="31"/>
      <c r="AQ1151" s="31"/>
      <c r="AR1151" s="31"/>
      <c r="AS1151" s="31"/>
      <c r="AT1151" s="31"/>
      <c r="AU1151" s="31"/>
    </row>
    <row r="1152" spans="1:47" ht="12.75" hidden="1" customHeight="1" x14ac:dyDescent="0.2">
      <c r="A1152" s="31"/>
      <c r="C1152" s="17" t="s">
        <v>32</v>
      </c>
      <c r="D1152" s="50">
        <v>142.9</v>
      </c>
      <c r="E1152" s="50"/>
      <c r="F1152" s="112">
        <f t="shared" si="748"/>
        <v>6.8011958146487306</v>
      </c>
      <c r="G1152" s="50">
        <v>129.69999999999999</v>
      </c>
      <c r="H1152" s="50"/>
      <c r="I1152" s="112">
        <f>(G1152/G1138-1)*100</f>
        <v>7.013201320132012</v>
      </c>
      <c r="J1152" s="50">
        <v>127.1</v>
      </c>
      <c r="K1152" s="50"/>
      <c r="L1152" s="112">
        <f>(J1152/J1138-1)*100</f>
        <v>6.6275167785234901</v>
      </c>
      <c r="M1152" s="50">
        <v>186.8</v>
      </c>
      <c r="N1152" s="50"/>
      <c r="O1152" s="132">
        <f t="shared" si="749"/>
        <v>0.1071811361200492</v>
      </c>
      <c r="P1152" s="50">
        <v>175.5</v>
      </c>
      <c r="Q1152" s="50"/>
      <c r="R1152" s="115">
        <f t="shared" si="750"/>
        <v>30.289532293986653</v>
      </c>
      <c r="S1152" s="50">
        <v>147.69999999999999</v>
      </c>
      <c r="T1152" s="50"/>
      <c r="U1152" s="115">
        <f t="shared" si="751"/>
        <v>7.6530612244897878</v>
      </c>
      <c r="V1152" s="50">
        <v>120.7</v>
      </c>
      <c r="W1152" s="50"/>
      <c r="X1152" s="115">
        <f t="shared" si="752"/>
        <v>2.2881355932203418</v>
      </c>
      <c r="Y1152" s="98">
        <f t="shared" si="753"/>
        <v>0.69979006298110558</v>
      </c>
      <c r="Z1152" s="98"/>
      <c r="AA1152" s="309"/>
      <c r="AB1152" s="309"/>
      <c r="AC1152" s="309"/>
      <c r="AD1152" s="309"/>
      <c r="AE1152" s="309"/>
      <c r="AF1152" s="309"/>
      <c r="AG1152" s="309"/>
      <c r="AH1152" s="309"/>
      <c r="AI1152" s="309"/>
      <c r="AJ1152" s="309"/>
      <c r="AK1152" s="309"/>
      <c r="AL1152" s="309"/>
      <c r="AM1152" s="309"/>
      <c r="AN1152" s="309"/>
      <c r="AO1152" s="309"/>
      <c r="AP1152" s="31"/>
      <c r="AQ1152" s="31"/>
      <c r="AR1152" s="31"/>
      <c r="AS1152" s="31"/>
      <c r="AT1152" s="31"/>
      <c r="AU1152" s="31"/>
    </row>
    <row r="1153" spans="1:47" ht="12.75" hidden="1" customHeight="1" x14ac:dyDescent="0.2">
      <c r="A1153" s="31"/>
      <c r="C1153" s="17" t="s">
        <v>15</v>
      </c>
      <c r="D1153" s="50">
        <v>143.80000000000001</v>
      </c>
      <c r="E1153" s="50"/>
      <c r="F1153" s="112">
        <f t="shared" si="748"/>
        <v>6.9940476190476275</v>
      </c>
      <c r="G1153" s="50">
        <v>130.4</v>
      </c>
      <c r="H1153" s="50"/>
      <c r="I1153" s="112">
        <f t="shared" ref="I1153:I1163" si="754">(G1153/G1139-1)*100</f>
        <v>6.8852459016393475</v>
      </c>
      <c r="J1153" s="50">
        <v>128.9</v>
      </c>
      <c r="K1153" s="50"/>
      <c r="L1153" s="112">
        <f t="shared" ref="L1153:L1163" si="755">(J1153/J1139-1)*100</f>
        <v>8.2283795130142945</v>
      </c>
      <c r="M1153" s="50">
        <v>186.8</v>
      </c>
      <c r="N1153" s="50"/>
      <c r="O1153" s="132">
        <f t="shared" si="749"/>
        <v>0.1071811361200492</v>
      </c>
      <c r="P1153" s="50">
        <v>178.6</v>
      </c>
      <c r="Q1153" s="50"/>
      <c r="R1153" s="115">
        <f t="shared" si="750"/>
        <v>29.702251270878733</v>
      </c>
      <c r="S1153" s="50">
        <v>148.5</v>
      </c>
      <c r="T1153" s="50"/>
      <c r="U1153" s="115">
        <f t="shared" si="751"/>
        <v>8.0786026200873273</v>
      </c>
      <c r="V1153" s="50">
        <v>122</v>
      </c>
      <c r="W1153" s="50"/>
      <c r="X1153" s="115">
        <f t="shared" si="752"/>
        <v>3.3898305084745672</v>
      </c>
      <c r="Y1153" s="98">
        <f t="shared" si="753"/>
        <v>0.69541029207232263</v>
      </c>
      <c r="Z1153" s="98"/>
      <c r="AA1153" s="309"/>
      <c r="AB1153" s="309"/>
      <c r="AC1153" s="309"/>
      <c r="AD1153" s="309"/>
      <c r="AE1153" s="309"/>
      <c r="AF1153" s="309"/>
      <c r="AG1153" s="309"/>
      <c r="AH1153" s="309"/>
      <c r="AI1153" s="309"/>
      <c r="AJ1153" s="309"/>
      <c r="AK1153" s="309"/>
      <c r="AL1153" s="309"/>
      <c r="AM1153" s="309"/>
      <c r="AN1153" s="309"/>
      <c r="AO1153" s="309"/>
      <c r="AP1153" s="31"/>
      <c r="AQ1153" s="31"/>
      <c r="AR1153" s="31"/>
      <c r="AS1153" s="31"/>
      <c r="AT1153" s="31"/>
      <c r="AU1153" s="31"/>
    </row>
    <row r="1154" spans="1:47" ht="12.75" hidden="1" customHeight="1" x14ac:dyDescent="0.2">
      <c r="A1154" s="31"/>
      <c r="C1154" s="17" t="s">
        <v>16</v>
      </c>
      <c r="D1154" s="50">
        <v>143.6</v>
      </c>
      <c r="E1154" s="50"/>
      <c r="F1154" s="112">
        <f t="shared" si="748"/>
        <v>6.6864784546805334</v>
      </c>
      <c r="G1154" s="50">
        <v>130.1</v>
      </c>
      <c r="H1154" s="50"/>
      <c r="I1154" s="112">
        <f t="shared" si="754"/>
        <v>6.5520065520065618</v>
      </c>
      <c r="J1154" s="50">
        <v>130.9</v>
      </c>
      <c r="K1154" s="50"/>
      <c r="L1154" s="112">
        <f t="shared" si="755"/>
        <v>8.9925062447960169</v>
      </c>
      <c r="M1154" s="50">
        <v>186.8</v>
      </c>
      <c r="N1154" s="50"/>
      <c r="O1154" s="132">
        <f t="shared" si="749"/>
        <v>0.1071811361200492</v>
      </c>
      <c r="P1154" s="50">
        <v>178</v>
      </c>
      <c r="Q1154" s="50"/>
      <c r="R1154" s="115">
        <f t="shared" si="750"/>
        <v>29.266521423384173</v>
      </c>
      <c r="S1154" s="50">
        <v>148.6</v>
      </c>
      <c r="T1154" s="50"/>
      <c r="U1154" s="115">
        <f t="shared" si="751"/>
        <v>7.9157588961510594</v>
      </c>
      <c r="V1154" s="50">
        <v>122</v>
      </c>
      <c r="W1154" s="50"/>
      <c r="X1154" s="115">
        <f t="shared" si="752"/>
        <v>3.1276415891800635</v>
      </c>
      <c r="Y1154" s="98">
        <f t="shared" si="753"/>
        <v>0.69637883008356549</v>
      </c>
      <c r="Z1154" s="98"/>
      <c r="AA1154" s="309"/>
      <c r="AB1154" s="309"/>
      <c r="AC1154" s="309"/>
      <c r="AD1154" s="309"/>
      <c r="AE1154" s="309"/>
      <c r="AF1154" s="309"/>
      <c r="AG1154" s="309"/>
      <c r="AH1154" s="309"/>
      <c r="AI1154" s="309"/>
      <c r="AJ1154" s="309"/>
      <c r="AK1154" s="309"/>
      <c r="AL1154" s="309"/>
      <c r="AM1154" s="309"/>
      <c r="AN1154" s="309"/>
      <c r="AO1154" s="309"/>
      <c r="AP1154" s="31"/>
      <c r="AQ1154" s="31"/>
      <c r="AR1154" s="31"/>
      <c r="AS1154" s="31"/>
      <c r="AT1154" s="31"/>
      <c r="AU1154" s="31"/>
    </row>
    <row r="1155" spans="1:47" ht="12.75" hidden="1" customHeight="1" x14ac:dyDescent="0.2">
      <c r="A1155" s="31"/>
      <c r="C1155" s="17" t="s">
        <v>17</v>
      </c>
      <c r="D1155" s="50">
        <v>144.4</v>
      </c>
      <c r="E1155" s="50"/>
      <c r="F1155" s="112">
        <f t="shared" si="748"/>
        <v>6.6469719350073841</v>
      </c>
      <c r="G1155" s="50">
        <v>131.5</v>
      </c>
      <c r="H1155" s="50"/>
      <c r="I1155" s="112">
        <f t="shared" si="754"/>
        <v>6.8237205523964395</v>
      </c>
      <c r="J1155" s="50">
        <v>131.5</v>
      </c>
      <c r="K1155" s="50"/>
      <c r="L1155" s="112">
        <f t="shared" si="755"/>
        <v>8.8576158940397285</v>
      </c>
      <c r="M1155" s="50">
        <v>186.8</v>
      </c>
      <c r="N1155" s="50"/>
      <c r="O1155" s="132">
        <f t="shared" si="749"/>
        <v>0.1071811361200492</v>
      </c>
      <c r="P1155" s="50">
        <v>176.6</v>
      </c>
      <c r="Q1155" s="50"/>
      <c r="R1155" s="115">
        <f t="shared" si="750"/>
        <v>26.142857142857135</v>
      </c>
      <c r="S1155" s="50">
        <v>148.80000000000001</v>
      </c>
      <c r="T1155" s="50"/>
      <c r="U1155" s="115">
        <f t="shared" si="751"/>
        <v>7.9042784626540907</v>
      </c>
      <c r="V1155" s="50">
        <v>122.1</v>
      </c>
      <c r="W1155" s="50"/>
      <c r="X1155" s="115">
        <f t="shared" si="752"/>
        <v>2.9510961214165299</v>
      </c>
      <c r="Y1155" s="98">
        <f t="shared" si="753"/>
        <v>0.69252077562326864</v>
      </c>
      <c r="Z1155" s="98"/>
      <c r="AA1155" s="309"/>
      <c r="AB1155" s="309"/>
      <c r="AC1155" s="309"/>
      <c r="AD1155" s="309"/>
      <c r="AE1155" s="309"/>
      <c r="AF1155" s="309"/>
      <c r="AG1155" s="309"/>
      <c r="AH1155" s="309"/>
      <c r="AI1155" s="309"/>
      <c r="AJ1155" s="309"/>
      <c r="AK1155" s="309"/>
      <c r="AL1155" s="309"/>
      <c r="AM1155" s="309"/>
      <c r="AN1155" s="309"/>
      <c r="AO1155" s="309"/>
      <c r="AP1155" s="31"/>
      <c r="AQ1155" s="31"/>
      <c r="AR1155" s="31"/>
      <c r="AS1155" s="31"/>
      <c r="AT1155" s="31"/>
      <c r="AU1155" s="31"/>
    </row>
    <row r="1156" spans="1:47" ht="12.75" hidden="1" customHeight="1" x14ac:dyDescent="0.2">
      <c r="A1156" s="31"/>
      <c r="C1156" s="17" t="s">
        <v>18</v>
      </c>
      <c r="D1156" s="50">
        <v>144.30000000000001</v>
      </c>
      <c r="E1156" s="50"/>
      <c r="F1156" s="112">
        <f t="shared" si="748"/>
        <v>5.5596196049744195</v>
      </c>
      <c r="G1156" s="50">
        <v>131.5</v>
      </c>
      <c r="H1156" s="50"/>
      <c r="I1156" s="112">
        <f t="shared" si="754"/>
        <v>5.4530874097834747</v>
      </c>
      <c r="J1156" s="50">
        <v>132.9</v>
      </c>
      <c r="K1156" s="50"/>
      <c r="L1156" s="112">
        <f t="shared" si="755"/>
        <v>7.6113360323886603</v>
      </c>
      <c r="M1156" s="50">
        <v>186.8</v>
      </c>
      <c r="N1156" s="50"/>
      <c r="O1156" s="132">
        <f t="shared" si="749"/>
        <v>0.1071811361200492</v>
      </c>
      <c r="P1156" s="50">
        <v>174.4</v>
      </c>
      <c r="Q1156" s="50"/>
      <c r="R1156" s="115">
        <f t="shared" si="750"/>
        <v>21.617852161785223</v>
      </c>
      <c r="S1156" s="50">
        <v>149.1</v>
      </c>
      <c r="T1156" s="50"/>
      <c r="U1156" s="115">
        <f t="shared" si="751"/>
        <v>7.266187050359707</v>
      </c>
      <c r="V1156" s="50">
        <v>121.4</v>
      </c>
      <c r="W1156" s="50"/>
      <c r="X1156" s="115">
        <f t="shared" si="752"/>
        <v>2.533783783783794</v>
      </c>
      <c r="Y1156" s="98">
        <f t="shared" si="753"/>
        <v>0.693000693000693</v>
      </c>
      <c r="Z1156" s="98"/>
      <c r="AA1156" s="309"/>
      <c r="AB1156" s="309"/>
      <c r="AC1156" s="309"/>
      <c r="AD1156" s="309"/>
      <c r="AE1156" s="309"/>
      <c r="AF1156" s="309"/>
      <c r="AG1156" s="309"/>
      <c r="AH1156" s="309"/>
      <c r="AI1156" s="309"/>
      <c r="AJ1156" s="309"/>
      <c r="AK1156" s="309"/>
      <c r="AL1156" s="309"/>
      <c r="AM1156" s="309"/>
      <c r="AN1156" s="309"/>
      <c r="AO1156" s="309"/>
      <c r="AP1156" s="31"/>
      <c r="AQ1156" s="31"/>
      <c r="AR1156" s="31"/>
      <c r="AS1156" s="31"/>
      <c r="AT1156" s="31"/>
      <c r="AU1156" s="31"/>
    </row>
    <row r="1157" spans="1:47" ht="12.75" hidden="1" customHeight="1" x14ac:dyDescent="0.2">
      <c r="A1157" s="31"/>
      <c r="C1157" s="17" t="s">
        <v>19</v>
      </c>
      <c r="D1157" s="50">
        <v>144.30000000000001</v>
      </c>
      <c r="E1157" s="50"/>
      <c r="F1157" s="112">
        <f t="shared" si="748"/>
        <v>5.0218340611353662</v>
      </c>
      <c r="G1157" s="50">
        <v>131.5</v>
      </c>
      <c r="H1157" s="50"/>
      <c r="I1157" s="112">
        <f t="shared" si="754"/>
        <v>5.3685897435897356</v>
      </c>
      <c r="J1157" s="50">
        <v>132.80000000000001</v>
      </c>
      <c r="K1157" s="50"/>
      <c r="L1157" s="112">
        <f t="shared" si="755"/>
        <v>6.6666666666666652</v>
      </c>
      <c r="M1157" s="50">
        <v>186.9</v>
      </c>
      <c r="N1157" s="50"/>
      <c r="O1157" s="132">
        <f t="shared" si="749"/>
        <v>0.10712372790573355</v>
      </c>
      <c r="P1157" s="50">
        <v>173.9</v>
      </c>
      <c r="Q1157" s="50"/>
      <c r="R1157" s="115">
        <f t="shared" si="750"/>
        <v>21.864050455501062</v>
      </c>
      <c r="S1157" s="50">
        <v>149.5</v>
      </c>
      <c r="T1157" s="50"/>
      <c r="U1157" s="115">
        <f t="shared" si="751"/>
        <v>3.819444444444442</v>
      </c>
      <c r="V1157" s="50">
        <v>121.6</v>
      </c>
      <c r="W1157" s="50"/>
      <c r="X1157" s="115">
        <f t="shared" si="752"/>
        <v>2.5295109612141653</v>
      </c>
      <c r="Y1157" s="98">
        <f t="shared" si="753"/>
        <v>0.693000693000693</v>
      </c>
      <c r="Z1157" s="98"/>
      <c r="AA1157" s="309"/>
      <c r="AB1157" s="309"/>
      <c r="AC1157" s="309"/>
      <c r="AD1157" s="309"/>
      <c r="AE1157" s="309"/>
      <c r="AF1157" s="309"/>
      <c r="AG1157" s="309"/>
      <c r="AH1157" s="309"/>
      <c r="AI1157" s="309"/>
      <c r="AJ1157" s="309"/>
      <c r="AK1157" s="309"/>
      <c r="AL1157" s="309"/>
      <c r="AM1157" s="309"/>
      <c r="AN1157" s="309"/>
      <c r="AO1157" s="309"/>
      <c r="AP1157" s="31"/>
      <c r="AQ1157" s="31"/>
      <c r="AR1157" s="31"/>
      <c r="AS1157" s="31"/>
      <c r="AT1157" s="31"/>
      <c r="AU1157" s="31"/>
    </row>
    <row r="1158" spans="1:47" ht="12.75" hidden="1" customHeight="1" x14ac:dyDescent="0.2">
      <c r="A1158" s="31"/>
      <c r="C1158" s="17" t="s">
        <v>20</v>
      </c>
      <c r="D1158" s="50">
        <v>146.1</v>
      </c>
      <c r="E1158" s="50"/>
      <c r="F1158" s="112">
        <f t="shared" si="748"/>
        <v>6.3318777292576289</v>
      </c>
      <c r="G1158" s="50">
        <v>132.5</v>
      </c>
      <c r="H1158" s="50"/>
      <c r="I1158" s="112">
        <f t="shared" si="754"/>
        <v>5.8306709265175671</v>
      </c>
      <c r="J1158" s="50">
        <v>133.6</v>
      </c>
      <c r="K1158" s="50"/>
      <c r="L1158" s="112">
        <f t="shared" si="755"/>
        <v>7.3954983922829509</v>
      </c>
      <c r="M1158" s="50">
        <v>186.8</v>
      </c>
      <c r="N1158" s="50"/>
      <c r="O1158" s="132">
        <f t="shared" si="749"/>
        <v>0</v>
      </c>
      <c r="P1158" s="50">
        <v>173.9</v>
      </c>
      <c r="Q1158" s="50"/>
      <c r="R1158" s="115">
        <f t="shared" si="750"/>
        <v>24.65949820788531</v>
      </c>
      <c r="S1158" s="50">
        <v>159</v>
      </c>
      <c r="T1158" s="50"/>
      <c r="U1158" s="115">
        <f t="shared" si="751"/>
        <v>10.187110187110182</v>
      </c>
      <c r="V1158" s="50">
        <v>122.1</v>
      </c>
      <c r="W1158" s="50"/>
      <c r="X1158" s="115">
        <f t="shared" si="752"/>
        <v>3.125</v>
      </c>
      <c r="Y1158" s="98">
        <f t="shared" si="753"/>
        <v>0.6844626967830254</v>
      </c>
      <c r="Z1158" s="98"/>
      <c r="AA1158" s="309"/>
      <c r="AB1158" s="309"/>
      <c r="AC1158" s="309"/>
      <c r="AD1158" s="309"/>
      <c r="AE1158" s="309"/>
      <c r="AF1158" s="309"/>
      <c r="AG1158" s="309"/>
      <c r="AH1158" s="309"/>
      <c r="AI1158" s="309"/>
      <c r="AJ1158" s="309"/>
      <c r="AK1158" s="309"/>
      <c r="AL1158" s="309"/>
      <c r="AM1158" s="309"/>
      <c r="AN1158" s="309"/>
      <c r="AO1158" s="309"/>
      <c r="AP1158" s="31"/>
      <c r="AQ1158" s="31"/>
      <c r="AR1158" s="31"/>
      <c r="AS1158" s="31"/>
      <c r="AT1158" s="31"/>
      <c r="AU1158" s="31"/>
    </row>
    <row r="1159" spans="1:47" ht="12.75" hidden="1" customHeight="1" x14ac:dyDescent="0.2">
      <c r="A1159" s="31"/>
      <c r="C1159" s="24" t="s">
        <v>21</v>
      </c>
      <c r="D1159" s="50">
        <v>146.30000000000001</v>
      </c>
      <c r="E1159" s="50"/>
      <c r="F1159" s="112">
        <f t="shared" si="748"/>
        <v>5.327573794096474</v>
      </c>
      <c r="G1159" s="50">
        <v>132.4</v>
      </c>
      <c r="H1159" s="50"/>
      <c r="I1159" s="112">
        <f t="shared" si="754"/>
        <v>4.4164037854889759</v>
      </c>
      <c r="J1159" s="50">
        <v>135.5</v>
      </c>
      <c r="K1159" s="50"/>
      <c r="L1159" s="112">
        <f t="shared" si="755"/>
        <v>8.5737179487179525</v>
      </c>
      <c r="M1159" s="50">
        <v>186.8</v>
      </c>
      <c r="N1159" s="50"/>
      <c r="O1159" s="132">
        <f t="shared" si="749"/>
        <v>0</v>
      </c>
      <c r="P1159" s="50">
        <v>175.6</v>
      </c>
      <c r="Q1159" s="50"/>
      <c r="R1159" s="115">
        <f t="shared" si="750"/>
        <v>19.293478260869577</v>
      </c>
      <c r="S1159" s="50">
        <v>159.30000000000001</v>
      </c>
      <c r="T1159" s="50"/>
      <c r="U1159" s="115">
        <f t="shared" si="751"/>
        <v>9.8620689655172455</v>
      </c>
      <c r="V1159" s="50">
        <v>122.7</v>
      </c>
      <c r="W1159" s="50"/>
      <c r="X1159" s="115">
        <f t="shared" si="752"/>
        <v>3.1959629941126888</v>
      </c>
      <c r="Y1159" s="98">
        <f t="shared" si="753"/>
        <v>0.68352699931647298</v>
      </c>
      <c r="Z1159" s="98"/>
      <c r="AA1159" s="309"/>
      <c r="AB1159" s="309"/>
      <c r="AC1159" s="309"/>
      <c r="AD1159" s="309"/>
      <c r="AE1159" s="309"/>
      <c r="AF1159" s="309"/>
      <c r="AG1159" s="309"/>
      <c r="AH1159" s="309"/>
      <c r="AI1159" s="309"/>
      <c r="AJ1159" s="309"/>
      <c r="AK1159" s="309"/>
      <c r="AL1159" s="309"/>
      <c r="AM1159" s="309"/>
      <c r="AN1159" s="309"/>
      <c r="AO1159" s="309"/>
      <c r="AP1159" s="31"/>
      <c r="AQ1159" s="31"/>
      <c r="AR1159" s="31"/>
      <c r="AS1159" s="31"/>
      <c r="AT1159" s="31"/>
      <c r="AU1159" s="31"/>
    </row>
    <row r="1160" spans="1:47" ht="12.75" hidden="1" customHeight="1" x14ac:dyDescent="0.2">
      <c r="A1160" s="31"/>
      <c r="C1160" s="24" t="s">
        <v>22</v>
      </c>
      <c r="D1160" s="50">
        <v>146.69999999999999</v>
      </c>
      <c r="E1160" s="50"/>
      <c r="F1160" s="112">
        <f t="shared" si="748"/>
        <v>5.1612903225806361</v>
      </c>
      <c r="G1160" s="50">
        <v>132.69999999999999</v>
      </c>
      <c r="H1160" s="50"/>
      <c r="I1160" s="112">
        <f t="shared" si="754"/>
        <v>4.0784313725490184</v>
      </c>
      <c r="J1160" s="50">
        <v>136.69999999999999</v>
      </c>
      <c r="K1160" s="50"/>
      <c r="L1160" s="112">
        <f t="shared" si="755"/>
        <v>9.5352564102564088</v>
      </c>
      <c r="M1160" s="50">
        <v>186.8</v>
      </c>
      <c r="N1160" s="50"/>
      <c r="O1160" s="132">
        <f t="shared" si="749"/>
        <v>5.3561863952866773E-2</v>
      </c>
      <c r="P1160" s="50">
        <v>176.6</v>
      </c>
      <c r="Q1160" s="50"/>
      <c r="R1160" s="115">
        <f t="shared" si="750"/>
        <v>18.603089321692412</v>
      </c>
      <c r="S1160" s="50">
        <v>160.30000000000001</v>
      </c>
      <c r="T1160" s="50"/>
      <c r="U1160" s="115">
        <f t="shared" si="751"/>
        <v>10.323468685478311</v>
      </c>
      <c r="V1160" s="50">
        <v>123.1</v>
      </c>
      <c r="W1160" s="50"/>
      <c r="X1160" s="115">
        <f t="shared" si="752"/>
        <v>3.2718120805369066</v>
      </c>
      <c r="Y1160" s="98">
        <f t="shared" si="753"/>
        <v>0.681663258350375</v>
      </c>
      <c r="Z1160" s="98"/>
      <c r="AA1160" s="309"/>
      <c r="AB1160" s="309"/>
      <c r="AC1160" s="309"/>
      <c r="AD1160" s="309"/>
      <c r="AE1160" s="309"/>
      <c r="AF1160" s="309"/>
      <c r="AG1160" s="309"/>
      <c r="AH1160" s="309"/>
      <c r="AI1160" s="309"/>
      <c r="AJ1160" s="309"/>
      <c r="AK1160" s="309"/>
      <c r="AL1160" s="309"/>
      <c r="AM1160" s="309"/>
      <c r="AN1160" s="309"/>
      <c r="AO1160" s="309"/>
      <c r="AP1160" s="31"/>
      <c r="AQ1160" s="31"/>
      <c r="AR1160" s="31"/>
      <c r="AS1160" s="31"/>
      <c r="AT1160" s="31"/>
      <c r="AU1160" s="31"/>
    </row>
    <row r="1161" spans="1:47" ht="12.75" hidden="1" customHeight="1" x14ac:dyDescent="0.2">
      <c r="A1161" s="31"/>
      <c r="C1161" s="24" t="s">
        <v>23</v>
      </c>
      <c r="D1161" s="50">
        <v>147</v>
      </c>
      <c r="E1161" s="50"/>
      <c r="F1161" s="112">
        <f t="shared" si="748"/>
        <v>4.6263345195729499</v>
      </c>
      <c r="G1161" s="50">
        <v>133.30000000000001</v>
      </c>
      <c r="H1161" s="50"/>
      <c r="I1161" s="112">
        <f t="shared" si="754"/>
        <v>3.4134988363072161</v>
      </c>
      <c r="J1161" s="50">
        <v>136.80000000000001</v>
      </c>
      <c r="K1161" s="50"/>
      <c r="L1161" s="112">
        <f t="shared" si="755"/>
        <v>9.1779728651237171</v>
      </c>
      <c r="M1161" s="50">
        <v>186.7</v>
      </c>
      <c r="N1161" s="50"/>
      <c r="O1161" s="132">
        <f t="shared" si="749"/>
        <v>-5.3533190578169965E-2</v>
      </c>
      <c r="P1161" s="50">
        <v>175.1</v>
      </c>
      <c r="Q1161" s="50"/>
      <c r="R1161" s="115">
        <f t="shared" si="750"/>
        <v>15.960264900662246</v>
      </c>
      <c r="S1161" s="50">
        <v>160.80000000000001</v>
      </c>
      <c r="T1161" s="50"/>
      <c r="U1161" s="115">
        <f t="shared" si="751"/>
        <v>10.439560439560447</v>
      </c>
      <c r="V1161" s="50">
        <v>123.2</v>
      </c>
      <c r="W1161" s="50"/>
      <c r="X1161" s="115">
        <f t="shared" si="752"/>
        <v>3.0962343096234246</v>
      </c>
      <c r="Y1161" s="98">
        <f t="shared" si="753"/>
        <v>0.68027210884353739</v>
      </c>
      <c r="Z1161" s="98"/>
      <c r="AA1161" s="309"/>
      <c r="AB1161" s="309"/>
      <c r="AC1161" s="309"/>
      <c r="AD1161" s="309"/>
      <c r="AE1161" s="309"/>
      <c r="AF1161" s="309"/>
      <c r="AG1161" s="309"/>
      <c r="AH1161" s="309"/>
      <c r="AI1161" s="309"/>
      <c r="AJ1161" s="309"/>
      <c r="AK1161" s="309"/>
      <c r="AL1161" s="309"/>
      <c r="AM1161" s="309"/>
      <c r="AN1161" s="309"/>
      <c r="AO1161" s="309"/>
      <c r="AP1161" s="31"/>
      <c r="AQ1161" s="31"/>
      <c r="AR1161" s="31"/>
      <c r="AS1161" s="31"/>
      <c r="AT1161" s="31"/>
      <c r="AU1161" s="31"/>
    </row>
    <row r="1162" spans="1:47" ht="12.75" hidden="1" customHeight="1" x14ac:dyDescent="0.2">
      <c r="A1162" s="31"/>
      <c r="C1162" s="24" t="s">
        <v>24</v>
      </c>
      <c r="D1162" s="50">
        <v>147.69999999999999</v>
      </c>
      <c r="E1162" s="50"/>
      <c r="F1162" s="112">
        <f t="shared" si="748"/>
        <v>4.7517730496453803</v>
      </c>
      <c r="G1162" s="50">
        <v>134.4</v>
      </c>
      <c r="H1162" s="50"/>
      <c r="I1162" s="112">
        <f t="shared" si="754"/>
        <v>4.4289044289044455</v>
      </c>
      <c r="J1162" s="50">
        <v>136.9</v>
      </c>
      <c r="K1162" s="50"/>
      <c r="L1162" s="112">
        <f t="shared" si="755"/>
        <v>9.6076861489191359</v>
      </c>
      <c r="M1162" s="50">
        <v>186.7</v>
      </c>
      <c r="N1162" s="50"/>
      <c r="O1162" s="132">
        <f t="shared" si="749"/>
        <v>0</v>
      </c>
      <c r="P1162" s="50">
        <v>173.6</v>
      </c>
      <c r="Q1162" s="50"/>
      <c r="R1162" s="115">
        <f t="shared" si="750"/>
        <v>8.2969432314410341</v>
      </c>
      <c r="S1162" s="50">
        <v>161.6</v>
      </c>
      <c r="T1162" s="50"/>
      <c r="U1162" s="115">
        <f t="shared" si="751"/>
        <v>10.684931506849304</v>
      </c>
      <c r="V1162" s="50">
        <v>123.3</v>
      </c>
      <c r="W1162" s="50"/>
      <c r="X1162" s="115">
        <f t="shared" si="752"/>
        <v>3.0936454849498363</v>
      </c>
      <c r="Y1162" s="98">
        <f t="shared" si="753"/>
        <v>0.67704807041299941</v>
      </c>
      <c r="Z1162" s="98"/>
      <c r="AA1162" s="309"/>
      <c r="AB1162" s="309"/>
      <c r="AC1162" s="309"/>
      <c r="AD1162" s="309"/>
      <c r="AE1162" s="309"/>
      <c r="AF1162" s="309"/>
      <c r="AG1162" s="309"/>
      <c r="AH1162" s="309"/>
      <c r="AI1162" s="309"/>
      <c r="AJ1162" s="309"/>
      <c r="AK1162" s="309"/>
      <c r="AL1162" s="309"/>
      <c r="AM1162" s="309"/>
      <c r="AN1162" s="309"/>
      <c r="AO1162" s="309"/>
      <c r="AP1162" s="31"/>
      <c r="AQ1162" s="31"/>
      <c r="AR1162" s="31"/>
      <c r="AS1162" s="31"/>
      <c r="AT1162" s="31"/>
      <c r="AU1162" s="31"/>
    </row>
    <row r="1163" spans="1:47" s="31" customFormat="1" ht="12.75" hidden="1" customHeight="1" x14ac:dyDescent="0.2">
      <c r="C1163" s="24" t="s">
        <v>25</v>
      </c>
      <c r="D1163" s="50">
        <v>147.69999999999999</v>
      </c>
      <c r="E1163" s="50"/>
      <c r="F1163" s="112">
        <f t="shared" si="748"/>
        <v>3.7947997189037075</v>
      </c>
      <c r="G1163" s="50">
        <v>134.69999999999999</v>
      </c>
      <c r="H1163" s="50"/>
      <c r="I1163" s="112">
        <f t="shared" si="754"/>
        <v>3.8550501156515038</v>
      </c>
      <c r="J1163" s="50">
        <v>137.1</v>
      </c>
      <c r="K1163" s="50"/>
      <c r="L1163" s="112">
        <f t="shared" si="755"/>
        <v>8.4651898734177102</v>
      </c>
      <c r="M1163" s="50">
        <v>186.7</v>
      </c>
      <c r="N1163" s="50"/>
      <c r="O1163" s="132">
        <f t="shared" si="749"/>
        <v>-5.3533190578169965E-2</v>
      </c>
      <c r="P1163" s="50">
        <v>171.6</v>
      </c>
      <c r="Q1163" s="50"/>
      <c r="R1163" s="115">
        <f>(P1163/P1149-1)*100</f>
        <v>0.94117647058822307</v>
      </c>
      <c r="S1163" s="50">
        <v>161.6</v>
      </c>
      <c r="T1163" s="50"/>
      <c r="U1163" s="115">
        <f t="shared" si="751"/>
        <v>10.533515731874154</v>
      </c>
      <c r="V1163" s="50">
        <v>123.3</v>
      </c>
      <c r="W1163" s="50"/>
      <c r="X1163" s="115">
        <f t="shared" si="752"/>
        <v>3.007518796992481</v>
      </c>
      <c r="Y1163" s="98">
        <f t="shared" si="753"/>
        <v>0.67704807041299941</v>
      </c>
      <c r="Z1163" s="98"/>
      <c r="AA1163" s="309"/>
      <c r="AB1163" s="309"/>
      <c r="AC1163" s="309"/>
      <c r="AD1163" s="309"/>
      <c r="AE1163" s="309"/>
      <c r="AF1163" s="309"/>
      <c r="AG1163" s="309"/>
      <c r="AH1163" s="309"/>
      <c r="AI1163" s="309"/>
      <c r="AJ1163" s="309"/>
      <c r="AK1163" s="309"/>
      <c r="AL1163" s="309"/>
      <c r="AM1163" s="309"/>
      <c r="AN1163" s="309"/>
      <c r="AO1163" s="309"/>
    </row>
    <row r="1164" spans="1:47" ht="12.75" hidden="1" customHeight="1" x14ac:dyDescent="0.2">
      <c r="A1164" s="31"/>
      <c r="B1164" s="31"/>
      <c r="C1164" s="24"/>
      <c r="D1164" s="50"/>
      <c r="E1164" s="50"/>
      <c r="F1164" s="112"/>
      <c r="G1164" s="50"/>
      <c r="H1164" s="50"/>
      <c r="I1164" s="111"/>
      <c r="J1164" s="50"/>
      <c r="K1164" s="50"/>
      <c r="L1164" s="111"/>
      <c r="M1164" s="50"/>
      <c r="N1164" s="50"/>
      <c r="O1164" s="120"/>
      <c r="P1164" s="50"/>
      <c r="Q1164" s="50"/>
      <c r="R1164" s="111"/>
      <c r="S1164" s="50"/>
      <c r="T1164" s="50"/>
      <c r="U1164" s="111"/>
      <c r="V1164" s="50"/>
      <c r="W1164" s="50"/>
      <c r="X1164" s="111"/>
      <c r="Y1164" s="98" t="e">
        <f t="shared" si="753"/>
        <v>#DIV/0!</v>
      </c>
      <c r="Z1164" s="98"/>
    </row>
    <row r="1165" spans="1:47" s="31" customFormat="1" ht="12.75" hidden="1" customHeight="1" x14ac:dyDescent="0.2">
      <c r="F1165" s="116"/>
      <c r="I1165" s="116"/>
      <c r="L1165" s="116"/>
      <c r="O1165" s="133"/>
      <c r="R1165" s="116"/>
      <c r="S1165" s="53"/>
      <c r="U1165" s="116"/>
      <c r="X1165" s="116"/>
      <c r="Y1165" s="98" t="e">
        <f t="shared" si="753"/>
        <v>#DIV/0!</v>
      </c>
      <c r="Z1165" s="98"/>
      <c r="AA1165" s="309"/>
      <c r="AB1165" s="309"/>
      <c r="AC1165" s="309"/>
      <c r="AD1165" s="309"/>
      <c r="AE1165" s="309"/>
      <c r="AF1165" s="309"/>
      <c r="AG1165" s="309"/>
      <c r="AH1165" s="309"/>
      <c r="AI1165" s="309"/>
      <c r="AJ1165" s="309"/>
      <c r="AK1165" s="309"/>
      <c r="AL1165" s="309"/>
      <c r="AM1165" s="309"/>
      <c r="AN1165" s="309"/>
      <c r="AO1165" s="309"/>
    </row>
    <row r="1166" spans="1:47" ht="12.75" hidden="1" customHeight="1" x14ac:dyDescent="0.2">
      <c r="D1166" s="80"/>
      <c r="E1166" s="80"/>
      <c r="F1166" s="111"/>
      <c r="G1166" s="80"/>
      <c r="H1166" s="80"/>
      <c r="I1166" s="111"/>
      <c r="J1166" s="80"/>
      <c r="K1166" s="80"/>
      <c r="L1166" s="111"/>
      <c r="M1166" s="80"/>
      <c r="N1166" s="80"/>
      <c r="O1166" s="120"/>
      <c r="P1166" s="80"/>
      <c r="Q1166" s="80"/>
      <c r="R1166" s="111"/>
      <c r="S1166" s="38"/>
      <c r="T1166" s="80"/>
      <c r="U1166" s="111"/>
      <c r="V1166" s="80"/>
      <c r="W1166" s="80"/>
      <c r="X1166" s="111"/>
      <c r="Y1166" s="98" t="e">
        <f t="shared" si="753"/>
        <v>#DIV/0!</v>
      </c>
      <c r="Z1166" s="98"/>
    </row>
    <row r="1167" spans="1:47" ht="12.75" customHeight="1" x14ac:dyDescent="0.2">
      <c r="A1167" s="18" t="s">
        <v>37</v>
      </c>
      <c r="D1167" s="80"/>
      <c r="E1167" s="80"/>
      <c r="F1167" s="111"/>
      <c r="G1167" s="80"/>
      <c r="H1167" s="80"/>
      <c r="I1167" s="111"/>
      <c r="J1167" s="80"/>
      <c r="K1167" s="80"/>
      <c r="L1167" s="111"/>
      <c r="M1167" s="80"/>
      <c r="N1167" s="80"/>
      <c r="O1167" s="120"/>
      <c r="P1167" s="80"/>
      <c r="Q1167" s="80"/>
      <c r="R1167" s="111"/>
      <c r="S1167" s="38"/>
      <c r="T1167" s="80"/>
      <c r="U1167" s="111"/>
      <c r="V1167" s="80"/>
      <c r="W1167" s="80"/>
      <c r="X1167" s="111"/>
      <c r="Y1167" s="98"/>
      <c r="Z1167" s="98"/>
      <c r="AA1167" s="295" t="s">
        <v>50</v>
      </c>
      <c r="AB1167" s="296" t="s">
        <v>51</v>
      </c>
      <c r="AC1167" s="297" t="s">
        <v>52</v>
      </c>
      <c r="AD1167" s="297" t="s">
        <v>53</v>
      </c>
      <c r="AE1167" s="297" t="s">
        <v>54</v>
      </c>
      <c r="AF1167" s="297" t="s">
        <v>55</v>
      </c>
      <c r="AG1167" s="297" t="s">
        <v>56</v>
      </c>
      <c r="AH1167" s="297" t="s">
        <v>57</v>
      </c>
      <c r="AI1167" s="263"/>
    </row>
    <row r="1168" spans="1:47" ht="12.75" hidden="1" customHeight="1" x14ac:dyDescent="0.2">
      <c r="A1168" s="91" t="s">
        <v>37</v>
      </c>
      <c r="B1168" s="18">
        <v>2007</v>
      </c>
      <c r="C1168" s="24"/>
      <c r="D1168" s="50">
        <f>AVERAGE(D1169:D1180)</f>
        <v>149.93333333333337</v>
      </c>
      <c r="E1168" s="50"/>
      <c r="F1168" s="112">
        <f>(D1168/D1151-1)*100</f>
        <v>3.1178358551123608</v>
      </c>
      <c r="G1168" s="50">
        <f>AVERAGE(G1169:G1180)</f>
        <v>136.67499999999998</v>
      </c>
      <c r="H1168" s="50"/>
      <c r="I1168" s="112">
        <f>(G1168/G1151-1)*100</f>
        <v>3.4959298289896745</v>
      </c>
      <c r="J1168" s="50">
        <f>AVERAGE(J1169:J1180)</f>
        <v>139.45000000000002</v>
      </c>
      <c r="K1168" s="50"/>
      <c r="L1168" s="112">
        <f>(J1168/J1151-1)*100</f>
        <v>4.5417629786968394</v>
      </c>
      <c r="M1168" s="50">
        <f>AVERAGE(M1169:M1180)</f>
        <v>186.85</v>
      </c>
      <c r="N1168" s="50"/>
      <c r="O1168" s="112">
        <f>(M1168/M1151-1)*100</f>
        <v>3.5691978227903043E-2</v>
      </c>
      <c r="P1168" s="50">
        <f>AVERAGE(P1169:P1180)</f>
        <v>175.23333333333335</v>
      </c>
      <c r="Q1168" s="50"/>
      <c r="R1168" s="112">
        <f>(P1168/P1151-1)*100</f>
        <v>-2.8525244841659525E-2</v>
      </c>
      <c r="S1168" s="50">
        <f>AVERAGE(S1169:S1180)</f>
        <v>167.81666666666669</v>
      </c>
      <c r="T1168" s="50"/>
      <c r="U1168" s="112">
        <f>(S1168/S1151-1)*100</f>
        <v>8.5723528143196503</v>
      </c>
      <c r="V1168" s="50">
        <f>AVERAGE(V1169:V1180)</f>
        <v>123.64166666666665</v>
      </c>
      <c r="W1168" s="80"/>
      <c r="X1168" s="112">
        <f>(V1168/V1151-1)*100</f>
        <v>1.1039182282793769</v>
      </c>
      <c r="Y1168" s="98">
        <f t="shared" ref="Y1168:Y1180" si="756">(1/D1168)*100</f>
        <v>0.66696309470875936</v>
      </c>
      <c r="Z1168" s="98"/>
    </row>
    <row r="1169" spans="1:41" ht="12.75" hidden="1" customHeight="1" x14ac:dyDescent="0.2">
      <c r="C1169" s="17" t="s">
        <v>32</v>
      </c>
      <c r="D1169" s="50">
        <v>148.4</v>
      </c>
      <c r="E1169" s="50"/>
      <c r="F1169" s="112">
        <f t="shared" ref="F1169:F1180" si="757">(D1169/D1152-1)*100</f>
        <v>3.8488453463960903</v>
      </c>
      <c r="G1169" s="50">
        <v>135.69999999999999</v>
      </c>
      <c r="H1169" s="50"/>
      <c r="I1169" s="112">
        <f t="shared" ref="I1169:I1180" si="758">(G1169/G1152-1)*100</f>
        <v>4.6260601387817957</v>
      </c>
      <c r="J1169" s="50">
        <v>137.80000000000001</v>
      </c>
      <c r="K1169" s="50"/>
      <c r="L1169" s="112">
        <f t="shared" ref="L1169:L1180" si="759">(J1169/J1152-1)*100</f>
        <v>8.4185680566483114</v>
      </c>
      <c r="M1169" s="50">
        <v>186.7</v>
      </c>
      <c r="N1169" s="50"/>
      <c r="O1169" s="112">
        <f t="shared" ref="O1169:O1180" si="760">(M1169/M1152-1)*100</f>
        <v>-5.3533190578169965E-2</v>
      </c>
      <c r="P1169" s="50">
        <v>173.2</v>
      </c>
      <c r="Q1169" s="50"/>
      <c r="R1169" s="112">
        <f t="shared" ref="R1169:R1180" si="761">(P1169/P1152-1)*100</f>
        <v>-1.3105413105413133</v>
      </c>
      <c r="S1169" s="50">
        <v>161.80000000000001</v>
      </c>
      <c r="T1169" s="50"/>
      <c r="U1169" s="112">
        <f t="shared" ref="U1169:U1180" si="762">(S1169/S1152-1)*100</f>
        <v>9.5463777928233018</v>
      </c>
      <c r="V1169" s="50">
        <v>123.5</v>
      </c>
      <c r="W1169" s="80"/>
      <c r="X1169" s="112">
        <f t="shared" ref="X1169:X1180" si="763">(V1169/V1152-1)*100</f>
        <v>2.3198011599005808</v>
      </c>
      <c r="Y1169" s="98">
        <f t="shared" si="756"/>
        <v>0.67385444743935308</v>
      </c>
      <c r="Z1169" s="98"/>
    </row>
    <row r="1170" spans="1:41" ht="12.75" hidden="1" customHeight="1" x14ac:dyDescent="0.2">
      <c r="B1170" s="17"/>
      <c r="C1170" s="17" t="s">
        <v>15</v>
      </c>
      <c r="D1170" s="50">
        <v>148.1</v>
      </c>
      <c r="E1170" s="50"/>
      <c r="F1170" s="112">
        <f t="shared" si="757"/>
        <v>2.9902642559109793</v>
      </c>
      <c r="G1170" s="50">
        <v>135</v>
      </c>
      <c r="H1170" s="50"/>
      <c r="I1170" s="112">
        <f t="shared" si="758"/>
        <v>3.5276073619631809</v>
      </c>
      <c r="J1170" s="50">
        <v>138</v>
      </c>
      <c r="K1170" s="50"/>
      <c r="L1170" s="112">
        <f t="shared" si="759"/>
        <v>7.0597362296353605</v>
      </c>
      <c r="M1170" s="50">
        <v>186.7</v>
      </c>
      <c r="N1170" s="50"/>
      <c r="O1170" s="112">
        <f t="shared" si="760"/>
        <v>-5.3533190578169965E-2</v>
      </c>
      <c r="P1170" s="50">
        <v>173.5</v>
      </c>
      <c r="Q1170" s="50"/>
      <c r="R1170" s="112">
        <f t="shared" si="761"/>
        <v>-2.8555431131018993</v>
      </c>
      <c r="S1170" s="50">
        <v>162</v>
      </c>
      <c r="T1170" s="50"/>
      <c r="U1170" s="112">
        <f t="shared" si="762"/>
        <v>9.0909090909090828</v>
      </c>
      <c r="V1170" s="50">
        <v>123.5</v>
      </c>
      <c r="W1170" s="80"/>
      <c r="X1170" s="112">
        <f t="shared" si="763"/>
        <v>1.2295081967213184</v>
      </c>
      <c r="Y1170" s="98">
        <f t="shared" si="756"/>
        <v>0.67521944632005404</v>
      </c>
      <c r="Z1170" s="98"/>
    </row>
    <row r="1171" spans="1:41" ht="12.75" hidden="1" customHeight="1" x14ac:dyDescent="0.2">
      <c r="C1171" s="17" t="s">
        <v>16</v>
      </c>
      <c r="D1171" s="50">
        <v>147.1</v>
      </c>
      <c r="E1171" s="50"/>
      <c r="F1171" s="112">
        <f t="shared" si="757"/>
        <v>2.4373259052924867</v>
      </c>
      <c r="G1171" s="50">
        <v>133.30000000000001</v>
      </c>
      <c r="H1171" s="50"/>
      <c r="I1171" s="112">
        <f t="shared" si="758"/>
        <v>2.4596464258263007</v>
      </c>
      <c r="J1171" s="50">
        <v>138.1</v>
      </c>
      <c r="K1171" s="50"/>
      <c r="L1171" s="112">
        <f t="shared" si="759"/>
        <v>5.5003819709702029</v>
      </c>
      <c r="M1171" s="50">
        <v>186.8</v>
      </c>
      <c r="N1171" s="50"/>
      <c r="O1171" s="112">
        <f t="shared" si="760"/>
        <v>0</v>
      </c>
      <c r="P1171" s="50">
        <v>171.7</v>
      </c>
      <c r="Q1171" s="50"/>
      <c r="R1171" s="112">
        <f t="shared" si="761"/>
        <v>-3.539325842696639</v>
      </c>
      <c r="S1171" s="50">
        <v>162.4</v>
      </c>
      <c r="T1171" s="50"/>
      <c r="U1171" s="112">
        <f t="shared" si="762"/>
        <v>9.2866756393001459</v>
      </c>
      <c r="V1171" s="50">
        <v>123.5</v>
      </c>
      <c r="W1171" s="80"/>
      <c r="X1171" s="112">
        <f t="shared" si="763"/>
        <v>1.2295081967213184</v>
      </c>
      <c r="Y1171" s="98">
        <f t="shared" si="756"/>
        <v>0.67980965329707677</v>
      </c>
      <c r="Z1171" s="98"/>
    </row>
    <row r="1172" spans="1:41" ht="12.75" hidden="1" customHeight="1" x14ac:dyDescent="0.2">
      <c r="C1172" s="17" t="s">
        <v>17</v>
      </c>
      <c r="D1172" s="50">
        <v>147.30000000000001</v>
      </c>
      <c r="E1172" s="50"/>
      <c r="F1172" s="112">
        <f t="shared" si="757"/>
        <v>2.0083102493074767</v>
      </c>
      <c r="G1172" s="50">
        <v>133.6</v>
      </c>
      <c r="H1172" s="50"/>
      <c r="I1172" s="112">
        <f t="shared" si="758"/>
        <v>1.5969581749049278</v>
      </c>
      <c r="J1172" s="50">
        <v>138.6</v>
      </c>
      <c r="K1172" s="50"/>
      <c r="L1172" s="112">
        <f t="shared" si="759"/>
        <v>5.3992395437262308</v>
      </c>
      <c r="M1172" s="50">
        <v>186.8</v>
      </c>
      <c r="N1172" s="50"/>
      <c r="O1172" s="112">
        <f t="shared" si="760"/>
        <v>0</v>
      </c>
      <c r="P1172" s="50">
        <v>171.8</v>
      </c>
      <c r="Q1172" s="50"/>
      <c r="R1172" s="112">
        <f t="shared" si="761"/>
        <v>-2.7180067950169806</v>
      </c>
      <c r="S1172" s="50">
        <v>162.6</v>
      </c>
      <c r="T1172" s="50"/>
      <c r="U1172" s="112">
        <f t="shared" si="762"/>
        <v>9.2741935483870783</v>
      </c>
      <c r="V1172" s="50">
        <v>123.7</v>
      </c>
      <c r="W1172" s="80"/>
      <c r="X1172" s="112">
        <f t="shared" si="763"/>
        <v>1.3104013104013212</v>
      </c>
      <c r="Y1172" s="98">
        <f t="shared" si="756"/>
        <v>0.67888662593346905</v>
      </c>
      <c r="Z1172" s="98"/>
    </row>
    <row r="1173" spans="1:41" ht="12.75" hidden="1" customHeight="1" x14ac:dyDescent="0.2">
      <c r="C1173" s="17" t="s">
        <v>18</v>
      </c>
      <c r="D1173" s="50">
        <v>148.1</v>
      </c>
      <c r="E1173" s="50"/>
      <c r="F1173" s="112">
        <f t="shared" si="757"/>
        <v>2.633402633402615</v>
      </c>
      <c r="G1173" s="50">
        <v>134.69999999999999</v>
      </c>
      <c r="H1173" s="50"/>
      <c r="I1173" s="112">
        <f t="shared" si="758"/>
        <v>2.4334600760456127</v>
      </c>
      <c r="J1173" s="50">
        <v>139.1</v>
      </c>
      <c r="K1173" s="50"/>
      <c r="L1173" s="112">
        <f t="shared" si="759"/>
        <v>4.6651617757712538</v>
      </c>
      <c r="M1173" s="50">
        <v>186.8</v>
      </c>
      <c r="N1173" s="50"/>
      <c r="O1173" s="112">
        <f t="shared" si="760"/>
        <v>0</v>
      </c>
      <c r="P1173" s="50">
        <v>172.7</v>
      </c>
      <c r="Q1173" s="50"/>
      <c r="R1173" s="112">
        <f t="shared" si="761"/>
        <v>-0.97477064220184984</v>
      </c>
      <c r="S1173" s="50">
        <v>163.1</v>
      </c>
      <c r="T1173" s="50"/>
      <c r="U1173" s="112">
        <f t="shared" si="762"/>
        <v>9.3896713615023497</v>
      </c>
      <c r="V1173" s="50">
        <v>123.7</v>
      </c>
      <c r="W1173" s="80"/>
      <c r="X1173" s="112">
        <f t="shared" si="763"/>
        <v>1.8945634266886335</v>
      </c>
      <c r="Y1173" s="98">
        <f t="shared" si="756"/>
        <v>0.67521944632005404</v>
      </c>
      <c r="Z1173" s="98"/>
    </row>
    <row r="1174" spans="1:41" ht="12.75" hidden="1" customHeight="1" x14ac:dyDescent="0.2">
      <c r="C1174" s="17" t="s">
        <v>19</v>
      </c>
      <c r="D1174" s="50">
        <v>149.5</v>
      </c>
      <c r="E1174" s="50" t="s">
        <v>40</v>
      </c>
      <c r="F1174" s="112">
        <f t="shared" si="757"/>
        <v>3.603603603603589</v>
      </c>
      <c r="G1174" s="50">
        <v>135.4</v>
      </c>
      <c r="H1174" s="50"/>
      <c r="I1174" s="112">
        <f t="shared" si="758"/>
        <v>2.9657794676806182</v>
      </c>
      <c r="J1174" s="50">
        <v>139.4</v>
      </c>
      <c r="K1174" s="50"/>
      <c r="L1174" s="112">
        <f t="shared" si="759"/>
        <v>4.9698795180722843</v>
      </c>
      <c r="M1174" s="50">
        <v>186.8</v>
      </c>
      <c r="N1174" s="50"/>
      <c r="O1174" s="112">
        <f t="shared" si="760"/>
        <v>-5.3504547886562559E-2</v>
      </c>
      <c r="P1174" s="50">
        <v>174.1</v>
      </c>
      <c r="Q1174" s="50"/>
      <c r="R1174" s="112">
        <f t="shared" si="761"/>
        <v>0.11500862564690628</v>
      </c>
      <c r="S1174" s="50">
        <v>170.6</v>
      </c>
      <c r="T1174" s="50" t="s">
        <v>40</v>
      </c>
      <c r="U1174" s="112">
        <f t="shared" si="762"/>
        <v>14.113712374581944</v>
      </c>
      <c r="V1174" s="50">
        <v>123.8</v>
      </c>
      <c r="W1174" s="80"/>
      <c r="X1174" s="112">
        <f t="shared" si="763"/>
        <v>1.8092105263157965</v>
      </c>
      <c r="Y1174" s="98">
        <f t="shared" si="756"/>
        <v>0.66889632107023411</v>
      </c>
      <c r="Z1174" s="98"/>
    </row>
    <row r="1175" spans="1:41" ht="12.75" hidden="1" customHeight="1" x14ac:dyDescent="0.2">
      <c r="C1175" s="17" t="s">
        <v>20</v>
      </c>
      <c r="D1175" s="50">
        <v>149.4</v>
      </c>
      <c r="E1175" s="50"/>
      <c r="F1175" s="112">
        <f t="shared" si="757"/>
        <v>2.2587268993840004</v>
      </c>
      <c r="G1175" s="50">
        <v>135.19999999999999</v>
      </c>
      <c r="H1175" s="50"/>
      <c r="I1175" s="112">
        <f t="shared" si="758"/>
        <v>2.0377358490565989</v>
      </c>
      <c r="J1175" s="50">
        <v>139.6</v>
      </c>
      <c r="K1175" s="50"/>
      <c r="L1175" s="112">
        <f t="shared" si="759"/>
        <v>4.4910179640718528</v>
      </c>
      <c r="M1175" s="50">
        <v>186.8</v>
      </c>
      <c r="N1175" s="50"/>
      <c r="O1175" s="112">
        <f t="shared" si="760"/>
        <v>0</v>
      </c>
      <c r="P1175" s="50">
        <v>173.7</v>
      </c>
      <c r="Q1175" s="50"/>
      <c r="R1175" s="112">
        <f t="shared" si="761"/>
        <v>-0.11500862564692849</v>
      </c>
      <c r="S1175" s="50">
        <v>170.6</v>
      </c>
      <c r="T1175" s="50"/>
      <c r="U1175" s="112">
        <f>(S1175/S1158-1)*100</f>
        <v>7.2955974842767279</v>
      </c>
      <c r="V1175" s="50">
        <v>123.4</v>
      </c>
      <c r="W1175" s="80"/>
      <c r="X1175" s="112">
        <f t="shared" si="763"/>
        <v>1.064701064701068</v>
      </c>
      <c r="Y1175" s="98">
        <f t="shared" si="756"/>
        <v>0.66934404283801874</v>
      </c>
      <c r="Z1175" s="98"/>
    </row>
    <row r="1176" spans="1:41" ht="12.75" hidden="1" customHeight="1" x14ac:dyDescent="0.2">
      <c r="C1176" s="17" t="s">
        <v>21</v>
      </c>
      <c r="D1176" s="50">
        <v>150.4</v>
      </c>
      <c r="E1176" s="50"/>
      <c r="F1176" s="112">
        <f t="shared" si="757"/>
        <v>2.8024606971975397</v>
      </c>
      <c r="G1176" s="50">
        <v>136.80000000000001</v>
      </c>
      <c r="H1176" s="50"/>
      <c r="I1176" s="112">
        <f t="shared" si="758"/>
        <v>3.3232628398791597</v>
      </c>
      <c r="J1176" s="50">
        <v>139.9</v>
      </c>
      <c r="K1176" s="50"/>
      <c r="L1176" s="112">
        <f t="shared" si="759"/>
        <v>3.2472324723247237</v>
      </c>
      <c r="M1176" s="50">
        <v>186.9</v>
      </c>
      <c r="N1176" s="50"/>
      <c r="O1176" s="112">
        <f t="shared" si="760"/>
        <v>5.353319057814776E-2</v>
      </c>
      <c r="P1176" s="50">
        <v>174.3</v>
      </c>
      <c r="Q1176" s="50"/>
      <c r="R1176" s="112">
        <f t="shared" si="761"/>
        <v>-0.74031890660590793</v>
      </c>
      <c r="S1176" s="50">
        <v>171.7</v>
      </c>
      <c r="T1176" s="50"/>
      <c r="U1176" s="112">
        <f t="shared" si="762"/>
        <v>7.7840552416823527</v>
      </c>
      <c r="V1176" s="50">
        <v>123.3</v>
      </c>
      <c r="W1176" s="80"/>
      <c r="X1176" s="112">
        <f t="shared" si="763"/>
        <v>0.48899755501221609</v>
      </c>
      <c r="Y1176" s="98">
        <f t="shared" si="756"/>
        <v>0.66489361702127658</v>
      </c>
      <c r="Z1176" s="98"/>
    </row>
    <row r="1177" spans="1:41" ht="12.75" hidden="1" customHeight="1" x14ac:dyDescent="0.2">
      <c r="C1177" s="17" t="s">
        <v>22</v>
      </c>
      <c r="D1177" s="50">
        <v>151</v>
      </c>
      <c r="E1177" s="50"/>
      <c r="F1177" s="112">
        <f t="shared" si="757"/>
        <v>2.9311520109066125</v>
      </c>
      <c r="G1177" s="50">
        <v>137.69999999999999</v>
      </c>
      <c r="H1177" s="50"/>
      <c r="I1177" s="112">
        <f t="shared" si="758"/>
        <v>3.7678975131876458</v>
      </c>
      <c r="J1177" s="50">
        <v>140.30000000000001</v>
      </c>
      <c r="K1177" s="50"/>
      <c r="L1177" s="112">
        <f t="shared" si="759"/>
        <v>2.6335040234089391</v>
      </c>
      <c r="M1177" s="50">
        <v>187</v>
      </c>
      <c r="N1177" s="50"/>
      <c r="O1177" s="112">
        <f t="shared" si="760"/>
        <v>0.10706638115631772</v>
      </c>
      <c r="P1177" s="50">
        <v>174.4</v>
      </c>
      <c r="Q1177" s="50"/>
      <c r="R1177" s="112">
        <f t="shared" si="761"/>
        <v>-1.2457531143827749</v>
      </c>
      <c r="S1177" s="50">
        <v>172</v>
      </c>
      <c r="T1177" s="50"/>
      <c r="U1177" s="112">
        <f t="shared" si="762"/>
        <v>7.298814722395508</v>
      </c>
      <c r="V1177" s="50">
        <v>123.8</v>
      </c>
      <c r="W1177" s="80"/>
      <c r="X1177" s="112">
        <f t="shared" si="763"/>
        <v>0.56864337936637366</v>
      </c>
      <c r="Y1177" s="98">
        <f t="shared" si="756"/>
        <v>0.66225165562913912</v>
      </c>
      <c r="Z1177" s="98"/>
    </row>
    <row r="1178" spans="1:41" ht="12.75" hidden="1" customHeight="1" x14ac:dyDescent="0.2">
      <c r="C1178" s="17" t="s">
        <v>23</v>
      </c>
      <c r="D1178" s="50">
        <v>152.9</v>
      </c>
      <c r="E1178" s="50"/>
      <c r="F1178" s="112">
        <f t="shared" si="757"/>
        <v>4.0136054421768819</v>
      </c>
      <c r="G1178" s="50">
        <v>140.80000000000001</v>
      </c>
      <c r="H1178" s="50"/>
      <c r="I1178" s="112">
        <f t="shared" si="758"/>
        <v>5.6264066016504133</v>
      </c>
      <c r="J1178" s="50">
        <v>140.69999999999999</v>
      </c>
      <c r="K1178" s="50"/>
      <c r="L1178" s="112">
        <f t="shared" si="759"/>
        <v>2.8508771929824483</v>
      </c>
      <c r="M1178" s="50">
        <v>186.9</v>
      </c>
      <c r="N1178" s="50"/>
      <c r="O1178" s="112">
        <f t="shared" si="760"/>
        <v>0.10712372790573355</v>
      </c>
      <c r="P1178" s="50">
        <v>175.9</v>
      </c>
      <c r="Q1178" s="50"/>
      <c r="R1178" s="112">
        <f t="shared" si="761"/>
        <v>0.45688178183895811</v>
      </c>
      <c r="S1178" s="50">
        <v>172.2</v>
      </c>
      <c r="T1178" s="50"/>
      <c r="U1178" s="112">
        <f t="shared" si="762"/>
        <v>7.0895522388059629</v>
      </c>
      <c r="V1178" s="50">
        <v>123.8</v>
      </c>
      <c r="W1178" s="80"/>
      <c r="X1178" s="112">
        <f t="shared" si="763"/>
        <v>0.48701298701299134</v>
      </c>
      <c r="Y1178" s="98">
        <f t="shared" si="756"/>
        <v>0.65402223675604965</v>
      </c>
      <c r="Z1178" s="98"/>
    </row>
    <row r="1179" spans="1:41" ht="12.75" hidden="1" customHeight="1" x14ac:dyDescent="0.2">
      <c r="C1179" s="17" t="s">
        <v>24</v>
      </c>
      <c r="D1179" s="50">
        <v>153.19999999999999</v>
      </c>
      <c r="E1179" s="50"/>
      <c r="F1179" s="112">
        <f t="shared" si="757"/>
        <v>3.7237643872714887</v>
      </c>
      <c r="G1179" s="50">
        <v>140.69999999999999</v>
      </c>
      <c r="H1179" s="50"/>
      <c r="I1179" s="112">
        <f t="shared" si="758"/>
        <v>4.6874999999999778</v>
      </c>
      <c r="J1179" s="50">
        <v>141</v>
      </c>
      <c r="K1179" s="50"/>
      <c r="L1179" s="112">
        <f t="shared" si="759"/>
        <v>2.9948867786705691</v>
      </c>
      <c r="M1179" s="50">
        <v>187</v>
      </c>
      <c r="N1179" s="50"/>
      <c r="O1179" s="112">
        <f t="shared" si="760"/>
        <v>0.16068559185860032</v>
      </c>
      <c r="P1179" s="50">
        <v>181.9</v>
      </c>
      <c r="Q1179" s="50"/>
      <c r="R1179" s="112">
        <f t="shared" si="761"/>
        <v>4.7811059907834075</v>
      </c>
      <c r="S1179" s="50">
        <v>172.4</v>
      </c>
      <c r="T1179" s="50"/>
      <c r="U1179" s="112">
        <f t="shared" si="762"/>
        <v>6.6831683168316891</v>
      </c>
      <c r="V1179" s="50">
        <v>123.9</v>
      </c>
      <c r="W1179" s="80"/>
      <c r="X1179" s="112">
        <f t="shared" si="763"/>
        <v>0.48661800486617945</v>
      </c>
      <c r="Y1179" s="98">
        <f t="shared" si="756"/>
        <v>0.65274151436031336</v>
      </c>
      <c r="Z1179" s="98"/>
    </row>
    <row r="1180" spans="1:41" s="37" customFormat="1" ht="12.75" hidden="1" customHeight="1" x14ac:dyDescent="0.2">
      <c r="A1180" s="31"/>
      <c r="B1180" s="31"/>
      <c r="C1180" s="17" t="s">
        <v>25</v>
      </c>
      <c r="D1180" s="50">
        <v>153.80000000000001</v>
      </c>
      <c r="E1180" s="50"/>
      <c r="F1180" s="112">
        <f t="shared" si="757"/>
        <v>4.129993229519302</v>
      </c>
      <c r="G1180" s="50">
        <v>141.19999999999999</v>
      </c>
      <c r="H1180" s="50"/>
      <c r="I1180" s="112">
        <f t="shared" si="758"/>
        <v>4.8255382331106267</v>
      </c>
      <c r="J1180" s="50">
        <v>140.9</v>
      </c>
      <c r="K1180" s="50"/>
      <c r="L1180" s="112">
        <f t="shared" si="759"/>
        <v>2.7716994894237956</v>
      </c>
      <c r="M1180" s="50">
        <v>187</v>
      </c>
      <c r="N1180" s="50"/>
      <c r="O1180" s="112">
        <f t="shared" si="760"/>
        <v>0.16068559185860032</v>
      </c>
      <c r="P1180" s="50">
        <v>185.6</v>
      </c>
      <c r="Q1180" s="50"/>
      <c r="R1180" s="112">
        <f t="shared" si="761"/>
        <v>8.1585081585081589</v>
      </c>
      <c r="S1180" s="50">
        <v>172.4</v>
      </c>
      <c r="T1180" s="50"/>
      <c r="U1180" s="112">
        <f t="shared" si="762"/>
        <v>6.6831683168316891</v>
      </c>
      <c r="V1180" s="50">
        <v>123.8</v>
      </c>
      <c r="W1180" s="143"/>
      <c r="X1180" s="112">
        <f t="shared" si="763"/>
        <v>0.40551500405514584</v>
      </c>
      <c r="Y1180" s="98">
        <f t="shared" si="756"/>
        <v>0.65019505851755521</v>
      </c>
      <c r="Z1180" s="98"/>
      <c r="AA1180" s="310"/>
      <c r="AB1180" s="310"/>
      <c r="AC1180" s="310"/>
      <c r="AD1180" s="310"/>
      <c r="AE1180" s="310"/>
      <c r="AF1180" s="310"/>
      <c r="AG1180" s="310"/>
      <c r="AH1180" s="310"/>
      <c r="AI1180" s="310"/>
      <c r="AJ1180" s="310"/>
      <c r="AK1180" s="310"/>
      <c r="AL1180" s="310"/>
      <c r="AM1180" s="310"/>
      <c r="AN1180" s="310"/>
      <c r="AO1180" s="310"/>
    </row>
    <row r="1181" spans="1:41" ht="12.75" hidden="1" customHeight="1" x14ac:dyDescent="0.2">
      <c r="C1181" s="17"/>
      <c r="D1181" s="80"/>
      <c r="E1181" s="80"/>
      <c r="F1181" s="111"/>
      <c r="G1181" s="80"/>
      <c r="H1181" s="80"/>
      <c r="I1181" s="111"/>
      <c r="J1181" s="80"/>
      <c r="K1181" s="80"/>
      <c r="L1181" s="111"/>
      <c r="M1181" s="80"/>
      <c r="N1181" s="80"/>
      <c r="O1181" s="120"/>
      <c r="P1181" s="80"/>
      <c r="Q1181" s="80"/>
      <c r="R1181" s="111"/>
      <c r="S1181" s="38"/>
      <c r="T1181" s="80"/>
      <c r="U1181" s="111"/>
      <c r="V1181" s="80"/>
      <c r="W1181" s="80"/>
      <c r="X1181" s="111"/>
      <c r="Y1181" s="98"/>
      <c r="Z1181" s="98"/>
    </row>
    <row r="1182" spans="1:41" ht="12.75" hidden="1" customHeight="1" x14ac:dyDescent="0.2">
      <c r="B1182" s="18">
        <v>2008</v>
      </c>
      <c r="C1182" s="17"/>
      <c r="D1182" s="80">
        <f>SUM(D1183:D1194)/12</f>
        <v>162.70833333333331</v>
      </c>
      <c r="E1182" s="80"/>
      <c r="F1182" s="112">
        <f>SUM(D1182/D1168-1)*100</f>
        <v>8.5204535349043589</v>
      </c>
      <c r="G1182" s="80">
        <f>SUM(G1183:G1194)/12</f>
        <v>155.66666666666666</v>
      </c>
      <c r="H1182" s="80"/>
      <c r="I1182" s="111">
        <f>SUM(G1182/G1168-1)*100</f>
        <v>13.89549417718432</v>
      </c>
      <c r="J1182" s="80">
        <f>SUM(J1183:J1194)/12</f>
        <v>138.34166666666667</v>
      </c>
      <c r="K1182" s="80"/>
      <c r="L1182" s="111">
        <f>SUM(J1182/J1168-1)*100</f>
        <v>-0.79478905222900575</v>
      </c>
      <c r="M1182" s="80">
        <f>SUM(M1183:M1194)/12</f>
        <v>187.80000000000004</v>
      </c>
      <c r="N1182" s="80"/>
      <c r="O1182" s="120">
        <f>SUM(M1182/M1168-1)*100</f>
        <v>0.50842922130054369</v>
      </c>
      <c r="P1182" s="80">
        <f>SUM(P1183:P1194)/12</f>
        <v>189.77499999999998</v>
      </c>
      <c r="Q1182" s="80"/>
      <c r="R1182" s="111">
        <f>SUM(P1182/P1168-1)*100</f>
        <v>8.298459197260776</v>
      </c>
      <c r="S1182" s="38">
        <f>SUM(S1183:S1194)/12</f>
        <v>178.27500000000001</v>
      </c>
      <c r="T1182" s="80"/>
      <c r="U1182" s="111">
        <f>SUM(S1182/S1168-1)*100</f>
        <v>6.2319992054821638</v>
      </c>
      <c r="V1182" s="80">
        <f>SUM(V1183:V1194)/12</f>
        <v>123.25000000000001</v>
      </c>
      <c r="W1182" s="80"/>
      <c r="X1182" s="111">
        <f>SUM(V1182/V1168-1)*100</f>
        <v>-0.31677562849630192</v>
      </c>
      <c r="Y1182" s="98">
        <f t="shared" ref="Y1182:Y1194" si="764">(1/D1182)*100</f>
        <v>0.61459667093469916</v>
      </c>
      <c r="Z1182" s="98"/>
    </row>
    <row r="1183" spans="1:41" ht="12.75" hidden="1" customHeight="1" x14ac:dyDescent="0.2">
      <c r="C1183" s="17" t="s">
        <v>32</v>
      </c>
      <c r="D1183" s="80">
        <v>154</v>
      </c>
      <c r="E1183" s="80"/>
      <c r="F1183" s="112">
        <f t="shared" ref="F1183:F1194" si="765">SUM(D1183/D1169-1)*100</f>
        <v>3.7735849056603765</v>
      </c>
      <c r="G1183" s="80">
        <v>141.4</v>
      </c>
      <c r="H1183" s="80"/>
      <c r="I1183" s="111">
        <f t="shared" ref="I1183:I1194" si="766">SUM(G1183/G1169-1)*100</f>
        <v>4.2004421518054613</v>
      </c>
      <c r="J1183" s="80">
        <v>141</v>
      </c>
      <c r="K1183" s="80"/>
      <c r="L1183" s="111">
        <f t="shared" ref="L1183:L1194" si="767">SUM(J1183/J1169-1)*100</f>
        <v>2.3222060957909907</v>
      </c>
      <c r="M1183" s="80">
        <v>187</v>
      </c>
      <c r="N1183" s="80"/>
      <c r="O1183" s="120">
        <f t="shared" ref="O1183:O1194" si="768">SUM(M1183/M1169-1)*100</f>
        <v>0.16068559185860032</v>
      </c>
      <c r="P1183" s="80">
        <v>187.1</v>
      </c>
      <c r="Q1183" s="80"/>
      <c r="R1183" s="111">
        <f t="shared" ref="R1183:R1194" si="769">SUM(P1183/P1169-1)*100</f>
        <v>8.0254041570438908</v>
      </c>
      <c r="S1183" s="38">
        <v>172.5</v>
      </c>
      <c r="T1183" s="80"/>
      <c r="U1183" s="111">
        <f t="shared" ref="U1183:U1194" si="770">SUM(S1183/S1169-1)*100</f>
        <v>6.6131025957972822</v>
      </c>
      <c r="V1183" s="80">
        <v>124.3</v>
      </c>
      <c r="W1183" s="80"/>
      <c r="X1183" s="111">
        <f t="shared" ref="X1183:X1194" si="771">SUM(V1183/V1169-1)*100</f>
        <v>0.64777327935221507</v>
      </c>
      <c r="Y1183" s="98">
        <f t="shared" si="764"/>
        <v>0.64935064935064934</v>
      </c>
      <c r="Z1183" s="98"/>
    </row>
    <row r="1184" spans="1:41" ht="12.75" hidden="1" customHeight="1" x14ac:dyDescent="0.2">
      <c r="C1184" s="17" t="s">
        <v>15</v>
      </c>
      <c r="D1184" s="80">
        <v>154.80000000000001</v>
      </c>
      <c r="E1184" s="80"/>
      <c r="F1184" s="112">
        <f t="shared" si="765"/>
        <v>4.5239702903443701</v>
      </c>
      <c r="G1184" s="80">
        <v>143.1</v>
      </c>
      <c r="H1184" s="80"/>
      <c r="I1184" s="111">
        <f t="shared" si="766"/>
        <v>6.0000000000000053</v>
      </c>
      <c r="J1184" s="80">
        <v>141.5</v>
      </c>
      <c r="K1184" s="80"/>
      <c r="L1184" s="111">
        <f t="shared" si="767"/>
        <v>2.5362318840579601</v>
      </c>
      <c r="M1184" s="80">
        <v>187.1</v>
      </c>
      <c r="N1184" s="80"/>
      <c r="O1184" s="120">
        <f t="shared" si="768"/>
        <v>0.21424745581146709</v>
      </c>
      <c r="P1184" s="80">
        <v>186</v>
      </c>
      <c r="Q1184" s="80"/>
      <c r="R1184" s="111">
        <f t="shared" si="769"/>
        <v>7.2046109510086387</v>
      </c>
      <c r="S1184" s="38">
        <v>172.4</v>
      </c>
      <c r="T1184" s="80"/>
      <c r="U1184" s="111">
        <f t="shared" si="770"/>
        <v>6.419753086419755</v>
      </c>
      <c r="V1184" s="80">
        <v>123.4</v>
      </c>
      <c r="W1184" s="80"/>
      <c r="X1184" s="111">
        <f t="shared" si="771"/>
        <v>-8.0971659919026884E-2</v>
      </c>
      <c r="Y1184" s="98">
        <f t="shared" si="764"/>
        <v>0.64599483204134367</v>
      </c>
      <c r="Z1184" s="98"/>
    </row>
    <row r="1185" spans="2:42" ht="12.75" hidden="1" customHeight="1" x14ac:dyDescent="0.2">
      <c r="C1185" s="17" t="s">
        <v>16</v>
      </c>
      <c r="D1185" s="80">
        <v>155.1</v>
      </c>
      <c r="E1185" s="80"/>
      <c r="F1185" s="112">
        <f t="shared" si="765"/>
        <v>5.4384772263766257</v>
      </c>
      <c r="G1185" s="80">
        <v>143.69999999999999</v>
      </c>
      <c r="H1185" s="80"/>
      <c r="I1185" s="111">
        <f t="shared" si="766"/>
        <v>7.8019504876218893</v>
      </c>
      <c r="J1185" s="80">
        <v>140.6</v>
      </c>
      <c r="K1185" s="80"/>
      <c r="L1185" s="111">
        <f t="shared" si="767"/>
        <v>1.8102824040550303</v>
      </c>
      <c r="M1185" s="80">
        <v>187.3</v>
      </c>
      <c r="N1185" s="80"/>
      <c r="O1185" s="120">
        <f t="shared" si="768"/>
        <v>0.26766595289078321</v>
      </c>
      <c r="P1185" s="80">
        <v>185</v>
      </c>
      <c r="Q1185" s="80"/>
      <c r="R1185" s="111">
        <f t="shared" si="769"/>
        <v>7.7460687245195281</v>
      </c>
      <c r="S1185" s="38">
        <v>172.4</v>
      </c>
      <c r="T1185" s="80"/>
      <c r="U1185" s="111">
        <f t="shared" si="770"/>
        <v>6.1576354679802936</v>
      </c>
      <c r="V1185" s="80">
        <v>123.6</v>
      </c>
      <c r="W1185" s="80"/>
      <c r="X1185" s="111">
        <f t="shared" si="771"/>
        <v>8.0971659919026884E-2</v>
      </c>
      <c r="Y1185" s="98">
        <f t="shared" si="764"/>
        <v>0.64474532559638953</v>
      </c>
      <c r="Z1185" s="98"/>
    </row>
    <row r="1186" spans="2:42" ht="12.75" hidden="1" customHeight="1" x14ac:dyDescent="0.2">
      <c r="C1186" s="17" t="s">
        <v>17</v>
      </c>
      <c r="D1186" s="80">
        <v>157.30000000000001</v>
      </c>
      <c r="E1186" s="80"/>
      <c r="F1186" s="112">
        <f t="shared" si="765"/>
        <v>6.7888662593346805</v>
      </c>
      <c r="G1186" s="80">
        <v>148</v>
      </c>
      <c r="H1186" s="80"/>
      <c r="I1186" s="111">
        <f t="shared" si="766"/>
        <v>10.77844311377245</v>
      </c>
      <c r="J1186" s="80">
        <v>139</v>
      </c>
      <c r="K1186" s="80"/>
      <c r="L1186" s="111">
        <f t="shared" si="767"/>
        <v>0.28860028860029363</v>
      </c>
      <c r="M1186" s="80">
        <v>187.5</v>
      </c>
      <c r="N1186" s="80"/>
      <c r="O1186" s="120">
        <f t="shared" si="768"/>
        <v>0.37473233404710093</v>
      </c>
      <c r="P1186" s="80">
        <v>184.6</v>
      </c>
      <c r="Q1186" s="80"/>
      <c r="R1186" s="111">
        <f t="shared" si="769"/>
        <v>7.4505238649592354</v>
      </c>
      <c r="S1186" s="38">
        <v>172.2</v>
      </c>
      <c r="T1186" s="80"/>
      <c r="U1186" s="111">
        <f t="shared" si="770"/>
        <v>5.9040590405903925</v>
      </c>
      <c r="V1186" s="80">
        <v>122.7</v>
      </c>
      <c r="W1186" s="80"/>
      <c r="X1186" s="111">
        <f t="shared" si="771"/>
        <v>-0.80840743734842402</v>
      </c>
      <c r="Y1186" s="98">
        <f t="shared" si="764"/>
        <v>0.63572790845518112</v>
      </c>
      <c r="Z1186" s="98"/>
    </row>
    <row r="1187" spans="2:42" ht="12.75" hidden="1" customHeight="1" x14ac:dyDescent="0.2">
      <c r="C1187" s="17" t="s">
        <v>18</v>
      </c>
      <c r="D1187" s="80">
        <v>160.80000000000001</v>
      </c>
      <c r="E1187" s="80"/>
      <c r="F1187" s="112">
        <f t="shared" si="765"/>
        <v>8.5752869682647059</v>
      </c>
      <c r="G1187" s="80">
        <v>153.80000000000001</v>
      </c>
      <c r="H1187" s="80"/>
      <c r="I1187" s="111">
        <f t="shared" si="766"/>
        <v>14.179658500371218</v>
      </c>
      <c r="J1187" s="80">
        <v>139.30000000000001</v>
      </c>
      <c r="K1187" s="80"/>
      <c r="L1187" s="111">
        <f t="shared" si="767"/>
        <v>0.14378145219267058</v>
      </c>
      <c r="M1187" s="80">
        <v>187.6</v>
      </c>
      <c r="N1187" s="80"/>
      <c r="O1187" s="120">
        <f t="shared" si="768"/>
        <v>0.42826552462524869</v>
      </c>
      <c r="P1187" s="80">
        <v>187.6</v>
      </c>
      <c r="Q1187" s="80"/>
      <c r="R1187" s="111">
        <f t="shared" si="769"/>
        <v>8.627678054429655</v>
      </c>
      <c r="S1187" s="38">
        <v>172.7</v>
      </c>
      <c r="T1187" s="80"/>
      <c r="U1187" s="111">
        <f t="shared" si="770"/>
        <v>5.8859595340281956</v>
      </c>
      <c r="V1187" s="80">
        <v>122.5</v>
      </c>
      <c r="W1187" s="80"/>
      <c r="X1187" s="111">
        <f t="shared" si="771"/>
        <v>-0.97008892481811326</v>
      </c>
      <c r="Y1187" s="98">
        <f t="shared" si="764"/>
        <v>0.62189054726368154</v>
      </c>
      <c r="Z1187" s="98"/>
    </row>
    <row r="1188" spans="2:42" ht="12.75" hidden="1" customHeight="1" x14ac:dyDescent="0.2">
      <c r="C1188" s="17" t="s">
        <v>19</v>
      </c>
      <c r="D1188" s="80">
        <v>163.1</v>
      </c>
      <c r="E1188" s="80"/>
      <c r="F1188" s="112">
        <f t="shared" si="765"/>
        <v>9.0969899665551921</v>
      </c>
      <c r="G1188" s="80">
        <v>157.30000000000001</v>
      </c>
      <c r="H1188" s="80"/>
      <c r="I1188" s="111">
        <f t="shared" si="766"/>
        <v>16.174298375184648</v>
      </c>
      <c r="J1188" s="80">
        <v>136.4</v>
      </c>
      <c r="K1188" s="80"/>
      <c r="L1188" s="111">
        <f t="shared" si="767"/>
        <v>-2.1520803443328518</v>
      </c>
      <c r="M1188" s="80">
        <v>187.6</v>
      </c>
      <c r="N1188" s="80"/>
      <c r="O1188" s="120">
        <f t="shared" si="768"/>
        <v>0.42826552462524869</v>
      </c>
      <c r="P1188" s="80">
        <v>193.5</v>
      </c>
      <c r="Q1188" s="80"/>
      <c r="R1188" s="111">
        <f t="shared" si="769"/>
        <v>11.14302125215394</v>
      </c>
      <c r="S1188" s="38">
        <v>173.6</v>
      </c>
      <c r="T1188" s="80"/>
      <c r="U1188" s="111">
        <f t="shared" si="770"/>
        <v>1.7584994138335253</v>
      </c>
      <c r="V1188" s="80">
        <v>122.5</v>
      </c>
      <c r="W1188" s="80"/>
      <c r="X1188" s="111">
        <f t="shared" si="771"/>
        <v>-1.050080775444262</v>
      </c>
      <c r="Y1188" s="98">
        <f t="shared" si="764"/>
        <v>0.61312078479460452</v>
      </c>
      <c r="Z1188" s="98"/>
    </row>
    <row r="1189" spans="2:42" ht="12.75" hidden="1" customHeight="1" x14ac:dyDescent="0.2">
      <c r="C1189" s="17" t="s">
        <v>20</v>
      </c>
      <c r="D1189" s="143">
        <v>166.6</v>
      </c>
      <c r="E1189" s="163" t="s">
        <v>40</v>
      </c>
      <c r="F1189" s="112">
        <f t="shared" si="765"/>
        <v>11.512717536813909</v>
      </c>
      <c r="G1189" s="80">
        <v>160.4</v>
      </c>
      <c r="H1189" s="80"/>
      <c r="I1189" s="111">
        <f t="shared" si="766"/>
        <v>18.639053254437886</v>
      </c>
      <c r="J1189" s="80">
        <v>136.69999999999999</v>
      </c>
      <c r="K1189" s="80"/>
      <c r="L1189" s="111">
        <f t="shared" si="767"/>
        <v>-2.0773638968481389</v>
      </c>
      <c r="M1189" s="80">
        <v>188</v>
      </c>
      <c r="N1189" s="80"/>
      <c r="O1189" s="120">
        <f t="shared" si="768"/>
        <v>0.64239828693790635</v>
      </c>
      <c r="P1189" s="80">
        <v>199.3</v>
      </c>
      <c r="Q1189" s="80"/>
      <c r="R1189" s="111">
        <f t="shared" si="769"/>
        <v>14.738054116292476</v>
      </c>
      <c r="S1189" s="38">
        <v>184.1</v>
      </c>
      <c r="T1189" s="161" t="s">
        <v>40</v>
      </c>
      <c r="U1189" s="111">
        <f t="shared" si="770"/>
        <v>7.9132473622508748</v>
      </c>
      <c r="V1189" s="80">
        <v>122.2</v>
      </c>
      <c r="W1189" s="80"/>
      <c r="X1189" s="111">
        <f t="shared" si="771"/>
        <v>-0.97244732576985404</v>
      </c>
      <c r="Y1189" s="98">
        <f t="shared" si="764"/>
        <v>0.60024009603841544</v>
      </c>
      <c r="Z1189" s="98"/>
    </row>
    <row r="1190" spans="2:42" ht="12.75" hidden="1" customHeight="1" x14ac:dyDescent="0.2">
      <c r="C1190" s="17" t="s">
        <v>21</v>
      </c>
      <c r="D1190" s="80">
        <v>169.3</v>
      </c>
      <c r="E1190" s="80"/>
      <c r="F1190" s="111">
        <f t="shared" si="765"/>
        <v>12.566489361702127</v>
      </c>
      <c r="G1190" s="80">
        <v>165.1</v>
      </c>
      <c r="H1190" s="80"/>
      <c r="I1190" s="111">
        <f t="shared" si="766"/>
        <v>20.687134502923964</v>
      </c>
      <c r="J1190" s="80">
        <v>135.80000000000001</v>
      </c>
      <c r="K1190" s="80"/>
      <c r="L1190" s="111">
        <f t="shared" si="767"/>
        <v>-2.9306647605432445</v>
      </c>
      <c r="M1190" s="80">
        <v>188.1</v>
      </c>
      <c r="N1190" s="80"/>
      <c r="O1190" s="120">
        <f t="shared" si="768"/>
        <v>0.64205457463883953</v>
      </c>
      <c r="P1190" s="80">
        <v>198.8</v>
      </c>
      <c r="Q1190" s="80"/>
      <c r="R1190" s="111">
        <f t="shared" si="769"/>
        <v>14.056224899598391</v>
      </c>
      <c r="S1190" s="38">
        <v>184.7</v>
      </c>
      <c r="T1190" s="80"/>
      <c r="U1190" s="111">
        <f t="shared" si="770"/>
        <v>7.5713453698311062</v>
      </c>
      <c r="V1190" s="80">
        <v>123.8</v>
      </c>
      <c r="W1190" s="80"/>
      <c r="X1190" s="111">
        <f t="shared" si="771"/>
        <v>0.40551500405514584</v>
      </c>
      <c r="Y1190" s="98">
        <f t="shared" si="764"/>
        <v>0.59066745422327227</v>
      </c>
      <c r="Z1190" s="98"/>
    </row>
    <row r="1191" spans="2:42" ht="12.75" hidden="1" customHeight="1" x14ac:dyDescent="0.2">
      <c r="C1191" s="17" t="s">
        <v>22</v>
      </c>
      <c r="D1191" s="80">
        <v>168.6</v>
      </c>
      <c r="E1191" s="80"/>
      <c r="F1191" s="111">
        <f t="shared" si="765"/>
        <v>11.655629139072854</v>
      </c>
      <c r="G1191" s="80">
        <v>164.5</v>
      </c>
      <c r="H1191" s="80"/>
      <c r="I1191" s="111">
        <f t="shared" si="766"/>
        <v>19.462599854756736</v>
      </c>
      <c r="J1191" s="80">
        <v>135.69999999999999</v>
      </c>
      <c r="K1191" s="80"/>
      <c r="L1191" s="111">
        <f t="shared" si="767"/>
        <v>-3.2786885245901787</v>
      </c>
      <c r="M1191" s="80">
        <v>188.2</v>
      </c>
      <c r="N1191" s="80"/>
      <c r="O1191" s="120">
        <f t="shared" si="768"/>
        <v>0.64171122994651775</v>
      </c>
      <c r="P1191" s="80">
        <v>194.8</v>
      </c>
      <c r="Q1191" s="80"/>
      <c r="R1191" s="111">
        <f t="shared" si="769"/>
        <v>11.69724770642202</v>
      </c>
      <c r="S1191" s="38">
        <v>184.2</v>
      </c>
      <c r="T1191" s="80"/>
      <c r="U1191" s="111">
        <f t="shared" si="770"/>
        <v>7.0930232558139572</v>
      </c>
      <c r="V1191" s="80">
        <v>123.4</v>
      </c>
      <c r="W1191" s="80"/>
      <c r="X1191" s="111">
        <f t="shared" si="771"/>
        <v>-0.32310177705976439</v>
      </c>
      <c r="Y1191" s="98">
        <f t="shared" si="764"/>
        <v>0.59311981020166071</v>
      </c>
      <c r="Z1191" s="98"/>
    </row>
    <row r="1192" spans="2:42" ht="12.75" hidden="1" customHeight="1" x14ac:dyDescent="0.2">
      <c r="C1192" s="17" t="s">
        <v>23</v>
      </c>
      <c r="D1192" s="80">
        <v>168.6</v>
      </c>
      <c r="E1192" s="80"/>
      <c r="F1192" s="111">
        <f t="shared" si="765"/>
        <v>10.268149117069969</v>
      </c>
      <c r="G1192" s="80">
        <v>164.5</v>
      </c>
      <c r="H1192" s="80"/>
      <c r="I1192" s="111">
        <f t="shared" si="766"/>
        <v>16.832386363636353</v>
      </c>
      <c r="J1192" s="80">
        <v>135.69999999999999</v>
      </c>
      <c r="K1192" s="80"/>
      <c r="L1192" s="111">
        <f t="shared" si="767"/>
        <v>-3.553660270078185</v>
      </c>
      <c r="M1192" s="80">
        <v>188.4</v>
      </c>
      <c r="N1192" s="80"/>
      <c r="O1192" s="120">
        <f t="shared" si="768"/>
        <v>0.80256821829856051</v>
      </c>
      <c r="P1192" s="80">
        <v>194.3</v>
      </c>
      <c r="Q1192" s="80"/>
      <c r="R1192" s="111">
        <f t="shared" si="769"/>
        <v>10.460488914155764</v>
      </c>
      <c r="S1192" s="38">
        <v>183.9</v>
      </c>
      <c r="T1192" s="80"/>
      <c r="U1192" s="111">
        <f t="shared" si="770"/>
        <v>6.7944250871080136</v>
      </c>
      <c r="V1192" s="80">
        <v>123.5</v>
      </c>
      <c r="W1192" s="80"/>
      <c r="X1192" s="111">
        <f t="shared" si="771"/>
        <v>-0.24232633279482885</v>
      </c>
      <c r="Y1192" s="98">
        <f t="shared" si="764"/>
        <v>0.59311981020166071</v>
      </c>
      <c r="Z1192" s="98"/>
    </row>
    <row r="1193" spans="2:42" ht="12.75" hidden="1" customHeight="1" x14ac:dyDescent="0.2">
      <c r="C1193" s="17" t="s">
        <v>24</v>
      </c>
      <c r="D1193" s="80">
        <v>167.3</v>
      </c>
      <c r="E1193" s="80"/>
      <c r="F1193" s="111">
        <f t="shared" si="765"/>
        <v>9.2036553524804443</v>
      </c>
      <c r="G1193" s="80">
        <v>162.69999999999999</v>
      </c>
      <c r="H1193" s="80"/>
      <c r="I1193" s="111">
        <f t="shared" si="766"/>
        <v>15.636105188343997</v>
      </c>
      <c r="J1193" s="80">
        <v>140.9</v>
      </c>
      <c r="K1193" s="80"/>
      <c r="L1193" s="111">
        <f t="shared" si="767"/>
        <v>-7.0921985815597388E-2</v>
      </c>
      <c r="M1193" s="80">
        <v>188.5</v>
      </c>
      <c r="N1193" s="80"/>
      <c r="O1193" s="120">
        <f t="shared" si="768"/>
        <v>0.80213903743315829</v>
      </c>
      <c r="P1193" s="80">
        <v>187.1</v>
      </c>
      <c r="Q1193" s="80"/>
      <c r="R1193" s="111">
        <f t="shared" si="769"/>
        <v>2.8587135788894935</v>
      </c>
      <c r="S1193" s="38">
        <v>183.5</v>
      </c>
      <c r="T1193" s="80"/>
      <c r="U1193" s="111">
        <f t="shared" si="770"/>
        <v>6.4385150812064973</v>
      </c>
      <c r="V1193" s="80">
        <v>123.4</v>
      </c>
      <c r="W1193" s="80"/>
      <c r="X1193" s="111">
        <f t="shared" si="771"/>
        <v>-0.40355125100888234</v>
      </c>
      <c r="Y1193" s="98">
        <f t="shared" si="764"/>
        <v>0.59772863120143449</v>
      </c>
      <c r="Z1193" s="98"/>
    </row>
    <row r="1194" spans="2:42" s="31" customFormat="1" ht="12.75" hidden="1" customHeight="1" x14ac:dyDescent="0.2">
      <c r="C1194" s="17" t="s">
        <v>25</v>
      </c>
      <c r="D1194" s="143">
        <v>167</v>
      </c>
      <c r="E1194" s="143"/>
      <c r="F1194" s="111">
        <f t="shared" si="765"/>
        <v>8.5825747724317161</v>
      </c>
      <c r="G1194" s="143">
        <v>163.5</v>
      </c>
      <c r="H1194" s="143"/>
      <c r="I1194" s="111">
        <f t="shared" si="766"/>
        <v>15.793201133144485</v>
      </c>
      <c r="J1194" s="143">
        <v>137.5</v>
      </c>
      <c r="K1194" s="143"/>
      <c r="L1194" s="111">
        <f t="shared" si="767"/>
        <v>-2.4130589070262665</v>
      </c>
      <c r="M1194" s="143">
        <v>188.3</v>
      </c>
      <c r="N1194" s="143"/>
      <c r="O1194" s="120">
        <f t="shared" si="768"/>
        <v>0.69518716577541273</v>
      </c>
      <c r="P1194" s="143">
        <v>179.2</v>
      </c>
      <c r="Q1194" s="143"/>
      <c r="R1194" s="111">
        <f t="shared" si="769"/>
        <v>-3.4482758620689724</v>
      </c>
      <c r="S1194" s="50">
        <v>183.1</v>
      </c>
      <c r="T1194" s="143"/>
      <c r="U1194" s="111">
        <f t="shared" si="770"/>
        <v>6.2064965197215605</v>
      </c>
      <c r="V1194" s="143">
        <v>123.7</v>
      </c>
      <c r="W1194" s="143"/>
      <c r="X1194" s="111">
        <f t="shared" si="771"/>
        <v>-8.0775444264935548E-2</v>
      </c>
      <c r="Y1194" s="98">
        <f t="shared" si="764"/>
        <v>0.5988023952095809</v>
      </c>
      <c r="Z1194" s="98"/>
      <c r="AA1194" s="309"/>
      <c r="AB1194" s="309"/>
      <c r="AC1194" s="309"/>
      <c r="AD1194" s="309"/>
      <c r="AE1194" s="309"/>
      <c r="AF1194" s="309"/>
      <c r="AG1194" s="309"/>
      <c r="AH1194" s="309"/>
      <c r="AI1194" s="309"/>
      <c r="AJ1194" s="309"/>
      <c r="AK1194" s="309"/>
      <c r="AL1194" s="309"/>
      <c r="AM1194" s="309"/>
      <c r="AN1194" s="309"/>
      <c r="AO1194" s="309"/>
    </row>
    <row r="1195" spans="2:42" ht="12.75" hidden="1" customHeight="1" x14ac:dyDescent="0.2">
      <c r="C1195" s="17"/>
      <c r="D1195" s="80"/>
      <c r="E1195" s="80"/>
      <c r="F1195" s="111"/>
      <c r="G1195" s="80"/>
      <c r="H1195" s="80"/>
      <c r="I1195" s="111"/>
      <c r="J1195" s="80"/>
      <c r="K1195" s="80"/>
      <c r="L1195" s="111"/>
      <c r="M1195" s="80"/>
      <c r="N1195" s="80"/>
      <c r="O1195" s="120"/>
      <c r="P1195" s="80"/>
      <c r="Q1195" s="80"/>
      <c r="R1195" s="111"/>
      <c r="S1195" s="38"/>
      <c r="T1195" s="80"/>
      <c r="U1195" s="111"/>
      <c r="V1195" s="80"/>
      <c r="W1195" s="80"/>
      <c r="X1195" s="111"/>
      <c r="Y1195" s="102"/>
      <c r="Z1195" s="102"/>
    </row>
    <row r="1196" spans="2:42" ht="12.75" hidden="1" customHeight="1" x14ac:dyDescent="0.2">
      <c r="C1196" s="17"/>
      <c r="D1196" s="80"/>
      <c r="E1196" s="80"/>
      <c r="F1196" s="111"/>
      <c r="G1196" s="80"/>
      <c r="H1196" s="80"/>
      <c r="I1196" s="111"/>
      <c r="J1196" s="80"/>
      <c r="K1196" s="80"/>
      <c r="L1196" s="111"/>
      <c r="M1196" s="80"/>
      <c r="N1196" s="80"/>
      <c r="O1196" s="120"/>
      <c r="P1196" s="80"/>
      <c r="Q1196" s="80"/>
      <c r="R1196" s="111"/>
      <c r="S1196" s="38"/>
      <c r="T1196" s="80"/>
      <c r="U1196" s="111"/>
      <c r="V1196" s="80"/>
      <c r="W1196" s="80"/>
      <c r="X1196" s="111"/>
      <c r="Y1196" s="102"/>
      <c r="Z1196" s="102"/>
    </row>
    <row r="1197" spans="2:42" ht="12.75" hidden="1" customHeight="1" x14ac:dyDescent="0.2">
      <c r="C1197" s="17"/>
      <c r="D1197" s="80"/>
      <c r="E1197" s="80"/>
      <c r="F1197" s="111"/>
      <c r="G1197" s="80"/>
      <c r="H1197" s="80"/>
      <c r="I1197" s="111"/>
      <c r="J1197" s="80"/>
      <c r="K1197" s="80"/>
      <c r="L1197" s="111"/>
      <c r="M1197" s="80"/>
      <c r="N1197" s="80"/>
      <c r="O1197" s="120"/>
      <c r="P1197" s="80"/>
      <c r="Q1197" s="80"/>
      <c r="R1197" s="111"/>
      <c r="S1197" s="38"/>
      <c r="T1197" s="80"/>
      <c r="U1197" s="111"/>
      <c r="V1197" s="80"/>
      <c r="W1197" s="80"/>
      <c r="X1197" s="111"/>
      <c r="Y1197" s="102"/>
      <c r="Z1197" s="102"/>
    </row>
    <row r="1198" spans="2:42" ht="12.75" hidden="1" customHeight="1" x14ac:dyDescent="0.2">
      <c r="C1198" s="17"/>
      <c r="D1198" s="80"/>
      <c r="E1198" s="80"/>
      <c r="F1198" s="111"/>
      <c r="G1198" s="80"/>
      <c r="H1198" s="80"/>
      <c r="I1198" s="111"/>
      <c r="J1198" s="80"/>
      <c r="K1198" s="80"/>
      <c r="L1198" s="111"/>
      <c r="M1198" s="80"/>
      <c r="N1198" s="80"/>
      <c r="O1198" s="120"/>
      <c r="P1198" s="80"/>
      <c r="Q1198" s="80"/>
      <c r="R1198" s="111"/>
      <c r="S1198" s="38"/>
      <c r="T1198" s="80"/>
      <c r="U1198" s="111"/>
      <c r="V1198" s="80"/>
      <c r="W1198" s="80"/>
      <c r="X1198" s="111"/>
      <c r="Y1198" s="102"/>
      <c r="Z1198" s="102"/>
    </row>
    <row r="1199" spans="2:42" ht="12.75" customHeight="1" x14ac:dyDescent="0.2">
      <c r="C1199" s="17"/>
      <c r="D1199" s="50"/>
      <c r="E1199" s="50"/>
      <c r="F1199" s="112"/>
      <c r="G1199" s="50"/>
      <c r="H1199" s="50"/>
      <c r="I1199" s="112"/>
      <c r="J1199" s="50"/>
      <c r="K1199" s="50"/>
      <c r="L1199" s="112"/>
      <c r="M1199" s="50"/>
      <c r="N1199" s="50"/>
      <c r="O1199" s="112"/>
      <c r="P1199" s="50"/>
      <c r="Q1199" s="50"/>
      <c r="R1199" s="112"/>
      <c r="S1199" s="50"/>
      <c r="T1199" s="50"/>
      <c r="U1199" s="112"/>
      <c r="V1199" s="50"/>
      <c r="W1199" s="80"/>
      <c r="X1199" s="112"/>
      <c r="Y1199" s="98"/>
      <c r="Z1199" s="98"/>
    </row>
    <row r="1200" spans="2:42" ht="12.75" customHeight="1" x14ac:dyDescent="0.2">
      <c r="B1200" s="18">
        <v>2009</v>
      </c>
      <c r="C1200" s="17"/>
      <c r="D1200" s="50">
        <f>SUM(D1201:D1212)/12</f>
        <v>167.36666666666665</v>
      </c>
      <c r="E1200" s="50"/>
      <c r="F1200" s="321">
        <f>SUM(D1200/D1182-1)*100</f>
        <v>2.8629961587708141</v>
      </c>
      <c r="G1200" s="50">
        <f>SUM(G1201:G1212)/12</f>
        <v>163.89166666666665</v>
      </c>
      <c r="H1200" s="50"/>
      <c r="I1200" s="321">
        <f>SUM(G1200/G1182-1)*100</f>
        <v>5.2837259100642298</v>
      </c>
      <c r="J1200" s="50">
        <f>SUM(J1201:J1212)/12</f>
        <v>138.53333333333333</v>
      </c>
      <c r="K1200" s="50"/>
      <c r="L1200" s="321">
        <f>SUM(J1200/J1182-1)*100</f>
        <v>0.13854587073067748</v>
      </c>
      <c r="M1200" s="50">
        <f>SUM(M1201:M1212)/12</f>
        <v>187.96666666666673</v>
      </c>
      <c r="N1200" s="50"/>
      <c r="O1200" s="321">
        <f>SUM(M1200/M1182-1)*100</f>
        <v>8.8746893858715481E-2</v>
      </c>
      <c r="P1200" s="50">
        <f>SUM(P1201:P1212)/12</f>
        <v>180.50833333333333</v>
      </c>
      <c r="Q1200" s="50"/>
      <c r="R1200" s="321">
        <f>SUM(P1200/P1182-1)*100</f>
        <v>-4.8829754533877718</v>
      </c>
      <c r="S1200" s="50">
        <f>SUM(S1201:S1212)/12</f>
        <v>183.26666666666665</v>
      </c>
      <c r="T1200" s="50"/>
      <c r="U1200" s="321">
        <f>SUM(S1200/S1182-1)*100</f>
        <v>2.7999813022951292</v>
      </c>
      <c r="V1200" s="50">
        <f>SUM(V1201:V1212)/12</f>
        <v>124.15833333333335</v>
      </c>
      <c r="W1200" s="80"/>
      <c r="X1200" s="321">
        <f>SUM(V1200/V1182-1)*100</f>
        <v>0.73698444895198278</v>
      </c>
      <c r="Y1200" s="98">
        <f t="shared" ref="Y1200:Y1212" si="772">(1/D1200)*100</f>
        <v>0.59749053973312094</v>
      </c>
      <c r="Z1200" s="98"/>
      <c r="AB1200" s="292"/>
      <c r="AC1200" s="292"/>
      <c r="AD1200" s="292"/>
      <c r="AE1200" s="292"/>
      <c r="AF1200" s="292"/>
      <c r="AG1200" s="292"/>
      <c r="AH1200" s="292"/>
      <c r="AI1200" s="263"/>
      <c r="AJ1200" s="309" t="b">
        <f>D1200=AB1200</f>
        <v>0</v>
      </c>
      <c r="AK1200" s="309" t="b">
        <f>G1200=AC1200</f>
        <v>0</v>
      </c>
      <c r="AL1200" s="309" t="b">
        <f>J1200=AD1200</f>
        <v>0</v>
      </c>
      <c r="AM1200" s="309" t="b">
        <f>M1200=AE1200</f>
        <v>0</v>
      </c>
      <c r="AN1200" s="309" t="b">
        <f>AF1200=P1200</f>
        <v>0</v>
      </c>
      <c r="AO1200" s="309" t="b">
        <f t="shared" ref="AO1200" si="773">AG1200=S1200</f>
        <v>0</v>
      </c>
      <c r="AP1200" s="31" t="b">
        <f t="shared" ref="AP1200" si="774">AH1200=V1200</f>
        <v>0</v>
      </c>
    </row>
    <row r="1201" spans="2:42" ht="12.75" customHeight="1" x14ac:dyDescent="0.2">
      <c r="C1201" s="17" t="s">
        <v>32</v>
      </c>
      <c r="D1201" s="50">
        <v>164.4</v>
      </c>
      <c r="E1201" s="50"/>
      <c r="F1201" s="321">
        <f t="shared" ref="F1201:F1212" si="775">SUM(D1201/D1183-1)*100</f>
        <v>6.7532467532467555</v>
      </c>
      <c r="G1201" s="50">
        <v>159.4</v>
      </c>
      <c r="H1201" s="50"/>
      <c r="I1201" s="321">
        <f t="shared" ref="I1201:I1212" si="776">SUM(G1201/G1183-1)*100</f>
        <v>12.729844413012724</v>
      </c>
      <c r="J1201" s="50">
        <v>137.19999999999999</v>
      </c>
      <c r="K1201" s="50"/>
      <c r="L1201" s="321">
        <f t="shared" ref="L1201:L1212" si="777">SUM(J1201/J1183-1)*100</f>
        <v>-2.6950354609929117</v>
      </c>
      <c r="M1201" s="50">
        <v>188.2</v>
      </c>
      <c r="N1201" s="50"/>
      <c r="O1201" s="321">
        <f t="shared" ref="O1201:O1212" si="778">SUM(M1201/M1183-1)*100</f>
        <v>0.64171122994651775</v>
      </c>
      <c r="P1201" s="50">
        <v>173.9</v>
      </c>
      <c r="Q1201" s="50"/>
      <c r="R1201" s="321">
        <f t="shared" ref="R1201:R1212" si="779">SUM(P1201/P1183-1)*100</f>
        <v>-7.055050774986638</v>
      </c>
      <c r="S1201" s="50">
        <v>183</v>
      </c>
      <c r="T1201" s="50"/>
      <c r="U1201" s="321">
        <f t="shared" ref="U1201:U1212" si="780">SUM(S1201/S1183-1)*100</f>
        <v>6.0869565217391397</v>
      </c>
      <c r="V1201" s="50">
        <v>123.5</v>
      </c>
      <c r="W1201" s="80"/>
      <c r="X1201" s="321">
        <f t="shared" ref="X1201:X1212" si="781">SUM(V1201/V1183-1)*100</f>
        <v>-0.64360418342719328</v>
      </c>
      <c r="Y1201" s="98">
        <f t="shared" si="772"/>
        <v>0.60827250608272498</v>
      </c>
      <c r="AA1201" s="300" t="s">
        <v>14</v>
      </c>
      <c r="AB1201" s="301">
        <v>164.4</v>
      </c>
      <c r="AC1201" s="301">
        <v>159.4</v>
      </c>
      <c r="AD1201" s="301">
        <v>137.19999999999999</v>
      </c>
      <c r="AE1201" s="301">
        <v>188.2</v>
      </c>
      <c r="AF1201" s="301">
        <v>173.9</v>
      </c>
      <c r="AG1201" s="301">
        <v>183</v>
      </c>
      <c r="AH1201" s="301">
        <v>123.5</v>
      </c>
      <c r="AJ1201" s="309" t="b">
        <f>D1201=AB1201</f>
        <v>1</v>
      </c>
      <c r="AK1201" s="309" t="b">
        <f>G1201=AC1201</f>
        <v>1</v>
      </c>
      <c r="AL1201" s="309" t="b">
        <f>J1201=AD1201</f>
        <v>1</v>
      </c>
      <c r="AM1201" s="309" t="b">
        <f>M1201=AE1201</f>
        <v>1</v>
      </c>
      <c r="AN1201" s="309" t="b">
        <f>AF1201=P1201</f>
        <v>1</v>
      </c>
      <c r="AO1201" s="309" t="b">
        <f t="shared" ref="AO1201" si="782">AG1201=S1201</f>
        <v>1</v>
      </c>
      <c r="AP1201" s="31" t="b">
        <f t="shared" ref="AP1201" si="783">AH1201=V1201</f>
        <v>1</v>
      </c>
    </row>
    <row r="1202" spans="2:42" ht="12.75" customHeight="1" x14ac:dyDescent="0.2">
      <c r="C1202" s="17" t="s">
        <v>15</v>
      </c>
      <c r="D1202" s="50">
        <v>165.4</v>
      </c>
      <c r="E1202" s="50"/>
      <c r="F1202" s="321">
        <f t="shared" si="775"/>
        <v>6.8475452196382403</v>
      </c>
      <c r="G1202" s="50">
        <v>160.6</v>
      </c>
      <c r="H1202" s="50"/>
      <c r="I1202" s="321">
        <f t="shared" si="776"/>
        <v>12.229210342417884</v>
      </c>
      <c r="J1202" s="50">
        <v>137.6</v>
      </c>
      <c r="K1202" s="50"/>
      <c r="L1202" s="321">
        <f t="shared" si="777"/>
        <v>-2.7561837455830407</v>
      </c>
      <c r="M1202" s="50">
        <v>188.2</v>
      </c>
      <c r="N1202" s="50"/>
      <c r="O1202" s="321">
        <f t="shared" si="778"/>
        <v>0.58792089791555036</v>
      </c>
      <c r="P1202" s="50">
        <v>177.4</v>
      </c>
      <c r="Q1202" s="50"/>
      <c r="R1202" s="321">
        <f t="shared" si="779"/>
        <v>-4.6236559139784861</v>
      </c>
      <c r="S1202" s="50">
        <v>184</v>
      </c>
      <c r="T1202" s="50"/>
      <c r="U1202" s="321">
        <f t="shared" si="780"/>
        <v>6.728538283062635</v>
      </c>
      <c r="V1202" s="50">
        <v>123.7</v>
      </c>
      <c r="W1202" s="80"/>
      <c r="X1202" s="321">
        <f t="shared" si="781"/>
        <v>0.24311183144245518</v>
      </c>
      <c r="Y1202" s="98">
        <f t="shared" si="772"/>
        <v>0.60459492140266025</v>
      </c>
      <c r="Z1202" s="98"/>
      <c r="AA1202" s="300" t="s">
        <v>15</v>
      </c>
      <c r="AB1202" s="301">
        <v>165.4</v>
      </c>
      <c r="AC1202" s="301">
        <v>160.6</v>
      </c>
      <c r="AD1202" s="301">
        <v>137.6</v>
      </c>
      <c r="AE1202" s="301">
        <v>188.2</v>
      </c>
      <c r="AF1202" s="301">
        <v>177.4</v>
      </c>
      <c r="AG1202" s="301">
        <v>184</v>
      </c>
      <c r="AH1202" s="301">
        <v>123.7</v>
      </c>
      <c r="AI1202" s="263"/>
      <c r="AJ1202" s="309" t="b">
        <f t="shared" ref="AJ1202:AJ1212" si="784">D1202=AB1202</f>
        <v>1</v>
      </c>
      <c r="AK1202" s="309" t="b">
        <f t="shared" ref="AK1202:AK1212" si="785">G1202=AC1202</f>
        <v>1</v>
      </c>
      <c r="AL1202" s="309" t="b">
        <f t="shared" ref="AL1202:AL1212" si="786">J1202=AD1202</f>
        <v>1</v>
      </c>
      <c r="AM1202" s="309" t="b">
        <f t="shared" ref="AM1202:AM1212" si="787">M1202=AE1202</f>
        <v>1</v>
      </c>
      <c r="AN1202" s="309" t="b">
        <f t="shared" ref="AN1202:AN1212" si="788">AF1202=P1202</f>
        <v>1</v>
      </c>
      <c r="AO1202" s="309" t="b">
        <f t="shared" ref="AO1202:AO1212" si="789">AG1202=S1202</f>
        <v>1</v>
      </c>
      <c r="AP1202" s="31" t="b">
        <f t="shared" ref="AP1202:AP1212" si="790">AH1202=V1202</f>
        <v>1</v>
      </c>
    </row>
    <row r="1203" spans="2:42" ht="12.75" customHeight="1" x14ac:dyDescent="0.2">
      <c r="C1203" s="17" t="s">
        <v>16</v>
      </c>
      <c r="D1203" s="50">
        <v>166.3</v>
      </c>
      <c r="E1203" s="50"/>
      <c r="F1203" s="321">
        <f t="shared" si="775"/>
        <v>7.2211476466795821</v>
      </c>
      <c r="G1203" s="50">
        <v>162.1</v>
      </c>
      <c r="H1203" s="50"/>
      <c r="I1203" s="321">
        <f t="shared" si="776"/>
        <v>12.804453723034115</v>
      </c>
      <c r="J1203" s="50">
        <v>137.4</v>
      </c>
      <c r="K1203" s="50"/>
      <c r="L1203" s="321">
        <f t="shared" si="777"/>
        <v>-2.2759601706970001</v>
      </c>
      <c r="M1203" s="50">
        <v>188.1</v>
      </c>
      <c r="N1203" s="50"/>
      <c r="O1203" s="321">
        <f t="shared" si="778"/>
        <v>0.42712226374799211</v>
      </c>
      <c r="P1203" s="50">
        <v>176.4</v>
      </c>
      <c r="Q1203" s="50"/>
      <c r="R1203" s="321">
        <f t="shared" si="779"/>
        <v>-4.6486486486486456</v>
      </c>
      <c r="S1203" s="50">
        <v>185.2</v>
      </c>
      <c r="T1203" s="50"/>
      <c r="U1203" s="321">
        <f t="shared" si="780"/>
        <v>7.4245939675174011</v>
      </c>
      <c r="V1203" s="50">
        <v>124.1</v>
      </c>
      <c r="W1203" s="80"/>
      <c r="X1203" s="321">
        <f t="shared" si="781"/>
        <v>0.4045307443365731</v>
      </c>
      <c r="Y1203" s="98">
        <f t="shared" si="772"/>
        <v>0.60132291040288632</v>
      </c>
      <c r="Z1203" s="98"/>
      <c r="AA1203" s="300" t="s">
        <v>16</v>
      </c>
      <c r="AB1203" s="301">
        <v>166.3</v>
      </c>
      <c r="AC1203" s="301">
        <v>162.1</v>
      </c>
      <c r="AD1203" s="301">
        <v>137.4</v>
      </c>
      <c r="AE1203" s="301">
        <v>188.1</v>
      </c>
      <c r="AF1203" s="301">
        <v>176.4</v>
      </c>
      <c r="AG1203" s="301">
        <v>185.2</v>
      </c>
      <c r="AH1203" s="301">
        <v>124.1</v>
      </c>
      <c r="AI1203" s="263"/>
      <c r="AJ1203" s="309" t="b">
        <f t="shared" si="784"/>
        <v>1</v>
      </c>
      <c r="AK1203" s="309" t="b">
        <f t="shared" si="785"/>
        <v>1</v>
      </c>
      <c r="AL1203" s="309" t="b">
        <f t="shared" si="786"/>
        <v>1</v>
      </c>
      <c r="AM1203" s="309" t="b">
        <f t="shared" si="787"/>
        <v>1</v>
      </c>
      <c r="AN1203" s="309" t="b">
        <f t="shared" si="788"/>
        <v>1</v>
      </c>
      <c r="AO1203" s="309" t="b">
        <f t="shared" si="789"/>
        <v>1</v>
      </c>
      <c r="AP1203" s="31" t="b">
        <f t="shared" si="790"/>
        <v>1</v>
      </c>
    </row>
    <row r="1204" spans="2:42" ht="12.75" customHeight="1" x14ac:dyDescent="0.2">
      <c r="C1204" s="17" t="s">
        <v>17</v>
      </c>
      <c r="D1204" s="50">
        <v>166.6</v>
      </c>
      <c r="E1204" s="50"/>
      <c r="F1204" s="321">
        <f t="shared" si="775"/>
        <v>5.9122695486331756</v>
      </c>
      <c r="G1204" s="50">
        <v>162.69999999999999</v>
      </c>
      <c r="H1204" s="50"/>
      <c r="I1204" s="321">
        <f t="shared" si="776"/>
        <v>9.9324324324324245</v>
      </c>
      <c r="J1204" s="50">
        <v>137.5</v>
      </c>
      <c r="K1204" s="50"/>
      <c r="L1204" s="321">
        <f t="shared" si="777"/>
        <v>-1.0791366906474864</v>
      </c>
      <c r="M1204" s="50">
        <v>188</v>
      </c>
      <c r="N1204" s="50"/>
      <c r="O1204" s="321">
        <f t="shared" si="778"/>
        <v>0.2666666666666595</v>
      </c>
      <c r="P1204" s="50">
        <v>174.2</v>
      </c>
      <c r="Q1204" s="50"/>
      <c r="R1204" s="321">
        <f t="shared" si="779"/>
        <v>-5.6338028169014116</v>
      </c>
      <c r="S1204" s="50">
        <v>185.5</v>
      </c>
      <c r="T1204" s="50"/>
      <c r="U1204" s="321">
        <f t="shared" si="780"/>
        <v>7.723577235772372</v>
      </c>
      <c r="V1204" s="50">
        <v>124.2</v>
      </c>
      <c r="W1204" s="80"/>
      <c r="X1204" s="321">
        <f t="shared" si="781"/>
        <v>1.2224938875305513</v>
      </c>
      <c r="Y1204" s="98">
        <f t="shared" si="772"/>
        <v>0.60024009603841544</v>
      </c>
      <c r="Z1204" s="98"/>
      <c r="AA1204" s="300" t="s">
        <v>17</v>
      </c>
      <c r="AB1204" s="301">
        <v>166.6</v>
      </c>
      <c r="AC1204" s="301">
        <v>162.69999999999999</v>
      </c>
      <c r="AD1204" s="301">
        <v>137.5</v>
      </c>
      <c r="AE1204" s="301">
        <v>188</v>
      </c>
      <c r="AF1204" s="301">
        <v>174.2</v>
      </c>
      <c r="AG1204" s="301">
        <v>185.5</v>
      </c>
      <c r="AH1204" s="301">
        <v>124.2</v>
      </c>
      <c r="AI1204" s="263"/>
      <c r="AJ1204" s="309" t="b">
        <f t="shared" si="784"/>
        <v>1</v>
      </c>
      <c r="AK1204" s="309" t="b">
        <f t="shared" si="785"/>
        <v>1</v>
      </c>
      <c r="AL1204" s="309" t="b">
        <f t="shared" si="786"/>
        <v>1</v>
      </c>
      <c r="AM1204" s="309" t="b">
        <f t="shared" si="787"/>
        <v>1</v>
      </c>
      <c r="AN1204" s="309" t="b">
        <f t="shared" si="788"/>
        <v>1</v>
      </c>
      <c r="AO1204" s="309" t="b">
        <f t="shared" si="789"/>
        <v>1</v>
      </c>
      <c r="AP1204" s="31" t="b">
        <f t="shared" si="790"/>
        <v>1</v>
      </c>
    </row>
    <row r="1205" spans="2:42" ht="12.75" customHeight="1" x14ac:dyDescent="0.2">
      <c r="C1205" s="17" t="s">
        <v>18</v>
      </c>
      <c r="D1205" s="50">
        <v>166.5</v>
      </c>
      <c r="E1205" s="50"/>
      <c r="F1205" s="321">
        <f t="shared" si="775"/>
        <v>3.5447761194029814</v>
      </c>
      <c r="G1205" s="50">
        <v>162.6</v>
      </c>
      <c r="H1205" s="50"/>
      <c r="I1205" s="321">
        <f t="shared" si="776"/>
        <v>5.721716514954478</v>
      </c>
      <c r="J1205" s="50">
        <v>138.69999999999999</v>
      </c>
      <c r="K1205" s="50"/>
      <c r="L1205" s="321">
        <f t="shared" si="777"/>
        <v>-0.43072505384065263</v>
      </c>
      <c r="M1205" s="50">
        <v>188</v>
      </c>
      <c r="N1205" s="50"/>
      <c r="O1205" s="321">
        <f t="shared" si="778"/>
        <v>0.2132196162046851</v>
      </c>
      <c r="P1205" s="50">
        <v>173.2</v>
      </c>
      <c r="Q1205" s="50"/>
      <c r="R1205" s="321">
        <f t="shared" si="779"/>
        <v>-7.6759061833688751</v>
      </c>
      <c r="S1205" s="50">
        <v>185.6</v>
      </c>
      <c r="T1205" s="50"/>
      <c r="U1205" s="321">
        <f t="shared" si="780"/>
        <v>7.4696004632310409</v>
      </c>
      <c r="V1205" s="50">
        <v>124.3</v>
      </c>
      <c r="W1205" s="80"/>
      <c r="X1205" s="321">
        <f t="shared" si="781"/>
        <v>1.4693877551020362</v>
      </c>
      <c r="Y1205" s="98">
        <f t="shared" si="772"/>
        <v>0.60060060060060061</v>
      </c>
      <c r="Z1205" s="98"/>
      <c r="AA1205" s="300" t="s">
        <v>18</v>
      </c>
      <c r="AB1205" s="301">
        <v>166.5</v>
      </c>
      <c r="AC1205" s="301">
        <v>162.6</v>
      </c>
      <c r="AD1205" s="301">
        <v>138.69999999999999</v>
      </c>
      <c r="AE1205" s="301">
        <v>188</v>
      </c>
      <c r="AF1205" s="301">
        <v>173.2</v>
      </c>
      <c r="AG1205" s="301">
        <v>185.6</v>
      </c>
      <c r="AH1205" s="301">
        <v>124.3</v>
      </c>
      <c r="AI1205" s="263"/>
      <c r="AJ1205" s="309" t="b">
        <f t="shared" si="784"/>
        <v>1</v>
      </c>
      <c r="AK1205" s="309" t="b">
        <f t="shared" si="785"/>
        <v>1</v>
      </c>
      <c r="AL1205" s="309" t="b">
        <f t="shared" si="786"/>
        <v>1</v>
      </c>
      <c r="AM1205" s="309" t="b">
        <f t="shared" si="787"/>
        <v>1</v>
      </c>
      <c r="AN1205" s="309" t="b">
        <f t="shared" si="788"/>
        <v>1</v>
      </c>
      <c r="AO1205" s="309" t="b">
        <f t="shared" si="789"/>
        <v>1</v>
      </c>
      <c r="AP1205" s="31" t="b">
        <f t="shared" si="790"/>
        <v>1</v>
      </c>
    </row>
    <row r="1206" spans="2:42" ht="12.75" customHeight="1" x14ac:dyDescent="0.2">
      <c r="C1206" s="17" t="s">
        <v>19</v>
      </c>
      <c r="D1206" s="50">
        <v>166.3</v>
      </c>
      <c r="E1206" s="50"/>
      <c r="F1206" s="321">
        <f t="shared" si="775"/>
        <v>1.9619865113427393</v>
      </c>
      <c r="G1206" s="50">
        <v>162.69999999999999</v>
      </c>
      <c r="H1206" s="50"/>
      <c r="I1206" s="321">
        <f t="shared" si="776"/>
        <v>3.432930705657955</v>
      </c>
      <c r="J1206" s="50">
        <v>139</v>
      </c>
      <c r="K1206" s="50"/>
      <c r="L1206" s="321">
        <f t="shared" si="777"/>
        <v>1.9061583577712593</v>
      </c>
      <c r="M1206" s="50">
        <v>187.9</v>
      </c>
      <c r="N1206" s="50"/>
      <c r="O1206" s="321">
        <f t="shared" si="778"/>
        <v>0.15991471215353048</v>
      </c>
      <c r="P1206" s="50">
        <v>175.3</v>
      </c>
      <c r="Q1206" s="50"/>
      <c r="R1206" s="321">
        <f t="shared" si="779"/>
        <v>-9.4056847545219586</v>
      </c>
      <c r="S1206" s="50">
        <v>182.1</v>
      </c>
      <c r="T1206" s="50"/>
      <c r="U1206" s="321">
        <f t="shared" si="780"/>
        <v>4.8963133640552936</v>
      </c>
      <c r="V1206" s="50">
        <v>124.5</v>
      </c>
      <c r="W1206" s="80"/>
      <c r="X1206" s="321">
        <f t="shared" si="781"/>
        <v>1.6326530612244872</v>
      </c>
      <c r="Y1206" s="98">
        <f t="shared" si="772"/>
        <v>0.60132291040288632</v>
      </c>
      <c r="Z1206" s="98"/>
      <c r="AA1206" s="300" t="s">
        <v>58</v>
      </c>
      <c r="AB1206" s="301">
        <v>166.3</v>
      </c>
      <c r="AC1206" s="301">
        <v>162.69999999999999</v>
      </c>
      <c r="AD1206" s="301">
        <v>139</v>
      </c>
      <c r="AE1206" s="301">
        <v>187.9</v>
      </c>
      <c r="AF1206" s="301">
        <v>175.3</v>
      </c>
      <c r="AG1206" s="301">
        <v>182.1</v>
      </c>
      <c r="AH1206" s="301">
        <v>124.5</v>
      </c>
      <c r="AI1206" s="263"/>
      <c r="AJ1206" s="309" t="b">
        <f t="shared" si="784"/>
        <v>1</v>
      </c>
      <c r="AK1206" s="309" t="b">
        <f t="shared" si="785"/>
        <v>1</v>
      </c>
      <c r="AL1206" s="309" t="b">
        <f t="shared" si="786"/>
        <v>1</v>
      </c>
      <c r="AM1206" s="309" t="b">
        <f t="shared" si="787"/>
        <v>1</v>
      </c>
      <c r="AN1206" s="309" t="b">
        <f t="shared" si="788"/>
        <v>1</v>
      </c>
      <c r="AO1206" s="309" t="b">
        <f t="shared" si="789"/>
        <v>1</v>
      </c>
      <c r="AP1206" s="31" t="b">
        <f t="shared" si="790"/>
        <v>1</v>
      </c>
    </row>
    <row r="1207" spans="2:42" ht="12.75" customHeight="1" x14ac:dyDescent="0.2">
      <c r="C1207" s="17" t="s">
        <v>20</v>
      </c>
      <c r="D1207" s="50">
        <v>166.5</v>
      </c>
      <c r="E1207" s="50"/>
      <c r="F1207" s="321">
        <f t="shared" si="775"/>
        <v>-6.0024009603842909E-2</v>
      </c>
      <c r="G1207" s="50">
        <v>162.80000000000001</v>
      </c>
      <c r="H1207" s="50"/>
      <c r="I1207" s="321">
        <f t="shared" si="776"/>
        <v>1.4962593516209433</v>
      </c>
      <c r="J1207" s="50">
        <v>138.69999999999999</v>
      </c>
      <c r="K1207" s="50"/>
      <c r="L1207" s="321">
        <f t="shared" si="777"/>
        <v>1.4630577907827291</v>
      </c>
      <c r="M1207" s="50">
        <v>187.9</v>
      </c>
      <c r="N1207" s="50"/>
      <c r="O1207" s="321">
        <f t="shared" si="778"/>
        <v>-5.3191489361703592E-2</v>
      </c>
      <c r="P1207" s="50">
        <v>178.6</v>
      </c>
      <c r="Q1207" s="50"/>
      <c r="R1207" s="321">
        <f t="shared" si="779"/>
        <v>-10.386352232814854</v>
      </c>
      <c r="S1207" s="50">
        <v>182.1</v>
      </c>
      <c r="T1207" s="50"/>
      <c r="U1207" s="321">
        <f t="shared" si="780"/>
        <v>-1.086366105377512</v>
      </c>
      <c r="V1207" s="50">
        <v>124.4</v>
      </c>
      <c r="W1207" s="80"/>
      <c r="X1207" s="321">
        <f t="shared" si="781"/>
        <v>1.8003273322422242</v>
      </c>
      <c r="Y1207" s="98">
        <f t="shared" si="772"/>
        <v>0.60060060060060061</v>
      </c>
      <c r="Z1207" s="98"/>
      <c r="AA1207" s="300" t="s">
        <v>20</v>
      </c>
      <c r="AB1207" s="301">
        <v>166.5</v>
      </c>
      <c r="AC1207" s="301">
        <v>162.80000000000001</v>
      </c>
      <c r="AD1207" s="301">
        <v>138.69999999999999</v>
      </c>
      <c r="AE1207" s="301">
        <v>187.9</v>
      </c>
      <c r="AF1207" s="301">
        <v>178.6</v>
      </c>
      <c r="AG1207" s="301">
        <v>182.1</v>
      </c>
      <c r="AH1207" s="301">
        <v>124.4</v>
      </c>
      <c r="AI1207" s="263"/>
      <c r="AJ1207" s="309" t="b">
        <f t="shared" si="784"/>
        <v>1</v>
      </c>
      <c r="AK1207" s="309" t="b">
        <f t="shared" si="785"/>
        <v>1</v>
      </c>
      <c r="AL1207" s="309" t="b">
        <f t="shared" si="786"/>
        <v>1</v>
      </c>
      <c r="AM1207" s="309" t="b">
        <f t="shared" si="787"/>
        <v>1</v>
      </c>
      <c r="AN1207" s="309" t="b">
        <f t="shared" si="788"/>
        <v>1</v>
      </c>
      <c r="AO1207" s="309" t="b">
        <f t="shared" si="789"/>
        <v>1</v>
      </c>
      <c r="AP1207" s="31" t="b">
        <f t="shared" si="790"/>
        <v>1</v>
      </c>
    </row>
    <row r="1208" spans="2:42" ht="12.75" customHeight="1" x14ac:dyDescent="0.2">
      <c r="C1208" s="17" t="s">
        <v>21</v>
      </c>
      <c r="D1208" s="50">
        <v>168.3</v>
      </c>
      <c r="E1208" s="50"/>
      <c r="F1208" s="321">
        <f t="shared" si="775"/>
        <v>-0.59066745422327038</v>
      </c>
      <c r="G1208" s="50">
        <v>165.6</v>
      </c>
      <c r="H1208" s="50"/>
      <c r="I1208" s="321">
        <f t="shared" si="776"/>
        <v>0.30284675953966556</v>
      </c>
      <c r="J1208" s="50">
        <v>139.30000000000001</v>
      </c>
      <c r="K1208" s="50"/>
      <c r="L1208" s="321">
        <f t="shared" si="777"/>
        <v>2.5773195876288568</v>
      </c>
      <c r="M1208" s="50">
        <v>187.9</v>
      </c>
      <c r="N1208" s="50"/>
      <c r="O1208" s="321">
        <f t="shared" si="778"/>
        <v>-0.10632642211588772</v>
      </c>
      <c r="P1208" s="50">
        <v>181.5</v>
      </c>
      <c r="Q1208" s="50"/>
      <c r="R1208" s="321">
        <f t="shared" si="779"/>
        <v>-8.7022132796780731</v>
      </c>
      <c r="S1208" s="50">
        <v>182.3</v>
      </c>
      <c r="T1208" s="50"/>
      <c r="U1208" s="321">
        <f t="shared" si="780"/>
        <v>-1.2994044396318238</v>
      </c>
      <c r="V1208" s="50">
        <v>124.4</v>
      </c>
      <c r="W1208" s="80"/>
      <c r="X1208" s="321">
        <f t="shared" si="781"/>
        <v>0.48465266558965769</v>
      </c>
      <c r="Y1208" s="98">
        <f t="shared" si="772"/>
        <v>0.59417706476530008</v>
      </c>
      <c r="Z1208" s="98"/>
      <c r="AA1208" s="300" t="s">
        <v>21</v>
      </c>
      <c r="AB1208" s="301">
        <v>168.3</v>
      </c>
      <c r="AC1208" s="301">
        <v>165.6</v>
      </c>
      <c r="AD1208" s="301">
        <v>139.30000000000001</v>
      </c>
      <c r="AE1208" s="301">
        <v>187.9</v>
      </c>
      <c r="AF1208" s="301">
        <v>181.5</v>
      </c>
      <c r="AG1208" s="301">
        <v>182.3</v>
      </c>
      <c r="AH1208" s="301">
        <v>124.4</v>
      </c>
      <c r="AI1208" s="263"/>
      <c r="AJ1208" s="309" t="b">
        <f t="shared" si="784"/>
        <v>1</v>
      </c>
      <c r="AK1208" s="309" t="b">
        <f t="shared" si="785"/>
        <v>1</v>
      </c>
      <c r="AL1208" s="309" t="b">
        <f t="shared" si="786"/>
        <v>1</v>
      </c>
      <c r="AM1208" s="309" t="b">
        <f t="shared" si="787"/>
        <v>1</v>
      </c>
      <c r="AN1208" s="309" t="b">
        <f t="shared" si="788"/>
        <v>1</v>
      </c>
      <c r="AO1208" s="309" t="b">
        <f t="shared" si="789"/>
        <v>1</v>
      </c>
      <c r="AP1208" s="31" t="b">
        <f t="shared" si="790"/>
        <v>1</v>
      </c>
    </row>
    <row r="1209" spans="2:42" ht="12.75" customHeight="1" x14ac:dyDescent="0.2">
      <c r="C1209" s="17" t="s">
        <v>22</v>
      </c>
      <c r="D1209" s="50">
        <v>168</v>
      </c>
      <c r="E1209" s="50"/>
      <c r="F1209" s="321">
        <f t="shared" si="775"/>
        <v>-0.3558718861209953</v>
      </c>
      <c r="G1209" s="50">
        <v>164.9</v>
      </c>
      <c r="H1209" s="50"/>
      <c r="I1209" s="321">
        <f t="shared" si="776"/>
        <v>0.24316109422493071</v>
      </c>
      <c r="J1209" s="50">
        <v>139.1</v>
      </c>
      <c r="K1209" s="50"/>
      <c r="L1209" s="321">
        <f t="shared" si="777"/>
        <v>2.5055268975681777</v>
      </c>
      <c r="M1209" s="50">
        <v>187.9</v>
      </c>
      <c r="N1209" s="50"/>
      <c r="O1209" s="321">
        <f t="shared" si="778"/>
        <v>-0.15940488841656997</v>
      </c>
      <c r="P1209" s="50">
        <v>183.8</v>
      </c>
      <c r="Q1209" s="50"/>
      <c r="R1209" s="321">
        <f t="shared" si="779"/>
        <v>-5.646817248459957</v>
      </c>
      <c r="S1209" s="50">
        <v>182.4</v>
      </c>
      <c r="T1209" s="50"/>
      <c r="U1209" s="321">
        <f t="shared" si="780"/>
        <v>-0.97719869706839324</v>
      </c>
      <c r="V1209" s="50">
        <v>124.4</v>
      </c>
      <c r="W1209" s="80"/>
      <c r="X1209" s="321">
        <f t="shared" si="781"/>
        <v>0.81037277147488762</v>
      </c>
      <c r="Y1209" s="98">
        <f t="shared" si="772"/>
        <v>0.59523809523809523</v>
      </c>
      <c r="Z1209" s="98"/>
      <c r="AA1209" s="300" t="s">
        <v>60</v>
      </c>
      <c r="AB1209" s="301">
        <v>168</v>
      </c>
      <c r="AC1209" s="301">
        <v>164.9</v>
      </c>
      <c r="AD1209" s="301">
        <v>139.1</v>
      </c>
      <c r="AE1209" s="301">
        <v>187.9</v>
      </c>
      <c r="AF1209" s="301">
        <v>183.8</v>
      </c>
      <c r="AG1209" s="301">
        <v>182.4</v>
      </c>
      <c r="AH1209" s="301">
        <v>124.4</v>
      </c>
      <c r="AI1209" s="263"/>
      <c r="AJ1209" s="309" t="b">
        <f t="shared" si="784"/>
        <v>1</v>
      </c>
      <c r="AK1209" s="309" t="b">
        <f t="shared" si="785"/>
        <v>1</v>
      </c>
      <c r="AL1209" s="309" t="b">
        <f t="shared" si="786"/>
        <v>1</v>
      </c>
      <c r="AM1209" s="309" t="b">
        <f t="shared" si="787"/>
        <v>1</v>
      </c>
      <c r="AN1209" s="309" t="b">
        <f t="shared" si="788"/>
        <v>1</v>
      </c>
      <c r="AO1209" s="309" t="b">
        <f t="shared" si="789"/>
        <v>1</v>
      </c>
      <c r="AP1209" s="31" t="b">
        <f t="shared" si="790"/>
        <v>1</v>
      </c>
    </row>
    <row r="1210" spans="2:42" ht="12.75" customHeight="1" x14ac:dyDescent="0.2">
      <c r="C1210" s="17" t="s">
        <v>23</v>
      </c>
      <c r="D1210" s="50">
        <v>168.1</v>
      </c>
      <c r="E1210" s="50"/>
      <c r="F1210" s="321">
        <f t="shared" si="775"/>
        <v>-0.29655990510083496</v>
      </c>
      <c r="G1210" s="50">
        <v>164.8</v>
      </c>
      <c r="H1210" s="50"/>
      <c r="I1210" s="321">
        <f t="shared" si="776"/>
        <v>0.18237082066869803</v>
      </c>
      <c r="J1210" s="50">
        <v>139.5</v>
      </c>
      <c r="K1210" s="50"/>
      <c r="L1210" s="321">
        <f t="shared" si="777"/>
        <v>2.8002947678703149</v>
      </c>
      <c r="M1210" s="50">
        <v>187.9</v>
      </c>
      <c r="N1210" s="50"/>
      <c r="O1210" s="321">
        <f t="shared" si="778"/>
        <v>-0.26539278131635369</v>
      </c>
      <c r="P1210" s="50">
        <v>186.1</v>
      </c>
      <c r="Q1210" s="50"/>
      <c r="R1210" s="321">
        <f t="shared" si="779"/>
        <v>-4.2202779207411334</v>
      </c>
      <c r="S1210" s="50">
        <v>182.3</v>
      </c>
      <c r="T1210" s="50"/>
      <c r="U1210" s="321">
        <f t="shared" si="780"/>
        <v>-0.87003806416530161</v>
      </c>
      <c r="V1210" s="50">
        <v>124.3</v>
      </c>
      <c r="W1210" s="80"/>
      <c r="X1210" s="321">
        <f t="shared" si="781"/>
        <v>0.64777327935221507</v>
      </c>
      <c r="Y1210" s="98">
        <f t="shared" si="772"/>
        <v>0.59488399762046407</v>
      </c>
      <c r="Z1210" s="98"/>
      <c r="AA1210" s="300" t="s">
        <v>23</v>
      </c>
      <c r="AB1210" s="301">
        <v>168.1</v>
      </c>
      <c r="AC1210" s="301">
        <v>164.8</v>
      </c>
      <c r="AD1210" s="301">
        <v>139.5</v>
      </c>
      <c r="AE1210" s="301">
        <v>187.9</v>
      </c>
      <c r="AF1210" s="301">
        <v>186.1</v>
      </c>
      <c r="AG1210" s="301">
        <v>182.3</v>
      </c>
      <c r="AH1210" s="301">
        <v>124.3</v>
      </c>
      <c r="AI1210" s="263"/>
      <c r="AJ1210" s="309" t="b">
        <f t="shared" si="784"/>
        <v>1</v>
      </c>
      <c r="AK1210" s="309" t="b">
        <f t="shared" si="785"/>
        <v>1</v>
      </c>
      <c r="AL1210" s="309" t="b">
        <f t="shared" si="786"/>
        <v>1</v>
      </c>
      <c r="AM1210" s="309" t="b">
        <f t="shared" si="787"/>
        <v>1</v>
      </c>
      <c r="AN1210" s="309" t="b">
        <f t="shared" si="788"/>
        <v>1</v>
      </c>
      <c r="AO1210" s="309" t="b">
        <f t="shared" si="789"/>
        <v>1</v>
      </c>
      <c r="AP1210" s="31" t="b">
        <f t="shared" si="790"/>
        <v>1</v>
      </c>
    </row>
    <row r="1211" spans="2:42" ht="12.75" customHeight="1" x14ac:dyDescent="0.2">
      <c r="C1211" s="17" t="s">
        <v>24</v>
      </c>
      <c r="D1211" s="50">
        <v>170.5</v>
      </c>
      <c r="E1211" s="50"/>
      <c r="F1211" s="321">
        <f t="shared" si="775"/>
        <v>1.9127316198445765</v>
      </c>
      <c r="G1211" s="50">
        <v>168.7</v>
      </c>
      <c r="H1211" s="50"/>
      <c r="I1211" s="321">
        <f t="shared" si="776"/>
        <v>3.6877688998156133</v>
      </c>
      <c r="J1211" s="50">
        <v>139.19999999999999</v>
      </c>
      <c r="K1211" s="50"/>
      <c r="L1211" s="321">
        <f t="shared" si="777"/>
        <v>-1.2065294535131388</v>
      </c>
      <c r="M1211" s="50">
        <v>187.8</v>
      </c>
      <c r="N1211" s="50"/>
      <c r="O1211" s="321">
        <f t="shared" si="778"/>
        <v>-0.37135278514588421</v>
      </c>
      <c r="P1211" s="50">
        <v>190.4</v>
      </c>
      <c r="Q1211" s="50"/>
      <c r="R1211" s="321">
        <f t="shared" si="779"/>
        <v>1.7637626937466733</v>
      </c>
      <c r="S1211" s="50">
        <v>182.2</v>
      </c>
      <c r="T1211" s="50"/>
      <c r="U1211" s="321">
        <f t="shared" si="780"/>
        <v>-0.70844686648502408</v>
      </c>
      <c r="V1211" s="50">
        <v>123.9</v>
      </c>
      <c r="W1211" s="143"/>
      <c r="X1211" s="321">
        <f t="shared" si="781"/>
        <v>0.40518638573743271</v>
      </c>
      <c r="Y1211" s="98">
        <f t="shared" si="772"/>
        <v>0.5865102639296188</v>
      </c>
      <c r="Z1211" s="98"/>
      <c r="AA1211" s="300" t="s">
        <v>24</v>
      </c>
      <c r="AB1211" s="301">
        <v>170.5</v>
      </c>
      <c r="AC1211" s="301">
        <v>168.7</v>
      </c>
      <c r="AD1211" s="301">
        <v>139.19999999999999</v>
      </c>
      <c r="AE1211" s="301">
        <v>187.8</v>
      </c>
      <c r="AF1211" s="301">
        <v>190.4</v>
      </c>
      <c r="AG1211" s="301">
        <v>182.2</v>
      </c>
      <c r="AH1211" s="301">
        <v>123.9</v>
      </c>
      <c r="AI1211" s="263"/>
      <c r="AJ1211" s="309" t="b">
        <f t="shared" si="784"/>
        <v>1</v>
      </c>
      <c r="AK1211" s="309" t="b">
        <f t="shared" si="785"/>
        <v>1</v>
      </c>
      <c r="AL1211" s="309" t="b">
        <f t="shared" si="786"/>
        <v>1</v>
      </c>
      <c r="AM1211" s="309" t="b">
        <f t="shared" si="787"/>
        <v>1</v>
      </c>
      <c r="AN1211" s="309" t="b">
        <f t="shared" si="788"/>
        <v>1</v>
      </c>
      <c r="AO1211" s="309" t="b">
        <f t="shared" si="789"/>
        <v>1</v>
      </c>
      <c r="AP1211" s="31" t="b">
        <f t="shared" si="790"/>
        <v>1</v>
      </c>
    </row>
    <row r="1212" spans="2:42" ht="12.75" customHeight="1" x14ac:dyDescent="0.2">
      <c r="B1212" s="31"/>
      <c r="C1212" s="17" t="s">
        <v>25</v>
      </c>
      <c r="D1212" s="50">
        <v>171.5</v>
      </c>
      <c r="E1212" s="50"/>
      <c r="F1212" s="321">
        <f t="shared" si="775"/>
        <v>2.6946107784431073</v>
      </c>
      <c r="G1212" s="50">
        <v>169.8</v>
      </c>
      <c r="H1212" s="50"/>
      <c r="I1212" s="321">
        <f t="shared" si="776"/>
        <v>3.8532110091743288</v>
      </c>
      <c r="J1212" s="50">
        <v>139.19999999999999</v>
      </c>
      <c r="K1212" s="50"/>
      <c r="L1212" s="321">
        <f t="shared" si="777"/>
        <v>1.2363636363636354</v>
      </c>
      <c r="M1212" s="50">
        <v>187.8</v>
      </c>
      <c r="N1212" s="50"/>
      <c r="O1212" s="321">
        <f t="shared" si="778"/>
        <v>-0.26553372278279586</v>
      </c>
      <c r="P1212" s="50">
        <v>195.3</v>
      </c>
      <c r="Q1212" s="50"/>
      <c r="R1212" s="321">
        <f t="shared" si="779"/>
        <v>8.9843750000000213</v>
      </c>
      <c r="S1212" s="50">
        <v>182.5</v>
      </c>
      <c r="T1212" s="50"/>
      <c r="U1212" s="321">
        <f t="shared" si="780"/>
        <v>-0.32768978700163931</v>
      </c>
      <c r="V1212" s="50">
        <v>124.2</v>
      </c>
      <c r="W1212" s="80"/>
      <c r="X1212" s="321">
        <f t="shared" si="781"/>
        <v>0.40420371867420091</v>
      </c>
      <c r="Y1212" s="98">
        <f t="shared" si="772"/>
        <v>0.58309037900874638</v>
      </c>
      <c r="Z1212" s="98"/>
      <c r="AA1212" s="300" t="s">
        <v>25</v>
      </c>
      <c r="AB1212" s="301">
        <v>171.5</v>
      </c>
      <c r="AC1212" s="301">
        <v>169.8</v>
      </c>
      <c r="AD1212" s="301">
        <v>139.19999999999999</v>
      </c>
      <c r="AE1212" s="301">
        <v>187.8</v>
      </c>
      <c r="AF1212" s="301">
        <v>195.3</v>
      </c>
      <c r="AG1212" s="301">
        <v>182.5</v>
      </c>
      <c r="AH1212" s="301">
        <v>124.2</v>
      </c>
      <c r="AI1212" s="263"/>
      <c r="AJ1212" s="309" t="b">
        <f t="shared" si="784"/>
        <v>1</v>
      </c>
      <c r="AK1212" s="309" t="b">
        <f t="shared" si="785"/>
        <v>1</v>
      </c>
      <c r="AL1212" s="309" t="b">
        <f t="shared" si="786"/>
        <v>1</v>
      </c>
      <c r="AM1212" s="309" t="b">
        <f t="shared" si="787"/>
        <v>1</v>
      </c>
      <c r="AN1212" s="309" t="b">
        <f t="shared" si="788"/>
        <v>1</v>
      </c>
      <c r="AO1212" s="309" t="b">
        <f t="shared" si="789"/>
        <v>1</v>
      </c>
      <c r="AP1212" s="31" t="b">
        <f t="shared" si="790"/>
        <v>1</v>
      </c>
    </row>
    <row r="1213" spans="2:42" ht="12.75" customHeight="1" x14ac:dyDescent="0.2">
      <c r="B1213" s="31"/>
      <c r="C1213" s="17"/>
      <c r="D1213" s="50"/>
      <c r="E1213" s="50"/>
      <c r="F1213" s="321"/>
      <c r="G1213" s="50"/>
      <c r="H1213" s="50"/>
      <c r="I1213" s="321"/>
      <c r="J1213" s="50"/>
      <c r="K1213" s="50"/>
      <c r="L1213" s="321"/>
      <c r="M1213" s="50"/>
      <c r="N1213" s="50"/>
      <c r="O1213" s="321"/>
      <c r="P1213" s="50"/>
      <c r="Q1213" s="50"/>
      <c r="R1213" s="321"/>
      <c r="S1213" s="50"/>
      <c r="T1213" s="50"/>
      <c r="U1213" s="321"/>
      <c r="V1213" s="50"/>
      <c r="W1213" s="80"/>
      <c r="X1213" s="321"/>
      <c r="Y1213" s="98"/>
      <c r="Z1213" s="98"/>
      <c r="AA1213" s="295" t="s">
        <v>50</v>
      </c>
      <c r="AB1213" s="296" t="s">
        <v>51</v>
      </c>
      <c r="AC1213" s="297" t="s">
        <v>52</v>
      </c>
      <c r="AD1213" s="297" t="s">
        <v>53</v>
      </c>
      <c r="AE1213" s="297" t="s">
        <v>54</v>
      </c>
      <c r="AF1213" s="297" t="s">
        <v>55</v>
      </c>
      <c r="AG1213" s="297" t="s">
        <v>56</v>
      </c>
      <c r="AH1213" s="297" t="s">
        <v>57</v>
      </c>
      <c r="AJ1213" s="292"/>
    </row>
    <row r="1214" spans="2:42" ht="12.75" customHeight="1" x14ac:dyDescent="0.2">
      <c r="B1214" s="222">
        <v>2010</v>
      </c>
      <c r="C1214" s="17"/>
      <c r="D1214" s="50">
        <f>SUM(D1215:D1226)/12</f>
        <v>171.5916666666667</v>
      </c>
      <c r="E1214" s="50"/>
      <c r="F1214" s="321">
        <f>SUM(D1214/D1200-1)*100</f>
        <v>2.5243975303724575</v>
      </c>
      <c r="G1214" s="50">
        <f>SUM(G1215:G1226)/12</f>
        <v>168.375</v>
      </c>
      <c r="H1214" s="50"/>
      <c r="I1214" s="321">
        <f>SUM(G1214/G1200-1)*100</f>
        <v>2.7355468551380602</v>
      </c>
      <c r="J1214" s="50">
        <f>SUM(J1215:J1226)/12</f>
        <v>140.03333333333333</v>
      </c>
      <c r="K1214" s="50"/>
      <c r="L1214" s="321">
        <f>SUM(J1214/J1200-1)*100</f>
        <v>1.0827718960539023</v>
      </c>
      <c r="M1214" s="50">
        <f>SUM(M1215:M1226)/12</f>
        <v>190.06666666666669</v>
      </c>
      <c r="N1214" s="50"/>
      <c r="O1214" s="321">
        <f>SUM(M1214/M1200-1)*100</f>
        <v>1.1172193651356466</v>
      </c>
      <c r="P1214" s="229">
        <f>SUM(P1215:P1226)/12</f>
        <v>198.08333333333334</v>
      </c>
      <c r="Q1214" s="229"/>
      <c r="R1214" s="322">
        <f>SUM(P1214/P1200-1)*100</f>
        <v>9.7363925949863983</v>
      </c>
      <c r="S1214" s="50">
        <f>SUM(S1215:S1226)/12</f>
        <v>184.82499999999996</v>
      </c>
      <c r="T1214" s="50"/>
      <c r="U1214" s="321">
        <f>SUM(S1214/S1200-1)*100</f>
        <v>0.85030920334665527</v>
      </c>
      <c r="V1214" s="50">
        <f>SUM(V1215:V1226)/12</f>
        <v>124.88333333333333</v>
      </c>
      <c r="W1214" s="80"/>
      <c r="X1214" s="321">
        <f>SUM(V1214/V1200-1)*100</f>
        <v>0.58393180750384577</v>
      </c>
      <c r="Y1214" s="98">
        <f t="shared" ref="Y1214:Y1226" si="791">(1/D1214)*100</f>
        <v>0.58277888397843713</v>
      </c>
      <c r="AJ1214" s="309" t="b">
        <f>D1214=AB1213</f>
        <v>0</v>
      </c>
      <c r="AK1214" s="309" t="b">
        <f>G1214=AC1213</f>
        <v>0</v>
      </c>
      <c r="AL1214" s="309" t="b">
        <f>J1214=AD1213</f>
        <v>0</v>
      </c>
      <c r="AM1214" s="309" t="b">
        <f>M1214=AE1213</f>
        <v>0</v>
      </c>
      <c r="AN1214" s="309" t="b">
        <f>AF1213=P1214</f>
        <v>0</v>
      </c>
      <c r="AO1214" s="309" t="b">
        <f>AG1213=S1214</f>
        <v>0</v>
      </c>
      <c r="AP1214" s="31" t="b">
        <f>AH1213=V1214</f>
        <v>0</v>
      </c>
    </row>
    <row r="1215" spans="2:42" ht="12.75" customHeight="1" x14ac:dyDescent="0.2">
      <c r="B1215" s="31"/>
      <c r="C1215" s="17" t="s">
        <v>32</v>
      </c>
      <c r="D1215" s="50">
        <v>171.5</v>
      </c>
      <c r="E1215" s="50"/>
      <c r="F1215" s="321">
        <f t="shared" ref="F1215:F1240" si="792">SUM(D1215/D1201-1)*100</f>
        <v>4.3187347931873399</v>
      </c>
      <c r="G1215" s="50">
        <v>169.7</v>
      </c>
      <c r="H1215" s="50"/>
      <c r="I1215" s="321">
        <f t="shared" ref="I1215:I1240" si="793">SUM(G1215/G1201-1)*100</f>
        <v>6.461731493099121</v>
      </c>
      <c r="J1215" s="50">
        <v>139.19999999999999</v>
      </c>
      <c r="K1215" s="50"/>
      <c r="L1215" s="321">
        <f t="shared" ref="L1215:L1240" si="794">SUM(J1215/J1201-1)*100</f>
        <v>1.4577259475218707</v>
      </c>
      <c r="M1215" s="50">
        <v>187.8</v>
      </c>
      <c r="N1215" s="50"/>
      <c r="O1215" s="321">
        <f t="shared" ref="O1215:O1240" si="795">SUM(M1215/M1201-1)*100</f>
        <v>-0.21253985122209329</v>
      </c>
      <c r="P1215" s="50">
        <v>196.4</v>
      </c>
      <c r="Q1215" s="50"/>
      <c r="R1215" s="322">
        <f t="shared" ref="R1215:R1240" si="796">SUM(P1215/P1201-1)*100</f>
        <v>12.938470385278888</v>
      </c>
      <c r="S1215" s="50">
        <v>183</v>
      </c>
      <c r="T1215" s="50"/>
      <c r="U1215" s="321">
        <f t="shared" ref="U1215:U1240" si="797">SUM(S1215/S1201-1)*100</f>
        <v>0</v>
      </c>
      <c r="V1215" s="50">
        <v>124.2</v>
      </c>
      <c r="W1215" s="80"/>
      <c r="X1215" s="321">
        <f t="shared" ref="X1215:X1240" si="798">SUM(V1215/V1201-1)*100</f>
        <v>0.56680161943321039</v>
      </c>
      <c r="Y1215" s="98">
        <f t="shared" si="791"/>
        <v>0.58309037900874638</v>
      </c>
      <c r="Z1215" s="98"/>
      <c r="AA1215" s="300" t="s">
        <v>14</v>
      </c>
      <c r="AB1215" s="301">
        <v>171.5</v>
      </c>
      <c r="AC1215" s="301">
        <v>169.7</v>
      </c>
      <c r="AD1215" s="301">
        <v>139.19999999999999</v>
      </c>
      <c r="AE1215" s="301">
        <v>187.8</v>
      </c>
      <c r="AF1215" s="301">
        <v>196.4</v>
      </c>
      <c r="AG1215" s="301">
        <v>183</v>
      </c>
      <c r="AH1215" s="301">
        <v>124.2</v>
      </c>
      <c r="AJ1215" s="309" t="b">
        <f t="shared" ref="AJ1215" si="799">D1215=AB1215</f>
        <v>1</v>
      </c>
      <c r="AK1215" s="309" t="b">
        <f t="shared" ref="AK1215" si="800">G1215=AC1215</f>
        <v>1</v>
      </c>
      <c r="AL1215" s="309" t="b">
        <f t="shared" ref="AL1215" si="801">J1215=AD1215</f>
        <v>1</v>
      </c>
      <c r="AM1215" s="309" t="b">
        <f t="shared" ref="AM1215" si="802">M1215=AE1215</f>
        <v>1</v>
      </c>
      <c r="AN1215" s="309" t="b">
        <f t="shared" ref="AN1215" si="803">AF1215=P1215</f>
        <v>1</v>
      </c>
      <c r="AO1215" s="309" t="b">
        <f t="shared" ref="AO1215" si="804">AG1215=S1215</f>
        <v>1</v>
      </c>
      <c r="AP1215" s="31" t="b">
        <f t="shared" ref="AP1215" si="805">AH1215=V1215</f>
        <v>1</v>
      </c>
    </row>
    <row r="1216" spans="2:42" ht="12.75" customHeight="1" x14ac:dyDescent="0.2">
      <c r="B1216" s="31"/>
      <c r="C1216" s="17" t="s">
        <v>15</v>
      </c>
      <c r="D1216" s="50">
        <v>171.5</v>
      </c>
      <c r="E1216" s="50"/>
      <c r="F1216" s="321">
        <f t="shared" si="792"/>
        <v>3.6880290205562272</v>
      </c>
      <c r="G1216" s="50">
        <v>169</v>
      </c>
      <c r="H1216" s="50"/>
      <c r="I1216" s="321">
        <f t="shared" si="793"/>
        <v>5.2303860523038592</v>
      </c>
      <c r="J1216" s="50">
        <v>139.19999999999999</v>
      </c>
      <c r="K1216" s="50"/>
      <c r="L1216" s="321">
        <f t="shared" si="794"/>
        <v>1.1627906976744207</v>
      </c>
      <c r="M1216" s="50">
        <v>187.8</v>
      </c>
      <c r="N1216" s="50"/>
      <c r="O1216" s="321">
        <f t="shared" si="795"/>
        <v>-0.21253985122209329</v>
      </c>
      <c r="P1216" s="50">
        <v>199.4</v>
      </c>
      <c r="Q1216" s="50"/>
      <c r="R1216" s="322">
        <f t="shared" si="796"/>
        <v>12.401352874859084</v>
      </c>
      <c r="S1216" s="50">
        <v>184.1</v>
      </c>
      <c r="T1216" s="50"/>
      <c r="U1216" s="321">
        <f t="shared" si="797"/>
        <v>5.4347826086953432E-2</v>
      </c>
      <c r="V1216" s="50">
        <v>124.3</v>
      </c>
      <c r="W1216" s="80"/>
      <c r="X1216" s="321">
        <f t="shared" si="798"/>
        <v>0.48504446240904553</v>
      </c>
      <c r="Y1216" s="98">
        <f t="shared" si="791"/>
        <v>0.58309037900874638</v>
      </c>
      <c r="Z1216" s="98"/>
      <c r="AA1216" s="300" t="s">
        <v>15</v>
      </c>
      <c r="AB1216" s="301">
        <v>171.5</v>
      </c>
      <c r="AC1216" s="301">
        <v>169</v>
      </c>
      <c r="AD1216" s="301">
        <v>139.19999999999999</v>
      </c>
      <c r="AE1216" s="301">
        <v>187.8</v>
      </c>
      <c r="AF1216" s="301">
        <v>199.4</v>
      </c>
      <c r="AG1216" s="301">
        <v>184.1</v>
      </c>
      <c r="AH1216" s="301">
        <v>124.3</v>
      </c>
      <c r="AJ1216" s="309" t="b">
        <f t="shared" ref="AJ1216:AJ1226" si="806">D1216=AB1216</f>
        <v>1</v>
      </c>
      <c r="AK1216" s="309" t="b">
        <f t="shared" ref="AK1216:AK1226" si="807">G1216=AC1216</f>
        <v>1</v>
      </c>
      <c r="AL1216" s="309" t="b">
        <f t="shared" ref="AL1216:AL1226" si="808">J1216=AD1216</f>
        <v>1</v>
      </c>
      <c r="AM1216" s="309" t="b">
        <f t="shared" ref="AM1216:AM1226" si="809">M1216=AE1216</f>
        <v>1</v>
      </c>
      <c r="AN1216" s="309" t="b">
        <f t="shared" ref="AN1216:AN1226" si="810">AF1216=P1216</f>
        <v>1</v>
      </c>
      <c r="AO1216" s="309" t="b">
        <f t="shared" ref="AO1216:AO1226" si="811">AG1216=S1216</f>
        <v>1</v>
      </c>
      <c r="AP1216" s="31" t="b">
        <f t="shared" ref="AP1216:AP1226" si="812">AH1216=V1216</f>
        <v>1</v>
      </c>
    </row>
    <row r="1217" spans="2:42" ht="12.75" customHeight="1" x14ac:dyDescent="0.2">
      <c r="B1217" s="31"/>
      <c r="C1217" s="17" t="s">
        <v>16</v>
      </c>
      <c r="D1217" s="50">
        <v>170.6</v>
      </c>
      <c r="E1217" s="50"/>
      <c r="F1217" s="321">
        <f t="shared" si="792"/>
        <v>2.5856885147323982</v>
      </c>
      <c r="G1217" s="50">
        <v>167.1</v>
      </c>
      <c r="H1217" s="50"/>
      <c r="I1217" s="321">
        <f t="shared" si="793"/>
        <v>3.0845157310302351</v>
      </c>
      <c r="J1217" s="50">
        <v>139.30000000000001</v>
      </c>
      <c r="K1217" s="50"/>
      <c r="L1217" s="321">
        <f t="shared" si="794"/>
        <v>1.3828238719068464</v>
      </c>
      <c r="M1217" s="50">
        <v>187.9</v>
      </c>
      <c r="N1217" s="50"/>
      <c r="O1217" s="321">
        <f t="shared" si="795"/>
        <v>-0.10632642211588772</v>
      </c>
      <c r="P1217" s="50">
        <v>199.2</v>
      </c>
      <c r="Q1217" s="50"/>
      <c r="R1217" s="322">
        <f t="shared" si="796"/>
        <v>12.925170068027203</v>
      </c>
      <c r="S1217" s="50">
        <v>184.9</v>
      </c>
      <c r="T1217" s="50"/>
      <c r="U1217" s="321">
        <f t="shared" si="797"/>
        <v>-0.16198704103670414</v>
      </c>
      <c r="V1217" s="50">
        <v>124.7</v>
      </c>
      <c r="W1217" s="80"/>
      <c r="X1217" s="321">
        <f t="shared" si="798"/>
        <v>0.48348106365834198</v>
      </c>
      <c r="Y1217" s="98">
        <f t="shared" si="791"/>
        <v>0.58616647127784294</v>
      </c>
      <c r="Z1217" s="98"/>
      <c r="AA1217" s="300" t="s">
        <v>16</v>
      </c>
      <c r="AB1217" s="301">
        <v>170.6</v>
      </c>
      <c r="AC1217" s="301">
        <v>167.1</v>
      </c>
      <c r="AD1217" s="301">
        <v>139.30000000000001</v>
      </c>
      <c r="AE1217" s="301">
        <v>187.9</v>
      </c>
      <c r="AF1217" s="301">
        <v>199.2</v>
      </c>
      <c r="AG1217" s="301">
        <v>184.9</v>
      </c>
      <c r="AH1217" s="301">
        <v>124.7</v>
      </c>
      <c r="AJ1217" s="309" t="b">
        <f t="shared" si="806"/>
        <v>1</v>
      </c>
      <c r="AK1217" s="309" t="b">
        <f t="shared" si="807"/>
        <v>1</v>
      </c>
      <c r="AL1217" s="309" t="b">
        <f t="shared" si="808"/>
        <v>1</v>
      </c>
      <c r="AM1217" s="309" t="b">
        <f t="shared" si="809"/>
        <v>1</v>
      </c>
      <c r="AN1217" s="309" t="b">
        <f t="shared" si="810"/>
        <v>1</v>
      </c>
      <c r="AO1217" s="309" t="b">
        <f t="shared" si="811"/>
        <v>1</v>
      </c>
      <c r="AP1217" s="31" t="b">
        <f t="shared" si="812"/>
        <v>1</v>
      </c>
    </row>
    <row r="1218" spans="2:42" ht="12.75" customHeight="1" x14ac:dyDescent="0.2">
      <c r="B1218" s="31"/>
      <c r="C1218" s="17" t="s">
        <v>17</v>
      </c>
      <c r="D1218" s="50">
        <v>171</v>
      </c>
      <c r="E1218" s="50"/>
      <c r="F1218" s="321">
        <f t="shared" si="792"/>
        <v>2.6410564225690214</v>
      </c>
      <c r="G1218" s="50">
        <v>167.9</v>
      </c>
      <c r="H1218" s="50"/>
      <c r="I1218" s="321">
        <f t="shared" si="793"/>
        <v>3.1960663798402011</v>
      </c>
      <c r="J1218" s="50">
        <v>139.6</v>
      </c>
      <c r="K1218" s="50"/>
      <c r="L1218" s="321">
        <f t="shared" si="794"/>
        <v>1.5272727272727327</v>
      </c>
      <c r="M1218" s="50">
        <v>187.9</v>
      </c>
      <c r="N1218" s="50"/>
      <c r="O1218" s="321">
        <f t="shared" si="795"/>
        <v>-5.3191489361703592E-2</v>
      </c>
      <c r="P1218" s="50">
        <v>197.6</v>
      </c>
      <c r="Q1218" s="50"/>
      <c r="R1218" s="322">
        <f t="shared" si="796"/>
        <v>13.432835820895516</v>
      </c>
      <c r="S1218" s="50">
        <v>185</v>
      </c>
      <c r="T1218" s="50"/>
      <c r="U1218" s="321">
        <f t="shared" si="797"/>
        <v>-0.26954177897574594</v>
      </c>
      <c r="V1218" s="50">
        <v>124.9</v>
      </c>
      <c r="W1218" s="80"/>
      <c r="X1218" s="321">
        <f t="shared" si="798"/>
        <v>0.56360708534621828</v>
      </c>
      <c r="Y1218" s="98">
        <f t="shared" si="791"/>
        <v>0.58479532163742687</v>
      </c>
      <c r="Z1218" s="98"/>
      <c r="AA1218" s="300" t="s">
        <v>17</v>
      </c>
      <c r="AB1218" s="301">
        <v>171</v>
      </c>
      <c r="AC1218" s="301">
        <v>167.9</v>
      </c>
      <c r="AD1218" s="301">
        <v>139.6</v>
      </c>
      <c r="AE1218" s="301">
        <v>187.9</v>
      </c>
      <c r="AF1218" s="301">
        <v>197.6</v>
      </c>
      <c r="AG1218" s="301">
        <v>185</v>
      </c>
      <c r="AH1218" s="301">
        <v>124.9</v>
      </c>
      <c r="AJ1218" s="309" t="b">
        <f t="shared" si="806"/>
        <v>1</v>
      </c>
      <c r="AK1218" s="309" t="b">
        <f t="shared" si="807"/>
        <v>1</v>
      </c>
      <c r="AL1218" s="309" t="b">
        <f t="shared" si="808"/>
        <v>1</v>
      </c>
      <c r="AM1218" s="309" t="b">
        <f t="shared" si="809"/>
        <v>1</v>
      </c>
      <c r="AN1218" s="309" t="b">
        <f t="shared" si="810"/>
        <v>1</v>
      </c>
      <c r="AO1218" s="309" t="b">
        <f t="shared" si="811"/>
        <v>1</v>
      </c>
      <c r="AP1218" s="31" t="b">
        <f t="shared" si="812"/>
        <v>1</v>
      </c>
    </row>
    <row r="1219" spans="2:42" ht="12.75" customHeight="1" x14ac:dyDescent="0.2">
      <c r="B1219" s="31"/>
      <c r="C1219" s="17" t="s">
        <v>18</v>
      </c>
      <c r="D1219" s="50">
        <v>171.6</v>
      </c>
      <c r="E1219" s="50"/>
      <c r="F1219" s="321">
        <f t="shared" si="792"/>
        <v>3.063063063063054</v>
      </c>
      <c r="G1219" s="50">
        <v>168.3</v>
      </c>
      <c r="H1219" s="50"/>
      <c r="I1219" s="321">
        <f t="shared" si="793"/>
        <v>3.5055350553505615</v>
      </c>
      <c r="J1219" s="50">
        <v>140.1</v>
      </c>
      <c r="K1219" s="50"/>
      <c r="L1219" s="321">
        <f t="shared" si="794"/>
        <v>1.0093727469358438</v>
      </c>
      <c r="M1219" s="50">
        <v>189.8</v>
      </c>
      <c r="N1219" s="50"/>
      <c r="O1219" s="321">
        <f t="shared" si="795"/>
        <v>0.95744680851064246</v>
      </c>
      <c r="P1219" s="50">
        <v>198.7</v>
      </c>
      <c r="Q1219" s="50"/>
      <c r="R1219" s="322">
        <f t="shared" si="796"/>
        <v>14.722863741339488</v>
      </c>
      <c r="S1219" s="50">
        <v>185</v>
      </c>
      <c r="T1219" s="50"/>
      <c r="U1219" s="321">
        <f t="shared" si="797"/>
        <v>-0.32327586206896131</v>
      </c>
      <c r="V1219" s="50">
        <v>124.9</v>
      </c>
      <c r="W1219" s="80"/>
      <c r="X1219" s="321">
        <f t="shared" si="798"/>
        <v>0.48270313757039496</v>
      </c>
      <c r="Y1219" s="98">
        <f t="shared" si="791"/>
        <v>0.58275058275058278</v>
      </c>
      <c r="Z1219" s="98"/>
      <c r="AA1219" s="300" t="s">
        <v>18</v>
      </c>
      <c r="AB1219" s="301">
        <v>171.6</v>
      </c>
      <c r="AC1219" s="301">
        <v>168.3</v>
      </c>
      <c r="AD1219" s="301">
        <v>140.1</v>
      </c>
      <c r="AE1219" s="301">
        <v>189.8</v>
      </c>
      <c r="AF1219" s="301">
        <v>198.7</v>
      </c>
      <c r="AG1219" s="301">
        <v>185</v>
      </c>
      <c r="AH1219" s="301">
        <v>124.9</v>
      </c>
      <c r="AJ1219" s="309" t="b">
        <f t="shared" si="806"/>
        <v>1</v>
      </c>
      <c r="AK1219" s="309" t="b">
        <f t="shared" si="807"/>
        <v>1</v>
      </c>
      <c r="AL1219" s="309" t="b">
        <f t="shared" si="808"/>
        <v>1</v>
      </c>
      <c r="AM1219" s="309" t="b">
        <f t="shared" si="809"/>
        <v>1</v>
      </c>
      <c r="AN1219" s="309" t="b">
        <f t="shared" si="810"/>
        <v>1</v>
      </c>
      <c r="AO1219" s="309" t="b">
        <f t="shared" si="811"/>
        <v>1</v>
      </c>
      <c r="AP1219" s="31" t="b">
        <f t="shared" si="812"/>
        <v>1</v>
      </c>
    </row>
    <row r="1220" spans="2:42" ht="12.75" customHeight="1" x14ac:dyDescent="0.2">
      <c r="B1220" s="31"/>
      <c r="C1220" s="17" t="s">
        <v>19</v>
      </c>
      <c r="D1220" s="50">
        <v>171.7</v>
      </c>
      <c r="E1220" s="50"/>
      <c r="F1220" s="321">
        <f t="shared" si="792"/>
        <v>3.2471437161755823</v>
      </c>
      <c r="G1220" s="50">
        <v>168.5</v>
      </c>
      <c r="H1220" s="50"/>
      <c r="I1220" s="321">
        <f t="shared" si="793"/>
        <v>3.5648432698217603</v>
      </c>
      <c r="J1220" s="50">
        <v>140.19999999999999</v>
      </c>
      <c r="K1220" s="50"/>
      <c r="L1220" s="321">
        <f t="shared" si="794"/>
        <v>0.86330935251797136</v>
      </c>
      <c r="M1220" s="50">
        <v>190.6</v>
      </c>
      <c r="N1220" s="50"/>
      <c r="O1220" s="321">
        <f t="shared" si="795"/>
        <v>1.4369345396487487</v>
      </c>
      <c r="P1220" s="50">
        <v>196.5</v>
      </c>
      <c r="Q1220" s="50"/>
      <c r="R1220" s="322">
        <f t="shared" si="796"/>
        <v>12.093553907586996</v>
      </c>
      <c r="S1220" s="50">
        <v>185</v>
      </c>
      <c r="T1220" s="50"/>
      <c r="U1220" s="321">
        <f t="shared" si="797"/>
        <v>1.5925315760571213</v>
      </c>
      <c r="V1220" s="50">
        <v>125</v>
      </c>
      <c r="W1220" s="80"/>
      <c r="X1220" s="321">
        <f t="shared" si="798"/>
        <v>0.40160642570281624</v>
      </c>
      <c r="Y1220" s="98">
        <f t="shared" si="791"/>
        <v>0.58241118229470012</v>
      </c>
      <c r="Z1220" s="98"/>
      <c r="AA1220" s="300" t="s">
        <v>58</v>
      </c>
      <c r="AB1220" s="301">
        <v>171.7</v>
      </c>
      <c r="AC1220" s="301">
        <v>168.5</v>
      </c>
      <c r="AD1220" s="301">
        <v>140.19999999999999</v>
      </c>
      <c r="AE1220" s="301">
        <v>190.6</v>
      </c>
      <c r="AF1220" s="301">
        <v>196.5</v>
      </c>
      <c r="AG1220" s="301">
        <v>185</v>
      </c>
      <c r="AH1220" s="301">
        <v>125</v>
      </c>
      <c r="AJ1220" s="309" t="b">
        <f t="shared" si="806"/>
        <v>1</v>
      </c>
      <c r="AK1220" s="309" t="b">
        <f t="shared" si="807"/>
        <v>1</v>
      </c>
      <c r="AL1220" s="309" t="b">
        <f t="shared" si="808"/>
        <v>1</v>
      </c>
      <c r="AM1220" s="309" t="b">
        <f t="shared" si="809"/>
        <v>1</v>
      </c>
      <c r="AN1220" s="309" t="b">
        <f t="shared" si="810"/>
        <v>1</v>
      </c>
      <c r="AO1220" s="309" t="b">
        <f t="shared" si="811"/>
        <v>1</v>
      </c>
      <c r="AP1220" s="31" t="b">
        <f t="shared" si="812"/>
        <v>1</v>
      </c>
    </row>
    <row r="1221" spans="2:42" ht="12.75" customHeight="1" x14ac:dyDescent="0.2">
      <c r="B1221" s="31"/>
      <c r="C1221" s="17" t="s">
        <v>20</v>
      </c>
      <c r="D1221" s="50">
        <v>171.7</v>
      </c>
      <c r="E1221" s="50"/>
      <c r="F1221" s="321">
        <f t="shared" si="792"/>
        <v>3.123123123123106</v>
      </c>
      <c r="G1221" s="50">
        <v>168.3</v>
      </c>
      <c r="H1221" s="50"/>
      <c r="I1221" s="321">
        <f t="shared" si="793"/>
        <v>3.3783783783783772</v>
      </c>
      <c r="J1221" s="50">
        <v>140.4</v>
      </c>
      <c r="K1221" s="50"/>
      <c r="L1221" s="321">
        <f t="shared" si="794"/>
        <v>1.2256669069935278</v>
      </c>
      <c r="M1221" s="50">
        <v>191.5</v>
      </c>
      <c r="N1221" s="50"/>
      <c r="O1221" s="321">
        <f t="shared" si="795"/>
        <v>1.915912719531665</v>
      </c>
      <c r="P1221" s="50">
        <v>196.2</v>
      </c>
      <c r="Q1221" s="50"/>
      <c r="R1221" s="322">
        <f t="shared" si="796"/>
        <v>9.8544232922732391</v>
      </c>
      <c r="S1221" s="50">
        <v>185.1</v>
      </c>
      <c r="T1221" s="50"/>
      <c r="U1221" s="321">
        <f t="shared" si="797"/>
        <v>1.6474464579901094</v>
      </c>
      <c r="V1221" s="50">
        <v>125</v>
      </c>
      <c r="W1221" s="80"/>
      <c r="X1221" s="321">
        <f t="shared" si="798"/>
        <v>0.48231511254019921</v>
      </c>
      <c r="Y1221" s="98">
        <f t="shared" si="791"/>
        <v>0.58241118229470012</v>
      </c>
      <c r="Z1221" s="98"/>
      <c r="AA1221" s="300" t="s">
        <v>20</v>
      </c>
      <c r="AB1221" s="301">
        <v>171.7</v>
      </c>
      <c r="AC1221" s="301">
        <v>168.3</v>
      </c>
      <c r="AD1221" s="301">
        <v>140.4</v>
      </c>
      <c r="AE1221" s="301">
        <v>191.5</v>
      </c>
      <c r="AF1221" s="301">
        <v>196.2</v>
      </c>
      <c r="AG1221" s="301">
        <v>185.1</v>
      </c>
      <c r="AH1221" s="301">
        <v>125</v>
      </c>
      <c r="AJ1221" s="309" t="b">
        <f t="shared" si="806"/>
        <v>1</v>
      </c>
      <c r="AK1221" s="309" t="b">
        <f t="shared" si="807"/>
        <v>1</v>
      </c>
      <c r="AL1221" s="309" t="b">
        <f t="shared" si="808"/>
        <v>1</v>
      </c>
      <c r="AM1221" s="309" t="b">
        <f t="shared" si="809"/>
        <v>1</v>
      </c>
      <c r="AN1221" s="309" t="b">
        <f t="shared" si="810"/>
        <v>1</v>
      </c>
      <c r="AO1221" s="309" t="b">
        <f t="shared" si="811"/>
        <v>1</v>
      </c>
      <c r="AP1221" s="31" t="b">
        <f t="shared" si="812"/>
        <v>1</v>
      </c>
    </row>
    <row r="1222" spans="2:42" ht="12.75" customHeight="1" x14ac:dyDescent="0.2">
      <c r="B1222" s="31"/>
      <c r="C1222" s="17" t="s">
        <v>21</v>
      </c>
      <c r="D1222" s="50">
        <v>171.1</v>
      </c>
      <c r="E1222" s="50"/>
      <c r="F1222" s="321">
        <f t="shared" si="792"/>
        <v>1.6636957813428221</v>
      </c>
      <c r="G1222" s="50">
        <v>167.6</v>
      </c>
      <c r="H1222" s="50"/>
      <c r="I1222" s="321">
        <f t="shared" si="793"/>
        <v>1.2077294685990392</v>
      </c>
      <c r="J1222" s="50">
        <v>140.4</v>
      </c>
      <c r="K1222" s="50"/>
      <c r="L1222" s="321">
        <f t="shared" si="794"/>
        <v>0.78966259870782984</v>
      </c>
      <c r="M1222" s="50">
        <v>191.5</v>
      </c>
      <c r="N1222" s="50"/>
      <c r="O1222" s="321">
        <f t="shared" si="795"/>
        <v>1.915912719531665</v>
      </c>
      <c r="P1222" s="50">
        <v>192.7</v>
      </c>
      <c r="Q1222" s="50"/>
      <c r="R1222" s="322">
        <f t="shared" si="796"/>
        <v>6.1707988980716166</v>
      </c>
      <c r="S1222" s="50">
        <v>185</v>
      </c>
      <c r="T1222" s="50"/>
      <c r="U1222" s="321">
        <f t="shared" si="797"/>
        <v>1.4810751508502307</v>
      </c>
      <c r="V1222" s="50">
        <v>125.1</v>
      </c>
      <c r="W1222" s="80"/>
      <c r="X1222" s="321">
        <f t="shared" si="798"/>
        <v>0.56270096463022501</v>
      </c>
      <c r="Y1222" s="98">
        <f t="shared" si="791"/>
        <v>0.58445353594389249</v>
      </c>
      <c r="Z1222" s="98"/>
      <c r="AA1222" s="300" t="s">
        <v>21</v>
      </c>
      <c r="AB1222" s="301">
        <v>171.1</v>
      </c>
      <c r="AC1222" s="301">
        <v>167.6</v>
      </c>
      <c r="AD1222" s="301">
        <v>140.4</v>
      </c>
      <c r="AE1222" s="301">
        <v>191.5</v>
      </c>
      <c r="AF1222" s="301">
        <v>192.7</v>
      </c>
      <c r="AG1222" s="301">
        <v>185</v>
      </c>
      <c r="AH1222" s="301">
        <v>125.1</v>
      </c>
      <c r="AJ1222" s="309" t="b">
        <f t="shared" si="806"/>
        <v>1</v>
      </c>
      <c r="AK1222" s="309" t="b">
        <f t="shared" si="807"/>
        <v>1</v>
      </c>
      <c r="AL1222" s="309" t="b">
        <f t="shared" si="808"/>
        <v>1</v>
      </c>
      <c r="AM1222" s="309" t="b">
        <f t="shared" si="809"/>
        <v>1</v>
      </c>
      <c r="AN1222" s="309" t="b">
        <f t="shared" si="810"/>
        <v>1</v>
      </c>
      <c r="AO1222" s="309" t="b">
        <f t="shared" si="811"/>
        <v>1</v>
      </c>
      <c r="AP1222" s="31" t="b">
        <f t="shared" si="812"/>
        <v>1</v>
      </c>
    </row>
    <row r="1223" spans="2:42" ht="12.75" customHeight="1" x14ac:dyDescent="0.2">
      <c r="B1223" s="31"/>
      <c r="C1223" s="17" t="s">
        <v>22</v>
      </c>
      <c r="D1223" s="50">
        <v>170.9</v>
      </c>
      <c r="E1223" s="50"/>
      <c r="F1223" s="321">
        <f t="shared" si="792"/>
        <v>1.7261904761904701</v>
      </c>
      <c r="G1223" s="50">
        <v>167.2</v>
      </c>
      <c r="H1223" s="50"/>
      <c r="I1223" s="321">
        <f t="shared" si="793"/>
        <v>1.3947847180109108</v>
      </c>
      <c r="J1223" s="50">
        <v>140.5</v>
      </c>
      <c r="K1223" s="50"/>
      <c r="L1223" s="321">
        <f t="shared" si="794"/>
        <v>1.0064701653486718</v>
      </c>
      <c r="M1223" s="50">
        <v>191.5</v>
      </c>
      <c r="N1223" s="50"/>
      <c r="O1223" s="321">
        <f t="shared" si="795"/>
        <v>1.915912719531665</v>
      </c>
      <c r="P1223" s="50">
        <v>192.9</v>
      </c>
      <c r="Q1223" s="50"/>
      <c r="R1223" s="322">
        <f t="shared" si="796"/>
        <v>4.9510337323177334</v>
      </c>
      <c r="S1223" s="50">
        <v>185</v>
      </c>
      <c r="T1223" s="50"/>
      <c r="U1223" s="321">
        <f t="shared" si="797"/>
        <v>1.4254385964912242</v>
      </c>
      <c r="V1223" s="50">
        <v>125.1</v>
      </c>
      <c r="W1223" s="80"/>
      <c r="X1223" s="321">
        <f t="shared" si="798"/>
        <v>0.56270096463022501</v>
      </c>
      <c r="Y1223" s="98">
        <f t="shared" si="791"/>
        <v>0.58513750731421887</v>
      </c>
      <c r="Z1223" s="98"/>
      <c r="AA1223" s="300" t="s">
        <v>60</v>
      </c>
      <c r="AB1223" s="301">
        <v>170.9</v>
      </c>
      <c r="AC1223" s="301">
        <v>167.2</v>
      </c>
      <c r="AD1223" s="301">
        <v>140.5</v>
      </c>
      <c r="AE1223" s="301">
        <v>191.5</v>
      </c>
      <c r="AF1223" s="301">
        <v>192.9</v>
      </c>
      <c r="AG1223" s="301">
        <v>185</v>
      </c>
      <c r="AH1223" s="301">
        <v>125.1</v>
      </c>
      <c r="AJ1223" s="309" t="b">
        <f t="shared" si="806"/>
        <v>1</v>
      </c>
      <c r="AK1223" s="309" t="b">
        <f t="shared" si="807"/>
        <v>1</v>
      </c>
      <c r="AL1223" s="309" t="b">
        <f t="shared" si="808"/>
        <v>1</v>
      </c>
      <c r="AM1223" s="309" t="b">
        <f t="shared" si="809"/>
        <v>1</v>
      </c>
      <c r="AN1223" s="309" t="b">
        <f t="shared" si="810"/>
        <v>1</v>
      </c>
      <c r="AO1223" s="309" t="b">
        <f t="shared" si="811"/>
        <v>1</v>
      </c>
      <c r="AP1223" s="31" t="b">
        <f t="shared" si="812"/>
        <v>1</v>
      </c>
    </row>
    <row r="1224" spans="2:42" ht="12.75" customHeight="1" x14ac:dyDescent="0.2">
      <c r="B1224" s="31"/>
      <c r="C1224" s="17" t="s">
        <v>23</v>
      </c>
      <c r="D1224" s="50">
        <v>171</v>
      </c>
      <c r="E1224" s="50"/>
      <c r="F1224" s="321">
        <f t="shared" si="792"/>
        <v>1.7251635930993547</v>
      </c>
      <c r="G1224" s="50">
        <v>167.2</v>
      </c>
      <c r="H1224" s="50"/>
      <c r="I1224" s="321">
        <f t="shared" si="793"/>
        <v>1.4563106796116276</v>
      </c>
      <c r="J1224" s="50">
        <v>140.5</v>
      </c>
      <c r="K1224" s="50"/>
      <c r="L1224" s="321">
        <f t="shared" si="794"/>
        <v>0.71684587813620748</v>
      </c>
      <c r="M1224" s="50">
        <v>191.5</v>
      </c>
      <c r="N1224" s="50"/>
      <c r="O1224" s="321">
        <f t="shared" si="795"/>
        <v>1.915912719531665</v>
      </c>
      <c r="P1224" s="50">
        <v>195.1</v>
      </c>
      <c r="Q1224" s="50"/>
      <c r="R1224" s="322">
        <f t="shared" si="796"/>
        <v>4.8361096184846852</v>
      </c>
      <c r="S1224" s="50">
        <v>185.1</v>
      </c>
      <c r="T1224" s="50"/>
      <c r="U1224" s="321">
        <f t="shared" si="797"/>
        <v>1.5359297860669141</v>
      </c>
      <c r="V1224" s="50">
        <v>125.1</v>
      </c>
      <c r="W1224" s="80"/>
      <c r="X1224" s="321">
        <f t="shared" si="798"/>
        <v>0.64360418342719328</v>
      </c>
      <c r="Y1224" s="98">
        <f t="shared" si="791"/>
        <v>0.58479532163742687</v>
      </c>
      <c r="Z1224" s="98"/>
      <c r="AA1224" s="300" t="s">
        <v>23</v>
      </c>
      <c r="AB1224" s="301">
        <v>171</v>
      </c>
      <c r="AC1224" s="301">
        <v>167.2</v>
      </c>
      <c r="AD1224" s="301">
        <v>140.5</v>
      </c>
      <c r="AE1224" s="301">
        <v>191.5</v>
      </c>
      <c r="AF1224" s="301">
        <v>195.1</v>
      </c>
      <c r="AG1224" s="301">
        <v>185.1</v>
      </c>
      <c r="AH1224" s="301">
        <v>125.1</v>
      </c>
      <c r="AJ1224" s="309" t="b">
        <f t="shared" si="806"/>
        <v>1</v>
      </c>
      <c r="AK1224" s="309" t="b">
        <f t="shared" si="807"/>
        <v>1</v>
      </c>
      <c r="AL1224" s="309" t="b">
        <f t="shared" si="808"/>
        <v>1</v>
      </c>
      <c r="AM1224" s="309" t="b">
        <f t="shared" si="809"/>
        <v>1</v>
      </c>
      <c r="AN1224" s="309" t="b">
        <f t="shared" si="810"/>
        <v>1</v>
      </c>
      <c r="AO1224" s="309" t="b">
        <f t="shared" si="811"/>
        <v>1</v>
      </c>
      <c r="AP1224" s="31" t="b">
        <f t="shared" si="812"/>
        <v>1</v>
      </c>
    </row>
    <row r="1225" spans="2:42" ht="12.75" customHeight="1" x14ac:dyDescent="0.2">
      <c r="B1225" s="31"/>
      <c r="C1225" s="17" t="s">
        <v>24</v>
      </c>
      <c r="D1225" s="50">
        <v>172.4</v>
      </c>
      <c r="E1225" s="50"/>
      <c r="F1225" s="321">
        <f t="shared" si="792"/>
        <v>1.1143695014662836</v>
      </c>
      <c r="G1225" s="50">
        <v>169.2</v>
      </c>
      <c r="H1225" s="50"/>
      <c r="I1225" s="321">
        <f t="shared" si="793"/>
        <v>0.29638411381149865</v>
      </c>
      <c r="J1225" s="50">
        <v>140.5</v>
      </c>
      <c r="K1225" s="50"/>
      <c r="L1225" s="321">
        <f t="shared" si="794"/>
        <v>0.9339080459770166</v>
      </c>
      <c r="M1225" s="50">
        <v>191.5</v>
      </c>
      <c r="N1225" s="50"/>
      <c r="O1225" s="321">
        <f t="shared" si="795"/>
        <v>1.9701810436634659</v>
      </c>
      <c r="P1225" s="229">
        <v>199.4</v>
      </c>
      <c r="Q1225" s="229"/>
      <c r="R1225" s="322">
        <f t="shared" si="796"/>
        <v>4.7268907563025264</v>
      </c>
      <c r="S1225" s="50">
        <v>185.2</v>
      </c>
      <c r="T1225" s="50"/>
      <c r="U1225" s="321">
        <f t="shared" si="797"/>
        <v>1.6465422612513825</v>
      </c>
      <c r="V1225" s="50">
        <v>125.1</v>
      </c>
      <c r="W1225" s="80"/>
      <c r="X1225" s="321">
        <f t="shared" si="798"/>
        <v>0.96852300242129541</v>
      </c>
      <c r="Y1225" s="98">
        <f t="shared" si="791"/>
        <v>0.58004640371229699</v>
      </c>
      <c r="Z1225" s="98"/>
      <c r="AA1225" s="300" t="s">
        <v>24</v>
      </c>
      <c r="AB1225" s="301">
        <v>172.4</v>
      </c>
      <c r="AC1225" s="301">
        <v>169.2</v>
      </c>
      <c r="AD1225" s="301">
        <v>140.5</v>
      </c>
      <c r="AE1225" s="301">
        <v>191.5</v>
      </c>
      <c r="AF1225" s="301">
        <v>199.4</v>
      </c>
      <c r="AG1225" s="301">
        <v>185.2</v>
      </c>
      <c r="AH1225" s="301">
        <v>125.1</v>
      </c>
      <c r="AJ1225" s="309" t="b">
        <f t="shared" si="806"/>
        <v>1</v>
      </c>
      <c r="AK1225" s="309" t="b">
        <f t="shared" si="807"/>
        <v>1</v>
      </c>
      <c r="AL1225" s="309" t="b">
        <f t="shared" si="808"/>
        <v>1</v>
      </c>
      <c r="AM1225" s="309" t="b">
        <f t="shared" si="809"/>
        <v>1</v>
      </c>
      <c r="AN1225" s="309" t="b">
        <f t="shared" si="810"/>
        <v>1</v>
      </c>
      <c r="AO1225" s="309" t="b">
        <f t="shared" si="811"/>
        <v>1</v>
      </c>
      <c r="AP1225" s="31" t="b">
        <f t="shared" si="812"/>
        <v>1</v>
      </c>
    </row>
    <row r="1226" spans="2:42" ht="12.75" customHeight="1" x14ac:dyDescent="0.2">
      <c r="B1226" s="31"/>
      <c r="C1226" s="17" t="s">
        <v>25</v>
      </c>
      <c r="D1226" s="50">
        <v>174.1</v>
      </c>
      <c r="E1226" s="50"/>
      <c r="F1226" s="321">
        <f t="shared" si="792"/>
        <v>1.5160349854227428</v>
      </c>
      <c r="G1226" s="50">
        <v>170.5</v>
      </c>
      <c r="H1226" s="50"/>
      <c r="I1226" s="321">
        <f t="shared" si="793"/>
        <v>0.41224970553592755</v>
      </c>
      <c r="J1226" s="50">
        <v>140.5</v>
      </c>
      <c r="K1226" s="50"/>
      <c r="L1226" s="321">
        <f t="shared" si="794"/>
        <v>0.9339080459770166</v>
      </c>
      <c r="M1226" s="50">
        <v>191.5</v>
      </c>
      <c r="N1226" s="50"/>
      <c r="O1226" s="321">
        <f t="shared" si="795"/>
        <v>1.9701810436634659</v>
      </c>
      <c r="P1226" s="50">
        <v>212.9</v>
      </c>
      <c r="Q1226" s="50"/>
      <c r="R1226" s="322">
        <f t="shared" si="796"/>
        <v>9.0117767537122297</v>
      </c>
      <c r="S1226" s="50">
        <v>185.5</v>
      </c>
      <c r="T1226" s="50"/>
      <c r="U1226" s="321">
        <f t="shared" si="797"/>
        <v>1.6438356164383494</v>
      </c>
      <c r="V1226" s="50">
        <v>125.2</v>
      </c>
      <c r="W1226" s="80"/>
      <c r="X1226" s="321">
        <f t="shared" si="798"/>
        <v>0.80515297906602612</v>
      </c>
      <c r="Y1226" s="98">
        <f t="shared" si="791"/>
        <v>0.57438253877082135</v>
      </c>
      <c r="Z1226" s="98"/>
      <c r="AA1226" s="300" t="s">
        <v>25</v>
      </c>
      <c r="AB1226" s="301">
        <v>174.1</v>
      </c>
      <c r="AC1226" s="301">
        <v>170.5</v>
      </c>
      <c r="AD1226" s="301">
        <v>140.5</v>
      </c>
      <c r="AE1226" s="301">
        <v>191.5</v>
      </c>
      <c r="AF1226" s="301">
        <v>212.9</v>
      </c>
      <c r="AG1226" s="301">
        <v>185.5</v>
      </c>
      <c r="AH1226" s="301">
        <v>125.2</v>
      </c>
      <c r="AJ1226" s="309" t="b">
        <f t="shared" si="806"/>
        <v>1</v>
      </c>
      <c r="AK1226" s="309" t="b">
        <f t="shared" si="807"/>
        <v>1</v>
      </c>
      <c r="AL1226" s="309" t="b">
        <f t="shared" si="808"/>
        <v>1</v>
      </c>
      <c r="AM1226" s="309" t="b">
        <f t="shared" si="809"/>
        <v>1</v>
      </c>
      <c r="AN1226" s="309" t="b">
        <f t="shared" si="810"/>
        <v>1</v>
      </c>
      <c r="AO1226" s="309" t="b">
        <f t="shared" si="811"/>
        <v>1</v>
      </c>
      <c r="AP1226" s="31" t="b">
        <f t="shared" si="812"/>
        <v>1</v>
      </c>
    </row>
    <row r="1227" spans="2:42" ht="12.75" customHeight="1" x14ac:dyDescent="0.2">
      <c r="B1227" s="31"/>
      <c r="C1227" s="17"/>
      <c r="D1227" s="50"/>
      <c r="E1227" s="50"/>
      <c r="F1227" s="321"/>
      <c r="G1227" s="50"/>
      <c r="H1227" s="50"/>
      <c r="I1227" s="321"/>
      <c r="J1227" s="50"/>
      <c r="K1227" s="50"/>
      <c r="L1227" s="321"/>
      <c r="M1227" s="50"/>
      <c r="N1227" s="50"/>
      <c r="O1227" s="321"/>
      <c r="P1227" s="50"/>
      <c r="Q1227" s="50"/>
      <c r="R1227" s="322"/>
      <c r="S1227" s="50"/>
      <c r="T1227" s="50"/>
      <c r="U1227" s="321"/>
      <c r="V1227" s="50"/>
      <c r="W1227" s="80"/>
      <c r="X1227" s="321"/>
      <c r="Y1227" s="98"/>
      <c r="Z1227" s="98"/>
      <c r="AA1227" s="293" t="s">
        <v>50</v>
      </c>
      <c r="AB1227" s="294" t="s">
        <v>51</v>
      </c>
      <c r="AC1227" s="260" t="s">
        <v>52</v>
      </c>
      <c r="AD1227" s="260" t="s">
        <v>53</v>
      </c>
      <c r="AE1227" s="260" t="s">
        <v>54</v>
      </c>
      <c r="AF1227" s="260" t="s">
        <v>55</v>
      </c>
      <c r="AG1227" s="260" t="s">
        <v>56</v>
      </c>
      <c r="AH1227" s="260" t="s">
        <v>57</v>
      </c>
      <c r="AI1227" s="263"/>
    </row>
    <row r="1228" spans="2:42" ht="12.75" customHeight="1" x14ac:dyDescent="0.2">
      <c r="B1228" s="222">
        <v>2011</v>
      </c>
      <c r="C1228" s="17"/>
      <c r="D1228" s="50">
        <f>SUM(D1229:D1240)/12</f>
        <v>177.33333333333334</v>
      </c>
      <c r="E1228" s="50"/>
      <c r="F1228" s="321">
        <f>SUM(D1228/D1214-1)*100</f>
        <v>3.3461220921761736</v>
      </c>
      <c r="G1228" s="50">
        <f>SUM(G1229:G1240)/12</f>
        <v>172.71666666666667</v>
      </c>
      <c r="H1228" s="50"/>
      <c r="I1228" s="321">
        <f>SUM(G1228/G1214-1)*100</f>
        <v>2.5785696609750053</v>
      </c>
      <c r="J1228" s="50">
        <f>SUM(J1229:J1240)/12</f>
        <v>141.1166666666667</v>
      </c>
      <c r="K1228" s="50"/>
      <c r="L1228" s="321">
        <f>SUM(J1228/J1214-1)*100</f>
        <v>0.77362532730305134</v>
      </c>
      <c r="M1228" s="50">
        <f>SUM(M1229:M1240)/12</f>
        <v>191.57499999999996</v>
      </c>
      <c r="N1228" s="50"/>
      <c r="O1228" s="321">
        <f>SUM(M1228/M1214-1)*100</f>
        <v>0.79358119957906315</v>
      </c>
      <c r="P1228" s="229">
        <f>SUM(P1229:P1240)/12</f>
        <v>234.25</v>
      </c>
      <c r="Q1228" s="229"/>
      <c r="R1228" s="322">
        <f>SUM(P1228/P1214-1)*100</f>
        <v>18.258308792595713</v>
      </c>
      <c r="S1228" s="50">
        <f>SUM(S1229:S1240)/12</f>
        <v>190.1583333333333</v>
      </c>
      <c r="T1228" s="50"/>
      <c r="U1228" s="321">
        <f>SUM(S1228/S1214-1)*100</f>
        <v>2.8856125163442936</v>
      </c>
      <c r="V1228" s="50">
        <f>SUM(V1229:V1240)/12</f>
        <v>125.74999999999999</v>
      </c>
      <c r="W1228" s="80"/>
      <c r="X1228" s="321">
        <f>SUM(V1228/V1214-1)*100</f>
        <v>0.69398104897904211</v>
      </c>
      <c r="Y1228" s="98">
        <f t="shared" ref="Y1228:Y1240" si="813">(1/D1228)*100</f>
        <v>0.56390977443609014</v>
      </c>
      <c r="AJ1228" s="309" t="b">
        <f>D1228=AB1227</f>
        <v>0</v>
      </c>
      <c r="AK1228" s="309" t="b">
        <f>G1228=AC1227</f>
        <v>0</v>
      </c>
      <c r="AL1228" s="309" t="b">
        <f>J1228=AD1227</f>
        <v>0</v>
      </c>
      <c r="AM1228" s="309" t="b">
        <f>M1228=AE1227</f>
        <v>0</v>
      </c>
      <c r="AN1228" s="309" t="b">
        <f>AF1227=P1228</f>
        <v>0</v>
      </c>
      <c r="AO1228" s="309" t="b">
        <f>AG1227=S1228</f>
        <v>0</v>
      </c>
      <c r="AP1228" s="31" t="b">
        <f>AH1227=V1228</f>
        <v>0</v>
      </c>
    </row>
    <row r="1229" spans="2:42" ht="12.75" customHeight="1" x14ac:dyDescent="0.2">
      <c r="B1229" s="31"/>
      <c r="C1229" s="17" t="s">
        <v>32</v>
      </c>
      <c r="D1229" s="50">
        <v>174.2</v>
      </c>
      <c r="E1229" s="50"/>
      <c r="F1229" s="321">
        <f t="shared" si="792"/>
        <v>1.574344023323615</v>
      </c>
      <c r="G1229" s="50">
        <v>170.6</v>
      </c>
      <c r="H1229" s="50"/>
      <c r="I1229" s="321">
        <f t="shared" si="793"/>
        <v>0.53034767236299629</v>
      </c>
      <c r="J1229" s="50">
        <v>140.5</v>
      </c>
      <c r="K1229" s="50"/>
      <c r="L1229" s="321">
        <f t="shared" si="794"/>
        <v>0.9339080459770166</v>
      </c>
      <c r="M1229" s="50">
        <v>191.5</v>
      </c>
      <c r="N1229" s="50"/>
      <c r="O1229" s="321">
        <f t="shared" si="795"/>
        <v>1.9701810436634659</v>
      </c>
      <c r="P1229" s="229">
        <v>213.7</v>
      </c>
      <c r="Q1229" s="50"/>
      <c r="R1229" s="322">
        <f t="shared" si="796"/>
        <v>8.8085539714867434</v>
      </c>
      <c r="S1229" s="50">
        <v>185.6</v>
      </c>
      <c r="T1229" s="50"/>
      <c r="U1229" s="321">
        <f t="shared" si="797"/>
        <v>1.4207650273224015</v>
      </c>
      <c r="V1229" s="50">
        <v>125.2</v>
      </c>
      <c r="W1229" s="80"/>
      <c r="X1229" s="321">
        <f t="shared" si="798"/>
        <v>0.80515297906602612</v>
      </c>
      <c r="Y1229" s="98">
        <f t="shared" si="813"/>
        <v>0.57405281285878307</v>
      </c>
      <c r="Z1229" s="98"/>
      <c r="AA1229" s="298" t="s">
        <v>14</v>
      </c>
      <c r="AB1229" s="299">
        <v>174.2</v>
      </c>
      <c r="AC1229" s="299">
        <v>170.6</v>
      </c>
      <c r="AD1229" s="299">
        <v>140.5</v>
      </c>
      <c r="AE1229" s="299">
        <v>191.5</v>
      </c>
      <c r="AF1229" s="299">
        <v>213.7</v>
      </c>
      <c r="AG1229" s="299">
        <v>185.6</v>
      </c>
      <c r="AH1229" s="299">
        <v>125.2</v>
      </c>
      <c r="AI1229" s="263"/>
      <c r="AJ1229" s="309" t="b">
        <f t="shared" ref="AJ1229:AJ1240" si="814">D1229=AB1229</f>
        <v>1</v>
      </c>
      <c r="AK1229" s="309" t="b">
        <f t="shared" ref="AK1229:AK1240" si="815">G1229=AC1229</f>
        <v>1</v>
      </c>
      <c r="AL1229" s="309" t="b">
        <f t="shared" ref="AL1229:AL1240" si="816">J1229=AD1229</f>
        <v>1</v>
      </c>
      <c r="AM1229" s="309" t="b">
        <f t="shared" ref="AM1229:AM1240" si="817">M1229=AE1229</f>
        <v>1</v>
      </c>
      <c r="AN1229" s="309" t="b">
        <f t="shared" ref="AN1229:AN1240" si="818">AF1229=P1229</f>
        <v>1</v>
      </c>
      <c r="AO1229" s="309" t="b">
        <f>AG1229=S1229</f>
        <v>1</v>
      </c>
      <c r="AP1229" s="31" t="b">
        <f>AH1229=V1229</f>
        <v>1</v>
      </c>
    </row>
    <row r="1230" spans="2:42" ht="12.75" customHeight="1" x14ac:dyDescent="0.2">
      <c r="B1230" s="31"/>
      <c r="C1230" s="17" t="s">
        <v>15</v>
      </c>
      <c r="D1230" s="50">
        <v>174.5</v>
      </c>
      <c r="E1230" s="50"/>
      <c r="F1230" s="321">
        <f t="shared" si="792"/>
        <v>1.7492711370262315</v>
      </c>
      <c r="G1230" s="50">
        <v>172</v>
      </c>
      <c r="H1230" s="50"/>
      <c r="I1230" s="321">
        <f t="shared" si="793"/>
        <v>1.7751479289940919</v>
      </c>
      <c r="J1230" s="50">
        <v>140.6</v>
      </c>
      <c r="K1230" s="50"/>
      <c r="L1230" s="321">
        <f t="shared" si="794"/>
        <v>1.0057471264367956</v>
      </c>
      <c r="M1230" s="50">
        <v>191.5</v>
      </c>
      <c r="N1230" s="50"/>
      <c r="O1230" s="321">
        <f t="shared" si="795"/>
        <v>1.9701810436634659</v>
      </c>
      <c r="P1230" s="229">
        <v>206.8</v>
      </c>
      <c r="Q1230" s="50"/>
      <c r="R1230" s="322">
        <f t="shared" si="796"/>
        <v>3.7111334002005947</v>
      </c>
      <c r="S1230" s="50">
        <v>185.8</v>
      </c>
      <c r="T1230" s="50"/>
      <c r="U1230" s="321">
        <f t="shared" si="797"/>
        <v>0.92341118957088852</v>
      </c>
      <c r="V1230" s="50">
        <v>125.2</v>
      </c>
      <c r="W1230" s="80"/>
      <c r="X1230" s="321">
        <f t="shared" si="798"/>
        <v>0.72405470635559244</v>
      </c>
      <c r="Y1230" s="98">
        <f t="shared" si="813"/>
        <v>0.57306590257879653</v>
      </c>
      <c r="Z1230" s="98"/>
      <c r="AA1230" s="298" t="s">
        <v>15</v>
      </c>
      <c r="AB1230" s="299">
        <v>174.5</v>
      </c>
      <c r="AC1230" s="299">
        <v>172</v>
      </c>
      <c r="AD1230" s="299">
        <v>140.6</v>
      </c>
      <c r="AE1230" s="299">
        <v>191.5</v>
      </c>
      <c r="AF1230" s="299">
        <v>206.8</v>
      </c>
      <c r="AG1230" s="299">
        <v>185.8</v>
      </c>
      <c r="AH1230" s="299">
        <v>125.2</v>
      </c>
      <c r="AI1230" s="263"/>
      <c r="AJ1230" s="309" t="b">
        <f t="shared" si="814"/>
        <v>1</v>
      </c>
      <c r="AK1230" s="309" t="b">
        <f t="shared" si="815"/>
        <v>1</v>
      </c>
      <c r="AL1230" s="309" t="b">
        <f t="shared" si="816"/>
        <v>1</v>
      </c>
      <c r="AM1230" s="309" t="b">
        <f t="shared" si="817"/>
        <v>1</v>
      </c>
      <c r="AN1230" s="309" t="b">
        <f t="shared" si="818"/>
        <v>1</v>
      </c>
      <c r="AO1230" s="309" t="b">
        <f t="shared" ref="AO1230:AO1240" si="819">AG1230=S1230</f>
        <v>1</v>
      </c>
      <c r="AP1230" s="31" t="b">
        <f t="shared" ref="AP1230:AP1240" si="820">AH1230=V1230</f>
        <v>1</v>
      </c>
    </row>
    <row r="1231" spans="2:42" ht="12.75" customHeight="1" x14ac:dyDescent="0.2">
      <c r="B1231" s="31"/>
      <c r="C1231" s="17" t="s">
        <v>16</v>
      </c>
      <c r="D1231" s="50">
        <v>174.5</v>
      </c>
      <c r="E1231" s="50"/>
      <c r="F1231" s="321">
        <f t="shared" si="792"/>
        <v>2.2860492379835895</v>
      </c>
      <c r="G1231" s="50">
        <v>172.2</v>
      </c>
      <c r="H1231" s="50"/>
      <c r="I1231" s="321">
        <f t="shared" si="793"/>
        <v>3.0520646319569078</v>
      </c>
      <c r="J1231" s="50">
        <v>140.6</v>
      </c>
      <c r="K1231" s="50"/>
      <c r="L1231" s="321">
        <f t="shared" si="794"/>
        <v>0.93323761665469185</v>
      </c>
      <c r="M1231" s="50">
        <v>191.5</v>
      </c>
      <c r="N1231" s="50"/>
      <c r="O1231" s="321">
        <f t="shared" si="795"/>
        <v>1.915912719531665</v>
      </c>
      <c r="P1231" s="229">
        <v>204.5</v>
      </c>
      <c r="Q1231" s="50"/>
      <c r="R1231" s="322">
        <f t="shared" si="796"/>
        <v>2.6606425702811354</v>
      </c>
      <c r="S1231" s="50">
        <v>186.1</v>
      </c>
      <c r="T1231" s="50"/>
      <c r="U1231" s="321">
        <f t="shared" si="797"/>
        <v>0.6489994591671211</v>
      </c>
      <c r="V1231" s="50">
        <v>125.5</v>
      </c>
      <c r="W1231" s="80"/>
      <c r="X1231" s="321">
        <f t="shared" si="798"/>
        <v>0.64153969526863364</v>
      </c>
      <c r="Y1231" s="98">
        <f t="shared" si="813"/>
        <v>0.57306590257879653</v>
      </c>
      <c r="Z1231" s="98"/>
      <c r="AA1231" s="298" t="s">
        <v>16</v>
      </c>
      <c r="AB1231" s="299">
        <v>174.5</v>
      </c>
      <c r="AC1231" s="299">
        <v>172.2</v>
      </c>
      <c r="AD1231" s="299">
        <v>140.6</v>
      </c>
      <c r="AE1231" s="299">
        <v>191.5</v>
      </c>
      <c r="AF1231" s="299">
        <v>204.5</v>
      </c>
      <c r="AG1231" s="299">
        <v>186.1</v>
      </c>
      <c r="AH1231" s="299">
        <v>125.5</v>
      </c>
      <c r="AI1231" s="263"/>
      <c r="AJ1231" s="309" t="b">
        <f t="shared" si="814"/>
        <v>1</v>
      </c>
      <c r="AK1231" s="309" t="b">
        <f t="shared" si="815"/>
        <v>1</v>
      </c>
      <c r="AL1231" s="309" t="b">
        <f t="shared" si="816"/>
        <v>1</v>
      </c>
      <c r="AM1231" s="309" t="b">
        <f t="shared" si="817"/>
        <v>1</v>
      </c>
      <c r="AN1231" s="309" t="b">
        <f t="shared" si="818"/>
        <v>1</v>
      </c>
      <c r="AO1231" s="309" t="b">
        <f t="shared" si="819"/>
        <v>1</v>
      </c>
      <c r="AP1231" s="31" t="b">
        <f t="shared" si="820"/>
        <v>1</v>
      </c>
    </row>
    <row r="1232" spans="2:42" ht="12.75" customHeight="1" x14ac:dyDescent="0.2">
      <c r="B1232" s="31"/>
      <c r="C1232" s="17" t="s">
        <v>17</v>
      </c>
      <c r="D1232" s="50">
        <v>176.7</v>
      </c>
      <c r="E1232" s="50"/>
      <c r="F1232" s="321">
        <f t="shared" si="792"/>
        <v>3.3333333333333215</v>
      </c>
      <c r="G1232" s="50">
        <v>171.4</v>
      </c>
      <c r="H1232" s="50"/>
      <c r="I1232" s="321">
        <f t="shared" si="793"/>
        <v>2.084574151280516</v>
      </c>
      <c r="J1232" s="50">
        <v>141</v>
      </c>
      <c r="K1232" s="50"/>
      <c r="L1232" s="321">
        <f t="shared" si="794"/>
        <v>1.0028653295129031</v>
      </c>
      <c r="M1232" s="50">
        <v>191.6</v>
      </c>
      <c r="N1232" s="50"/>
      <c r="O1232" s="321">
        <f t="shared" si="795"/>
        <v>1.9691325172964236</v>
      </c>
      <c r="P1232" s="229">
        <v>242.7</v>
      </c>
      <c r="Q1232" s="50"/>
      <c r="R1232" s="322">
        <f t="shared" si="796"/>
        <v>22.823886639676118</v>
      </c>
      <c r="S1232" s="50">
        <v>186.4</v>
      </c>
      <c r="T1232" s="50"/>
      <c r="U1232" s="321">
        <f t="shared" si="797"/>
        <v>0.75675675675674903</v>
      </c>
      <c r="V1232" s="50">
        <v>125.5</v>
      </c>
      <c r="W1232" s="80"/>
      <c r="X1232" s="321">
        <f t="shared" si="798"/>
        <v>0.48038430744594685</v>
      </c>
      <c r="Y1232" s="98">
        <f t="shared" si="813"/>
        <v>0.56593095642331637</v>
      </c>
      <c r="Z1232" s="98"/>
      <c r="AA1232" s="298" t="s">
        <v>17</v>
      </c>
      <c r="AB1232" s="299">
        <v>176.7</v>
      </c>
      <c r="AC1232" s="299">
        <v>171.4</v>
      </c>
      <c r="AD1232" s="299">
        <v>141</v>
      </c>
      <c r="AE1232" s="299">
        <v>191.6</v>
      </c>
      <c r="AF1232" s="299">
        <v>242.7</v>
      </c>
      <c r="AG1232" s="299">
        <v>186.4</v>
      </c>
      <c r="AH1232" s="299">
        <v>125.5</v>
      </c>
      <c r="AI1232" s="263"/>
      <c r="AJ1232" s="309" t="b">
        <f t="shared" si="814"/>
        <v>1</v>
      </c>
      <c r="AK1232" s="309" t="b">
        <f t="shared" si="815"/>
        <v>1</v>
      </c>
      <c r="AL1232" s="309" t="b">
        <f t="shared" si="816"/>
        <v>1</v>
      </c>
      <c r="AM1232" s="309" t="b">
        <f t="shared" si="817"/>
        <v>1</v>
      </c>
      <c r="AN1232" s="309" t="b">
        <f t="shared" si="818"/>
        <v>1</v>
      </c>
      <c r="AO1232" s="309" t="b">
        <f t="shared" si="819"/>
        <v>1</v>
      </c>
      <c r="AP1232" s="31" t="b">
        <f t="shared" si="820"/>
        <v>1</v>
      </c>
    </row>
    <row r="1233" spans="1:42" ht="12.75" customHeight="1" x14ac:dyDescent="0.2">
      <c r="B1233" s="31"/>
      <c r="C1233" s="17" t="s">
        <v>18</v>
      </c>
      <c r="D1233" s="50">
        <v>177.4</v>
      </c>
      <c r="E1233" s="50"/>
      <c r="F1233" s="321">
        <f t="shared" si="792"/>
        <v>3.3799533799533821</v>
      </c>
      <c r="G1233" s="50">
        <v>172.4</v>
      </c>
      <c r="H1233" s="50"/>
      <c r="I1233" s="321">
        <f t="shared" si="793"/>
        <v>2.4361259655377276</v>
      </c>
      <c r="J1233" s="50">
        <v>141</v>
      </c>
      <c r="K1233" s="50"/>
      <c r="L1233" s="321">
        <f t="shared" si="794"/>
        <v>0.64239828693790635</v>
      </c>
      <c r="M1233" s="50">
        <v>191.6</v>
      </c>
      <c r="N1233" s="50"/>
      <c r="O1233" s="321">
        <f t="shared" si="795"/>
        <v>0.94836670179134774</v>
      </c>
      <c r="P1233" s="229">
        <v>245.5</v>
      </c>
      <c r="Q1233" s="50"/>
      <c r="R1233" s="322">
        <f t="shared" si="796"/>
        <v>23.55309511826875</v>
      </c>
      <c r="S1233" s="50">
        <v>186.6</v>
      </c>
      <c r="T1233" s="50"/>
      <c r="U1233" s="321">
        <f t="shared" si="797"/>
        <v>0.86486486486485603</v>
      </c>
      <c r="V1233" s="50">
        <v>125.8</v>
      </c>
      <c r="W1233" s="80"/>
      <c r="X1233" s="321">
        <f t="shared" si="798"/>
        <v>0.72057646116892027</v>
      </c>
      <c r="Y1233" s="98">
        <f t="shared" si="813"/>
        <v>0.56369785794813976</v>
      </c>
      <c r="Z1233" s="98"/>
      <c r="AA1233" s="298" t="s">
        <v>18</v>
      </c>
      <c r="AB1233" s="299">
        <v>177.4</v>
      </c>
      <c r="AC1233" s="299">
        <v>172.4</v>
      </c>
      <c r="AD1233" s="299">
        <v>141</v>
      </c>
      <c r="AE1233" s="299">
        <v>191.6</v>
      </c>
      <c r="AF1233" s="299">
        <v>245.5</v>
      </c>
      <c r="AG1233" s="299">
        <v>186.6</v>
      </c>
      <c r="AH1233" s="299">
        <v>125.8</v>
      </c>
      <c r="AI1233" s="263"/>
      <c r="AJ1233" s="309" t="b">
        <f t="shared" si="814"/>
        <v>1</v>
      </c>
      <c r="AK1233" s="309" t="b">
        <f t="shared" si="815"/>
        <v>1</v>
      </c>
      <c r="AL1233" s="309" t="b">
        <f t="shared" si="816"/>
        <v>1</v>
      </c>
      <c r="AM1233" s="309" t="b">
        <f t="shared" si="817"/>
        <v>1</v>
      </c>
      <c r="AN1233" s="309" t="b">
        <f t="shared" si="818"/>
        <v>1</v>
      </c>
      <c r="AO1233" s="309" t="b">
        <f t="shared" si="819"/>
        <v>1</v>
      </c>
      <c r="AP1233" s="31" t="b">
        <f t="shared" si="820"/>
        <v>1</v>
      </c>
    </row>
    <row r="1234" spans="1:42" ht="12.75" customHeight="1" x14ac:dyDescent="0.2">
      <c r="B1234" s="31"/>
      <c r="C1234" s="17" t="s">
        <v>19</v>
      </c>
      <c r="D1234" s="50">
        <v>177.5</v>
      </c>
      <c r="E1234" s="50"/>
      <c r="F1234" s="321">
        <f t="shared" si="792"/>
        <v>3.3779848573092686</v>
      </c>
      <c r="G1234" s="50">
        <v>172.6</v>
      </c>
      <c r="H1234" s="50"/>
      <c r="I1234" s="321">
        <f t="shared" si="793"/>
        <v>2.4332344213649826</v>
      </c>
      <c r="J1234" s="50">
        <v>141.30000000000001</v>
      </c>
      <c r="K1234" s="50"/>
      <c r="L1234" s="321">
        <f t="shared" si="794"/>
        <v>0.78459343794581304</v>
      </c>
      <c r="M1234" s="50">
        <v>191.6</v>
      </c>
      <c r="N1234" s="50"/>
      <c r="O1234" s="321">
        <f t="shared" si="795"/>
        <v>0.52465897166842357</v>
      </c>
      <c r="P1234" s="229">
        <v>244.2</v>
      </c>
      <c r="Q1234" s="50"/>
      <c r="R1234" s="322">
        <f t="shared" si="796"/>
        <v>24.274809160305331</v>
      </c>
      <c r="S1234" s="50">
        <v>186.6</v>
      </c>
      <c r="T1234" s="50"/>
      <c r="U1234" s="321">
        <f t="shared" si="797"/>
        <v>0.86486486486485603</v>
      </c>
      <c r="V1234" s="50">
        <v>125.8</v>
      </c>
      <c r="W1234" s="80"/>
      <c r="X1234" s="321">
        <f t="shared" si="798"/>
        <v>0.63999999999999613</v>
      </c>
      <c r="Y1234" s="98">
        <f t="shared" si="813"/>
        <v>0.56338028169014087</v>
      </c>
      <c r="Z1234" s="98"/>
      <c r="AA1234" s="298" t="s">
        <v>58</v>
      </c>
      <c r="AB1234" s="299">
        <v>177.5</v>
      </c>
      <c r="AC1234" s="299">
        <v>172.6</v>
      </c>
      <c r="AD1234" s="299">
        <v>141.30000000000001</v>
      </c>
      <c r="AE1234" s="299">
        <v>191.6</v>
      </c>
      <c r="AF1234" s="299">
        <v>244.2</v>
      </c>
      <c r="AG1234" s="299">
        <v>186.6</v>
      </c>
      <c r="AH1234" s="299">
        <v>125.8</v>
      </c>
      <c r="AI1234" s="263"/>
      <c r="AJ1234" s="309" t="b">
        <f t="shared" si="814"/>
        <v>1</v>
      </c>
      <c r="AK1234" s="309" t="b">
        <f t="shared" si="815"/>
        <v>1</v>
      </c>
      <c r="AL1234" s="309" t="b">
        <f t="shared" si="816"/>
        <v>1</v>
      </c>
      <c r="AM1234" s="309" t="b">
        <f t="shared" si="817"/>
        <v>1</v>
      </c>
      <c r="AN1234" s="309" t="b">
        <f t="shared" si="818"/>
        <v>1</v>
      </c>
      <c r="AO1234" s="309" t="b">
        <f t="shared" si="819"/>
        <v>1</v>
      </c>
      <c r="AP1234" s="31" t="b">
        <f t="shared" si="820"/>
        <v>1</v>
      </c>
    </row>
    <row r="1235" spans="1:42" ht="12.75" customHeight="1" x14ac:dyDescent="0.2">
      <c r="B1235" s="31"/>
      <c r="C1235" s="17" t="s">
        <v>20</v>
      </c>
      <c r="D1235" s="50">
        <v>178.7</v>
      </c>
      <c r="E1235" s="50"/>
      <c r="F1235" s="321">
        <f t="shared" si="792"/>
        <v>4.0768782760628897</v>
      </c>
      <c r="G1235" s="50">
        <v>173</v>
      </c>
      <c r="H1235" s="50"/>
      <c r="I1235" s="321">
        <f t="shared" si="793"/>
        <v>2.7926322043968943</v>
      </c>
      <c r="J1235" s="50">
        <v>141.4</v>
      </c>
      <c r="K1235" s="50"/>
      <c r="L1235" s="321">
        <f t="shared" si="794"/>
        <v>0.71225071225071712</v>
      </c>
      <c r="M1235" s="50">
        <v>191.6</v>
      </c>
      <c r="N1235" s="50"/>
      <c r="O1235" s="321">
        <f t="shared" si="795"/>
        <v>5.2219321148827547E-2</v>
      </c>
      <c r="P1235" s="229">
        <v>244.4</v>
      </c>
      <c r="Q1235" s="50"/>
      <c r="R1235" s="322">
        <f t="shared" si="796"/>
        <v>24.566768603465871</v>
      </c>
      <c r="S1235" s="50">
        <v>194</v>
      </c>
      <c r="T1235" s="50"/>
      <c r="U1235" s="321">
        <f t="shared" si="797"/>
        <v>4.8082117774176147</v>
      </c>
      <c r="V1235" s="50">
        <v>125.9</v>
      </c>
      <c r="W1235" s="80"/>
      <c r="X1235" s="321">
        <f t="shared" si="798"/>
        <v>0.72000000000000952</v>
      </c>
      <c r="Y1235" s="98">
        <f t="shared" si="813"/>
        <v>0.55959709009513159</v>
      </c>
      <c r="Z1235" s="98"/>
      <c r="AA1235" s="298" t="s">
        <v>20</v>
      </c>
      <c r="AB1235" s="299">
        <v>178.7</v>
      </c>
      <c r="AC1235" s="299">
        <v>173</v>
      </c>
      <c r="AD1235" s="299">
        <v>141.4</v>
      </c>
      <c r="AE1235" s="299">
        <v>191.6</v>
      </c>
      <c r="AF1235" s="299">
        <v>244.4</v>
      </c>
      <c r="AG1235" s="299">
        <v>194</v>
      </c>
      <c r="AH1235" s="299">
        <v>125.9</v>
      </c>
      <c r="AI1235" s="263"/>
      <c r="AJ1235" s="309" t="b">
        <f t="shared" si="814"/>
        <v>1</v>
      </c>
      <c r="AK1235" s="309" t="b">
        <f t="shared" si="815"/>
        <v>1</v>
      </c>
      <c r="AL1235" s="309" t="b">
        <f t="shared" si="816"/>
        <v>1</v>
      </c>
      <c r="AM1235" s="309" t="b">
        <f t="shared" si="817"/>
        <v>1</v>
      </c>
      <c r="AN1235" s="309" t="b">
        <f t="shared" si="818"/>
        <v>1</v>
      </c>
      <c r="AO1235" s="309" t="b">
        <f t="shared" si="819"/>
        <v>1</v>
      </c>
      <c r="AP1235" s="31" t="b">
        <f t="shared" si="820"/>
        <v>1</v>
      </c>
    </row>
    <row r="1236" spans="1:42" ht="12.75" customHeight="1" x14ac:dyDescent="0.2">
      <c r="B1236" s="31"/>
      <c r="C1236" s="17" t="s">
        <v>21</v>
      </c>
      <c r="D1236" s="50">
        <v>178.3</v>
      </c>
      <c r="E1236" s="50"/>
      <c r="F1236" s="321">
        <f t="shared" si="792"/>
        <v>4.2080654587960398</v>
      </c>
      <c r="G1236" s="50">
        <v>172.4</v>
      </c>
      <c r="H1236" s="50"/>
      <c r="I1236" s="321">
        <f t="shared" si="793"/>
        <v>2.8639618138424972</v>
      </c>
      <c r="J1236" s="50">
        <v>141.4</v>
      </c>
      <c r="K1236" s="50"/>
      <c r="L1236" s="321">
        <f t="shared" si="794"/>
        <v>0.71225071225071712</v>
      </c>
      <c r="M1236" s="50">
        <v>191.6</v>
      </c>
      <c r="N1236" s="50"/>
      <c r="O1236" s="321">
        <f t="shared" si="795"/>
        <v>5.2219321148827547E-2</v>
      </c>
      <c r="P1236" s="229">
        <v>242.9</v>
      </c>
      <c r="Q1236" s="50"/>
      <c r="R1236" s="322">
        <f t="shared" si="796"/>
        <v>26.050856253243392</v>
      </c>
      <c r="S1236" s="50">
        <v>194.2</v>
      </c>
      <c r="T1236" s="50"/>
      <c r="U1236" s="321">
        <f t="shared" si="797"/>
        <v>4.9729729729729666</v>
      </c>
      <c r="V1236" s="50">
        <v>125.9</v>
      </c>
      <c r="W1236" s="80"/>
      <c r="X1236" s="321">
        <f t="shared" si="798"/>
        <v>0.63948840927259276</v>
      </c>
      <c r="Y1236" s="98">
        <f t="shared" si="813"/>
        <v>0.56085249579360619</v>
      </c>
      <c r="Z1236" s="98"/>
      <c r="AA1236" s="298" t="s">
        <v>21</v>
      </c>
      <c r="AB1236" s="299">
        <v>178.3</v>
      </c>
      <c r="AC1236" s="299">
        <v>172.4</v>
      </c>
      <c r="AD1236" s="299">
        <v>141.4</v>
      </c>
      <c r="AE1236" s="299">
        <v>191.6</v>
      </c>
      <c r="AF1236" s="299">
        <v>242.9</v>
      </c>
      <c r="AG1236" s="299">
        <v>194.2</v>
      </c>
      <c r="AH1236" s="299">
        <v>125.9</v>
      </c>
      <c r="AI1236" s="263"/>
      <c r="AJ1236" s="309" t="b">
        <f t="shared" si="814"/>
        <v>1</v>
      </c>
      <c r="AK1236" s="309" t="b">
        <f t="shared" si="815"/>
        <v>1</v>
      </c>
      <c r="AL1236" s="309" t="b">
        <f t="shared" si="816"/>
        <v>1</v>
      </c>
      <c r="AM1236" s="309" t="b">
        <f t="shared" si="817"/>
        <v>1</v>
      </c>
      <c r="AN1236" s="309" t="b">
        <f t="shared" si="818"/>
        <v>1</v>
      </c>
      <c r="AO1236" s="309" t="b">
        <f t="shared" si="819"/>
        <v>1</v>
      </c>
      <c r="AP1236" s="31" t="b">
        <f t="shared" si="820"/>
        <v>1</v>
      </c>
    </row>
    <row r="1237" spans="1:42" ht="12.75" customHeight="1" x14ac:dyDescent="0.2">
      <c r="B1237" s="31"/>
      <c r="C1237" s="17" t="s">
        <v>22</v>
      </c>
      <c r="D1237" s="50">
        <v>178.6</v>
      </c>
      <c r="E1237" s="50"/>
      <c r="F1237" s="321">
        <f t="shared" si="792"/>
        <v>4.5055588063194874</v>
      </c>
      <c r="G1237" s="50">
        <v>173.2</v>
      </c>
      <c r="H1237" s="50"/>
      <c r="I1237" s="321">
        <f t="shared" si="793"/>
        <v>3.5885167464114742</v>
      </c>
      <c r="J1237" s="50">
        <v>141.4</v>
      </c>
      <c r="K1237" s="50"/>
      <c r="L1237" s="321">
        <f t="shared" si="794"/>
        <v>0.64056939501779819</v>
      </c>
      <c r="M1237" s="50">
        <v>191.6</v>
      </c>
      <c r="N1237" s="50"/>
      <c r="O1237" s="321">
        <f t="shared" si="795"/>
        <v>5.2219321148827547E-2</v>
      </c>
      <c r="P1237" s="229">
        <v>241.4</v>
      </c>
      <c r="Q1237" s="50"/>
      <c r="R1237" s="322">
        <f t="shared" si="796"/>
        <v>25.142560912389843</v>
      </c>
      <c r="S1237" s="50">
        <v>194.1</v>
      </c>
      <c r="T1237" s="50"/>
      <c r="U1237" s="321">
        <f t="shared" si="797"/>
        <v>4.9189189189189131</v>
      </c>
      <c r="V1237" s="50">
        <v>125.9</v>
      </c>
      <c r="W1237" s="80"/>
      <c r="X1237" s="321">
        <f t="shared" si="798"/>
        <v>0.63948840927259276</v>
      </c>
      <c r="Y1237" s="98">
        <f t="shared" si="813"/>
        <v>0.55991041433370659</v>
      </c>
      <c r="Z1237" s="98"/>
      <c r="AA1237" s="298" t="s">
        <v>60</v>
      </c>
      <c r="AB1237" s="299">
        <v>178.6</v>
      </c>
      <c r="AC1237" s="299">
        <v>173.2</v>
      </c>
      <c r="AD1237" s="299">
        <v>141.4</v>
      </c>
      <c r="AE1237" s="299">
        <v>191.6</v>
      </c>
      <c r="AF1237" s="299">
        <v>241.4</v>
      </c>
      <c r="AG1237" s="299">
        <v>194.1</v>
      </c>
      <c r="AH1237" s="299">
        <v>125.9</v>
      </c>
      <c r="AI1237" s="263"/>
      <c r="AJ1237" s="309" t="b">
        <f t="shared" si="814"/>
        <v>1</v>
      </c>
      <c r="AK1237" s="309" t="b">
        <f t="shared" si="815"/>
        <v>1</v>
      </c>
      <c r="AL1237" s="309" t="b">
        <f t="shared" si="816"/>
        <v>1</v>
      </c>
      <c r="AM1237" s="309" t="b">
        <f t="shared" si="817"/>
        <v>1</v>
      </c>
      <c r="AN1237" s="309" t="b">
        <f t="shared" si="818"/>
        <v>1</v>
      </c>
      <c r="AO1237" s="309" t="b">
        <f t="shared" si="819"/>
        <v>1</v>
      </c>
      <c r="AP1237" s="31" t="b">
        <f t="shared" si="820"/>
        <v>1</v>
      </c>
    </row>
    <row r="1238" spans="1:42" ht="12.75" customHeight="1" x14ac:dyDescent="0.2">
      <c r="B1238" s="31"/>
      <c r="C1238" s="17" t="s">
        <v>23</v>
      </c>
      <c r="D1238" s="50">
        <v>178.9</v>
      </c>
      <c r="E1238" s="50"/>
      <c r="F1238" s="321">
        <f t="shared" si="792"/>
        <v>4.6198830409356795</v>
      </c>
      <c r="G1238" s="50">
        <v>173.8</v>
      </c>
      <c r="H1238" s="50"/>
      <c r="I1238" s="321">
        <f t="shared" si="793"/>
        <v>3.947368421052655</v>
      </c>
      <c r="J1238" s="50">
        <v>141.4</v>
      </c>
      <c r="K1238" s="50"/>
      <c r="L1238" s="321">
        <f t="shared" si="794"/>
        <v>0.64056939501779819</v>
      </c>
      <c r="M1238" s="50">
        <v>191.6</v>
      </c>
      <c r="N1238" s="50"/>
      <c r="O1238" s="321">
        <f t="shared" si="795"/>
        <v>5.2219321148827547E-2</v>
      </c>
      <c r="P1238" s="229">
        <v>241.5</v>
      </c>
      <c r="Q1238" s="50"/>
      <c r="R1238" s="322">
        <f t="shared" si="796"/>
        <v>23.782675550999489</v>
      </c>
      <c r="S1238" s="50">
        <v>194.2</v>
      </c>
      <c r="T1238" s="50"/>
      <c r="U1238" s="321">
        <f t="shared" si="797"/>
        <v>4.9162614802809257</v>
      </c>
      <c r="V1238" s="50">
        <v>126</v>
      </c>
      <c r="W1238" s="80"/>
      <c r="X1238" s="321">
        <f t="shared" si="798"/>
        <v>0.7194244604316502</v>
      </c>
      <c r="Y1238" s="98">
        <f t="shared" si="813"/>
        <v>0.55897149245388478</v>
      </c>
      <c r="Z1238" s="98"/>
      <c r="AA1238" s="298" t="s">
        <v>23</v>
      </c>
      <c r="AB1238" s="299">
        <v>178.9</v>
      </c>
      <c r="AC1238" s="299">
        <v>173.8</v>
      </c>
      <c r="AD1238" s="299">
        <v>141.4</v>
      </c>
      <c r="AE1238" s="299">
        <v>191.6</v>
      </c>
      <c r="AF1238" s="299">
        <v>241.5</v>
      </c>
      <c r="AG1238" s="299">
        <v>194.2</v>
      </c>
      <c r="AH1238" s="299">
        <v>126</v>
      </c>
      <c r="AI1238" s="263"/>
      <c r="AJ1238" s="309" t="b">
        <f t="shared" si="814"/>
        <v>1</v>
      </c>
      <c r="AK1238" s="309" t="b">
        <f t="shared" si="815"/>
        <v>1</v>
      </c>
      <c r="AL1238" s="309" t="b">
        <f t="shared" si="816"/>
        <v>1</v>
      </c>
      <c r="AM1238" s="309" t="b">
        <f t="shared" si="817"/>
        <v>1</v>
      </c>
      <c r="AN1238" s="309" t="b">
        <f t="shared" si="818"/>
        <v>1</v>
      </c>
      <c r="AO1238" s="309" t="b">
        <f t="shared" si="819"/>
        <v>1</v>
      </c>
      <c r="AP1238" s="31" t="b">
        <f t="shared" si="820"/>
        <v>1</v>
      </c>
    </row>
    <row r="1239" spans="1:42" ht="12.75" customHeight="1" x14ac:dyDescent="0.2">
      <c r="B1239" s="31"/>
      <c r="C1239" s="17" t="s">
        <v>24</v>
      </c>
      <c r="D1239" s="50">
        <v>179.3</v>
      </c>
      <c r="E1239" s="50"/>
      <c r="F1239" s="321">
        <f t="shared" si="792"/>
        <v>4.0023201856148605</v>
      </c>
      <c r="G1239" s="50">
        <v>174.1</v>
      </c>
      <c r="H1239" s="50"/>
      <c r="I1239" s="321">
        <f t="shared" si="793"/>
        <v>2.895981087470445</v>
      </c>
      <c r="J1239" s="50">
        <v>141.4</v>
      </c>
      <c r="K1239" s="50"/>
      <c r="L1239" s="321">
        <f t="shared" si="794"/>
        <v>0.64056939501779819</v>
      </c>
      <c r="M1239" s="50">
        <v>191.6</v>
      </c>
      <c r="N1239" s="50"/>
      <c r="O1239" s="321">
        <f t="shared" si="795"/>
        <v>5.2219321148827547E-2</v>
      </c>
      <c r="P1239" s="229">
        <v>243.7</v>
      </c>
      <c r="Q1239" s="50"/>
      <c r="R1239" s="322">
        <f t="shared" si="796"/>
        <v>22.216649949849533</v>
      </c>
      <c r="S1239" s="50">
        <v>194.2</v>
      </c>
      <c r="T1239" s="50"/>
      <c r="U1239" s="321">
        <f t="shared" si="797"/>
        <v>4.8596112311015016</v>
      </c>
      <c r="V1239" s="50">
        <v>126.1</v>
      </c>
      <c r="W1239" s="80"/>
      <c r="X1239" s="321">
        <f t="shared" si="798"/>
        <v>0.79936051159072985</v>
      </c>
      <c r="Y1239" s="98">
        <f t="shared" si="813"/>
        <v>0.5577244841048522</v>
      </c>
      <c r="Z1239" s="98"/>
      <c r="AA1239" s="298" t="s">
        <v>24</v>
      </c>
      <c r="AB1239" s="299">
        <v>179.3</v>
      </c>
      <c r="AC1239" s="299">
        <v>174.1</v>
      </c>
      <c r="AD1239" s="299">
        <v>141.4</v>
      </c>
      <c r="AE1239" s="299">
        <v>191.6</v>
      </c>
      <c r="AF1239" s="299">
        <v>243.7</v>
      </c>
      <c r="AG1239" s="299">
        <v>194.2</v>
      </c>
      <c r="AH1239" s="299">
        <v>126.1</v>
      </c>
      <c r="AI1239" s="263"/>
      <c r="AJ1239" s="309" t="b">
        <f t="shared" si="814"/>
        <v>1</v>
      </c>
      <c r="AK1239" s="309" t="b">
        <f t="shared" si="815"/>
        <v>1</v>
      </c>
      <c r="AL1239" s="309" t="b">
        <f t="shared" si="816"/>
        <v>1</v>
      </c>
      <c r="AM1239" s="309" t="b">
        <f t="shared" si="817"/>
        <v>1</v>
      </c>
      <c r="AN1239" s="309" t="b">
        <f t="shared" si="818"/>
        <v>1</v>
      </c>
      <c r="AO1239" s="309" t="b">
        <f t="shared" si="819"/>
        <v>1</v>
      </c>
      <c r="AP1239" s="31" t="b">
        <f t="shared" si="820"/>
        <v>1</v>
      </c>
    </row>
    <row r="1240" spans="1:42" ht="12.75" customHeight="1" x14ac:dyDescent="0.2">
      <c r="B1240" s="31"/>
      <c r="C1240" s="17" t="s">
        <v>25</v>
      </c>
      <c r="D1240" s="50">
        <v>179.4</v>
      </c>
      <c r="E1240" s="50"/>
      <c r="F1240" s="321">
        <f t="shared" si="792"/>
        <v>3.0442274554853599</v>
      </c>
      <c r="G1240" s="50">
        <v>174.9</v>
      </c>
      <c r="H1240" s="50"/>
      <c r="I1240" s="321">
        <f t="shared" si="793"/>
        <v>2.5806451612903292</v>
      </c>
      <c r="J1240" s="50">
        <v>141.4</v>
      </c>
      <c r="K1240" s="50"/>
      <c r="L1240" s="321">
        <f t="shared" si="794"/>
        <v>0.64056939501779819</v>
      </c>
      <c r="M1240" s="50">
        <v>191.6</v>
      </c>
      <c r="N1240" s="50"/>
      <c r="O1240" s="321">
        <f t="shared" si="795"/>
        <v>5.2219321148827547E-2</v>
      </c>
      <c r="P1240" s="229">
        <v>239.7</v>
      </c>
      <c r="Q1240" s="50"/>
      <c r="R1240" s="322">
        <f t="shared" si="796"/>
        <v>12.588069516204792</v>
      </c>
      <c r="S1240" s="50">
        <v>194.1</v>
      </c>
      <c r="T1240" s="50"/>
      <c r="U1240" s="321">
        <f t="shared" si="797"/>
        <v>4.6361185983827546</v>
      </c>
      <c r="V1240" s="50">
        <v>126.2</v>
      </c>
      <c r="W1240" s="80"/>
      <c r="X1240" s="321">
        <f t="shared" si="798"/>
        <v>0.79872204472843933</v>
      </c>
      <c r="Y1240" s="98">
        <f t="shared" si="813"/>
        <v>0.55741360089186176</v>
      </c>
      <c r="Z1240" s="98"/>
      <c r="AA1240" s="298" t="s">
        <v>25</v>
      </c>
      <c r="AB1240" s="299">
        <v>179.4</v>
      </c>
      <c r="AC1240" s="299">
        <v>174.9</v>
      </c>
      <c r="AD1240" s="299">
        <v>141.4</v>
      </c>
      <c r="AE1240" s="299">
        <v>191.6</v>
      </c>
      <c r="AF1240" s="299">
        <v>239.7</v>
      </c>
      <c r="AG1240" s="299">
        <v>194.1</v>
      </c>
      <c r="AH1240" s="299">
        <v>126.2</v>
      </c>
      <c r="AI1240" s="263"/>
      <c r="AJ1240" s="309" t="b">
        <f t="shared" si="814"/>
        <v>1</v>
      </c>
      <c r="AK1240" s="309" t="b">
        <f t="shared" si="815"/>
        <v>1</v>
      </c>
      <c r="AL1240" s="309" t="b">
        <f t="shared" si="816"/>
        <v>1</v>
      </c>
      <c r="AM1240" s="309" t="b">
        <f t="shared" si="817"/>
        <v>1</v>
      </c>
      <c r="AN1240" s="309" t="b">
        <f t="shared" si="818"/>
        <v>1</v>
      </c>
      <c r="AO1240" s="309" t="b">
        <f t="shared" si="819"/>
        <v>1</v>
      </c>
      <c r="AP1240" s="31" t="b">
        <f t="shared" si="820"/>
        <v>1</v>
      </c>
    </row>
    <row r="1241" spans="1:42" s="37" customFormat="1" ht="12.75" customHeight="1" x14ac:dyDescent="0.2">
      <c r="C1241" s="144"/>
      <c r="D1241" s="151"/>
      <c r="E1241" s="151"/>
      <c r="F1241" s="125"/>
      <c r="G1241" s="151"/>
      <c r="H1241" s="151"/>
      <c r="I1241" s="125"/>
      <c r="J1241" s="151"/>
      <c r="K1241" s="151"/>
      <c r="L1241" s="125"/>
      <c r="M1241" s="151"/>
      <c r="N1241" s="151"/>
      <c r="O1241" s="125"/>
      <c r="P1241" s="151"/>
      <c r="Q1241" s="151"/>
      <c r="R1241" s="125"/>
      <c r="S1241" s="49"/>
      <c r="T1241" s="151"/>
      <c r="U1241" s="125"/>
      <c r="V1241" s="151"/>
      <c r="W1241" s="151"/>
      <c r="X1241" s="125"/>
      <c r="Y1241" s="230"/>
      <c r="Z1241" s="230"/>
      <c r="AA1241" s="310"/>
      <c r="AB1241" s="310"/>
      <c r="AC1241" s="310"/>
      <c r="AD1241" s="310"/>
      <c r="AE1241" s="310"/>
      <c r="AF1241" s="310"/>
      <c r="AG1241" s="310"/>
      <c r="AH1241" s="310"/>
      <c r="AI1241" s="310"/>
      <c r="AJ1241" s="310"/>
      <c r="AK1241" s="310"/>
      <c r="AL1241" s="310"/>
      <c r="AM1241" s="310"/>
      <c r="AN1241" s="310"/>
      <c r="AO1241" s="310"/>
    </row>
    <row r="1242" spans="1:42" ht="14.25" customHeight="1" x14ac:dyDescent="0.2">
      <c r="A1242" s="43" t="s">
        <v>74</v>
      </c>
      <c r="D1242" s="54"/>
      <c r="E1242" s="54"/>
      <c r="G1242" s="54"/>
      <c r="H1242" s="54"/>
      <c r="J1242" s="46"/>
      <c r="K1242" s="46"/>
      <c r="L1242" s="112"/>
      <c r="M1242" s="82"/>
      <c r="N1242" s="82"/>
      <c r="O1242" s="134"/>
      <c r="P1242" s="46"/>
      <c r="Q1242" s="46"/>
      <c r="R1242" s="126"/>
      <c r="S1242" s="60"/>
      <c r="T1242" s="60"/>
      <c r="U1242" s="126"/>
      <c r="V1242" s="60"/>
      <c r="W1242" s="60"/>
      <c r="X1242" s="126"/>
      <c r="Y1242" s="93"/>
      <c r="Z1242" s="93"/>
    </row>
    <row r="1243" spans="1:42" x14ac:dyDescent="0.2">
      <c r="A1243" s="44" t="s">
        <v>42</v>
      </c>
      <c r="D1243" s="55"/>
      <c r="E1243" s="55"/>
      <c r="F1243" s="109"/>
      <c r="G1243" s="55"/>
      <c r="H1243" s="55"/>
      <c r="I1243" s="109"/>
      <c r="J1243" s="56"/>
      <c r="K1243" s="56"/>
      <c r="L1243" s="114"/>
      <c r="M1243" s="59"/>
      <c r="N1243" s="59"/>
      <c r="O1243" s="112"/>
      <c r="P1243" s="59"/>
      <c r="Q1243" s="59"/>
      <c r="R1243" s="140"/>
      <c r="S1243" s="59"/>
      <c r="T1243" s="59"/>
      <c r="U1243" s="140"/>
      <c r="V1243" s="59"/>
      <c r="W1243" s="59"/>
      <c r="X1243" s="140"/>
      <c r="Y1243" s="93"/>
      <c r="Z1243" s="93"/>
    </row>
    <row r="1244" spans="1:42" x14ac:dyDescent="0.2">
      <c r="A1244" s="79" t="s">
        <v>43</v>
      </c>
      <c r="B1244" s="77"/>
      <c r="C1244" s="78"/>
      <c r="D1244" s="55"/>
      <c r="E1244" s="55"/>
      <c r="F1244" s="109"/>
      <c r="G1244" s="55"/>
      <c r="H1244" s="55"/>
      <c r="I1244" s="109"/>
      <c r="J1244" s="56"/>
      <c r="K1244" s="56"/>
      <c r="L1244" s="114"/>
      <c r="M1244" s="52"/>
      <c r="N1244" s="52"/>
      <c r="O1244" s="113"/>
      <c r="P1244" s="52"/>
      <c r="Q1244" s="52"/>
      <c r="R1244" s="114"/>
      <c r="S1244" s="52"/>
      <c r="T1244" s="52"/>
      <c r="U1244" s="114"/>
      <c r="V1244" s="52"/>
      <c r="W1244" s="52"/>
      <c r="X1244" s="114"/>
      <c r="Y1244" s="93"/>
      <c r="Z1244" s="93"/>
    </row>
    <row r="1245" spans="1:42" x14ac:dyDescent="0.2">
      <c r="A1245" s="44" t="str">
        <f>A4</f>
        <v>2009-2011</v>
      </c>
      <c r="B1245" s="77"/>
      <c r="C1245" s="78"/>
      <c r="D1245" s="55"/>
      <c r="E1245" s="55"/>
      <c r="F1245" s="109"/>
      <c r="G1245" s="55"/>
      <c r="H1245" s="55"/>
      <c r="I1245" s="109"/>
      <c r="J1245" s="56"/>
      <c r="K1245" s="56"/>
      <c r="L1245" s="114"/>
      <c r="M1245" s="52"/>
      <c r="N1245" s="52"/>
      <c r="O1245" s="113"/>
      <c r="P1245" s="52"/>
      <c r="Q1245" s="52"/>
      <c r="R1245" s="114"/>
      <c r="S1245" s="52"/>
      <c r="T1245" s="52"/>
      <c r="U1245" s="114"/>
      <c r="V1245" s="52"/>
      <c r="W1245" s="52"/>
      <c r="X1245" s="114"/>
      <c r="Y1245" s="93"/>
      <c r="Z1245" s="93"/>
    </row>
    <row r="1246" spans="1:42" x14ac:dyDescent="0.2">
      <c r="B1246" s="77"/>
      <c r="C1246" s="78"/>
      <c r="D1246" s="55"/>
      <c r="E1246" s="55"/>
      <c r="F1246" s="109"/>
      <c r="G1246" s="55"/>
      <c r="H1246" s="55"/>
      <c r="I1246" s="109"/>
      <c r="J1246" s="56"/>
      <c r="K1246" s="56"/>
      <c r="L1246" s="114"/>
      <c r="M1246" s="52"/>
      <c r="N1246" s="52"/>
      <c r="O1246" s="113"/>
      <c r="P1246" s="52"/>
      <c r="Q1246" s="52"/>
      <c r="R1246" s="114"/>
      <c r="S1246" s="52"/>
      <c r="T1246" s="52"/>
      <c r="U1246" s="114"/>
      <c r="V1246" s="52"/>
      <c r="W1246" s="52"/>
      <c r="X1246" s="114"/>
      <c r="Y1246" s="93"/>
      <c r="Z1246" s="93"/>
    </row>
    <row r="1247" spans="1:42" ht="12.75" customHeight="1" x14ac:dyDescent="0.2">
      <c r="A1247" s="351" t="s">
        <v>9</v>
      </c>
      <c r="B1247" s="1"/>
      <c r="C1247" s="2"/>
      <c r="D1247" s="333" t="s">
        <v>0</v>
      </c>
      <c r="E1247" s="340"/>
      <c r="F1247" s="334"/>
      <c r="G1247" s="354" t="s">
        <v>1</v>
      </c>
      <c r="H1247" s="355"/>
      <c r="I1247" s="356"/>
      <c r="J1247" s="333" t="s">
        <v>2</v>
      </c>
      <c r="K1247" s="340"/>
      <c r="L1247" s="334"/>
      <c r="M1247" s="345" t="s">
        <v>36</v>
      </c>
      <c r="N1247" s="346"/>
      <c r="O1247" s="347"/>
      <c r="P1247" s="210" t="s">
        <v>3</v>
      </c>
      <c r="Q1247" s="74"/>
      <c r="R1247" s="141"/>
      <c r="S1247" s="333" t="s">
        <v>4</v>
      </c>
      <c r="T1247" s="340"/>
      <c r="U1247" s="334"/>
      <c r="V1247" s="333" t="s">
        <v>5</v>
      </c>
      <c r="W1247" s="340"/>
      <c r="X1247" s="334"/>
      <c r="Y1247" s="330" t="s">
        <v>41</v>
      </c>
      <c r="Z1247" s="248"/>
    </row>
    <row r="1248" spans="1:42" x14ac:dyDescent="0.2">
      <c r="A1248" s="352"/>
      <c r="B1248" s="3" t="s">
        <v>6</v>
      </c>
      <c r="C1248" s="4"/>
      <c r="D1248" s="335"/>
      <c r="E1248" s="341"/>
      <c r="F1248" s="336"/>
      <c r="G1248" s="342" t="s">
        <v>7</v>
      </c>
      <c r="H1248" s="343"/>
      <c r="I1248" s="344"/>
      <c r="J1248" s="335"/>
      <c r="K1248" s="341"/>
      <c r="L1248" s="336"/>
      <c r="M1248" s="348"/>
      <c r="N1248" s="349"/>
      <c r="O1248" s="350"/>
      <c r="P1248" s="216" t="s">
        <v>8</v>
      </c>
      <c r="Q1248" s="75"/>
      <c r="R1248" s="142"/>
      <c r="S1248" s="335"/>
      <c r="T1248" s="341"/>
      <c r="U1248" s="336"/>
      <c r="V1248" s="335"/>
      <c r="W1248" s="341"/>
      <c r="X1248" s="336"/>
      <c r="Y1248" s="331"/>
      <c r="Z1248" s="315"/>
      <c r="AA1248" s="314" t="s">
        <v>71</v>
      </c>
      <c r="AB1248" s="315"/>
      <c r="AC1248" s="315"/>
      <c r="AD1248" s="315"/>
      <c r="AE1248" s="315"/>
      <c r="AF1248" s="315"/>
      <c r="AG1248" s="315"/>
      <c r="AH1248" s="315"/>
      <c r="AI1248" s="315"/>
      <c r="AJ1248" s="315"/>
      <c r="AK1248" s="315"/>
      <c r="AL1248" s="315"/>
      <c r="AM1248" s="315"/>
      <c r="AN1248" s="315"/>
      <c r="AO1248" s="315"/>
      <c r="AP1248" s="319"/>
    </row>
    <row r="1249" spans="1:28" x14ac:dyDescent="0.2">
      <c r="A1249" s="352"/>
      <c r="B1249" s="3" t="s">
        <v>10</v>
      </c>
      <c r="C1249" s="4"/>
      <c r="D1249" s="333" t="s">
        <v>12</v>
      </c>
      <c r="E1249" s="340"/>
      <c r="F1249" s="117" t="s">
        <v>11</v>
      </c>
      <c r="G1249" s="333" t="s">
        <v>12</v>
      </c>
      <c r="H1249" s="334"/>
      <c r="I1249" s="129" t="s">
        <v>11</v>
      </c>
      <c r="J1249" s="333" t="s">
        <v>12</v>
      </c>
      <c r="K1249" s="334"/>
      <c r="L1249" s="117" t="s">
        <v>11</v>
      </c>
      <c r="M1249" s="333" t="s">
        <v>12</v>
      </c>
      <c r="N1249" s="334"/>
      <c r="O1249" s="135" t="s">
        <v>11</v>
      </c>
      <c r="P1249" s="333" t="s">
        <v>12</v>
      </c>
      <c r="Q1249" s="334"/>
      <c r="R1249" s="117" t="s">
        <v>11</v>
      </c>
      <c r="S1249" s="333" t="s">
        <v>12</v>
      </c>
      <c r="T1249" s="334"/>
      <c r="U1249" s="129" t="s">
        <v>11</v>
      </c>
      <c r="V1249" s="333" t="s">
        <v>12</v>
      </c>
      <c r="W1249" s="334"/>
      <c r="X1249" s="129" t="s">
        <v>11</v>
      </c>
      <c r="Y1249" s="331"/>
      <c r="Z1249" s="249"/>
    </row>
    <row r="1250" spans="1:28" x14ac:dyDescent="0.2">
      <c r="A1250" s="353"/>
      <c r="B1250" s="5"/>
      <c r="C1250" s="6"/>
      <c r="D1250" s="335"/>
      <c r="E1250" s="341"/>
      <c r="F1250" s="118" t="s">
        <v>13</v>
      </c>
      <c r="G1250" s="335"/>
      <c r="H1250" s="336"/>
      <c r="I1250" s="118" t="s">
        <v>13</v>
      </c>
      <c r="J1250" s="335"/>
      <c r="K1250" s="336"/>
      <c r="L1250" s="130" t="s">
        <v>13</v>
      </c>
      <c r="M1250" s="335"/>
      <c r="N1250" s="336"/>
      <c r="O1250" s="136" t="s">
        <v>13</v>
      </c>
      <c r="P1250" s="335"/>
      <c r="Q1250" s="336"/>
      <c r="R1250" s="130" t="s">
        <v>13</v>
      </c>
      <c r="S1250" s="335"/>
      <c r="T1250" s="336"/>
      <c r="U1250" s="118" t="s">
        <v>13</v>
      </c>
      <c r="V1250" s="335"/>
      <c r="W1250" s="336"/>
      <c r="X1250" s="118" t="s">
        <v>13</v>
      </c>
      <c r="Y1250" s="332"/>
      <c r="Z1250" s="249"/>
      <c r="AA1250" s="264" t="s">
        <v>65</v>
      </c>
      <c r="AB1250" s="292"/>
    </row>
    <row r="1251" spans="1:28" hidden="1" x14ac:dyDescent="0.2">
      <c r="A1251" s="18" t="s">
        <v>29</v>
      </c>
      <c r="B1251" s="11"/>
      <c r="C1251" s="8"/>
      <c r="D1251" s="64"/>
      <c r="E1251" s="64"/>
      <c r="F1251" s="126"/>
      <c r="G1251" s="64"/>
      <c r="H1251" s="64"/>
      <c r="I1251" s="126"/>
      <c r="J1251" s="60"/>
      <c r="K1251" s="60"/>
      <c r="L1251" s="126"/>
      <c r="M1251" s="60"/>
      <c r="N1251" s="60"/>
      <c r="O1251" s="124"/>
      <c r="P1251" s="60"/>
      <c r="Q1251" s="60"/>
      <c r="R1251" s="126"/>
      <c r="S1251" s="60"/>
      <c r="T1251" s="60"/>
      <c r="U1251" s="126"/>
      <c r="V1251" s="60"/>
      <c r="W1251" s="60"/>
      <c r="X1251" s="126"/>
      <c r="Y1251" s="93"/>
      <c r="Z1251" s="93"/>
    </row>
    <row r="1252" spans="1:28" hidden="1" x14ac:dyDescent="0.2">
      <c r="A1252" s="19"/>
      <c r="B1252" s="83">
        <v>2001</v>
      </c>
      <c r="C1252" s="24"/>
      <c r="D1252" s="39"/>
      <c r="E1252" s="39"/>
      <c r="F1252" s="111"/>
      <c r="G1252" s="39"/>
      <c r="H1252" s="39"/>
      <c r="I1252" s="111"/>
      <c r="J1252" s="38"/>
      <c r="K1252" s="38"/>
      <c r="L1252" s="111"/>
      <c r="M1252" s="38"/>
      <c r="N1252" s="38"/>
      <c r="O1252" s="120"/>
      <c r="P1252" s="38"/>
      <c r="Q1252" s="38"/>
      <c r="R1252" s="111"/>
      <c r="S1252" s="38"/>
      <c r="T1252" s="38"/>
      <c r="U1252" s="111"/>
      <c r="V1252" s="38"/>
      <c r="W1252" s="38"/>
      <c r="X1252" s="111"/>
      <c r="Y1252" s="93"/>
      <c r="Z1252" s="93"/>
    </row>
    <row r="1253" spans="1:28" hidden="1" x14ac:dyDescent="0.2">
      <c r="A1253" s="19"/>
      <c r="C1253" s="17" t="s">
        <v>14</v>
      </c>
      <c r="D1253" s="39">
        <v>107.9</v>
      </c>
      <c r="E1253" s="39"/>
      <c r="F1253" s="111"/>
      <c r="G1253" s="39">
        <v>107.5</v>
      </c>
      <c r="H1253" s="39"/>
      <c r="I1253" s="111"/>
      <c r="J1253" s="38">
        <v>104.4</v>
      </c>
      <c r="K1253" s="38"/>
      <c r="L1253" s="111"/>
      <c r="M1253" s="38">
        <v>112.9</v>
      </c>
      <c r="N1253" s="38"/>
      <c r="O1253" s="120"/>
      <c r="P1253" s="38">
        <v>106.7</v>
      </c>
      <c r="Q1253" s="38"/>
      <c r="R1253" s="111"/>
      <c r="S1253" s="38">
        <v>108.2</v>
      </c>
      <c r="T1253" s="38"/>
      <c r="U1253" s="111"/>
      <c r="V1253" s="38">
        <v>107.1</v>
      </c>
      <c r="W1253" s="38"/>
      <c r="X1253" s="111"/>
      <c r="Y1253" s="93"/>
      <c r="Z1253" s="93"/>
    </row>
    <row r="1254" spans="1:28" hidden="1" x14ac:dyDescent="0.2">
      <c r="A1254" s="19"/>
      <c r="C1254" s="17" t="s">
        <v>15</v>
      </c>
      <c r="D1254" s="39">
        <v>107.6</v>
      </c>
      <c r="E1254" s="39"/>
      <c r="F1254" s="111"/>
      <c r="G1254" s="39">
        <v>106.4</v>
      </c>
      <c r="H1254" s="39"/>
      <c r="I1254" s="111"/>
      <c r="J1254" s="38">
        <v>104.4</v>
      </c>
      <c r="K1254" s="38"/>
      <c r="L1254" s="111"/>
      <c r="M1254" s="38">
        <v>113.7</v>
      </c>
      <c r="N1254" s="38"/>
      <c r="O1254" s="120"/>
      <c r="P1254" s="38">
        <v>108.7</v>
      </c>
      <c r="Q1254" s="38"/>
      <c r="R1254" s="111"/>
      <c r="S1254" s="38">
        <v>108.2</v>
      </c>
      <c r="T1254" s="38"/>
      <c r="U1254" s="111"/>
      <c r="V1254" s="38">
        <v>107.1</v>
      </c>
      <c r="W1254" s="38"/>
      <c r="X1254" s="111"/>
      <c r="Y1254" s="93"/>
      <c r="Z1254" s="93"/>
    </row>
    <row r="1255" spans="1:28" hidden="1" x14ac:dyDescent="0.2">
      <c r="A1255" s="19"/>
      <c r="C1255" s="17" t="s">
        <v>16</v>
      </c>
      <c r="D1255" s="39">
        <v>107.9</v>
      </c>
      <c r="E1255" s="39"/>
      <c r="F1255" s="111"/>
      <c r="G1255" s="39">
        <v>106.2</v>
      </c>
      <c r="H1255" s="39"/>
      <c r="I1255" s="111"/>
      <c r="J1255" s="38">
        <v>104.5</v>
      </c>
      <c r="K1255" s="38"/>
      <c r="L1255" s="111"/>
      <c r="M1255" s="38">
        <v>113.7</v>
      </c>
      <c r="N1255" s="38"/>
      <c r="O1255" s="120"/>
      <c r="P1255" s="38">
        <v>115.2</v>
      </c>
      <c r="Q1255" s="38"/>
      <c r="R1255" s="111"/>
      <c r="S1255" s="38">
        <v>108.3</v>
      </c>
      <c r="T1255" s="38"/>
      <c r="U1255" s="111"/>
      <c r="V1255" s="38">
        <v>107.3</v>
      </c>
      <c r="W1255" s="38"/>
      <c r="X1255" s="111"/>
      <c r="Y1255" s="93"/>
      <c r="Z1255" s="93"/>
    </row>
    <row r="1256" spans="1:28" hidden="1" x14ac:dyDescent="0.2">
      <c r="A1256" s="19"/>
      <c r="C1256" s="17" t="s">
        <v>17</v>
      </c>
      <c r="D1256" s="39">
        <v>105.8</v>
      </c>
      <c r="E1256" s="39"/>
      <c r="F1256" s="111"/>
      <c r="G1256" s="39">
        <v>102.3</v>
      </c>
      <c r="H1256" s="39"/>
      <c r="I1256" s="111"/>
      <c r="J1256" s="38">
        <v>103.6</v>
      </c>
      <c r="K1256" s="38"/>
      <c r="L1256" s="111"/>
      <c r="M1256" s="38">
        <v>114.1</v>
      </c>
      <c r="N1256" s="38"/>
      <c r="O1256" s="120"/>
      <c r="P1256" s="38">
        <v>115.8</v>
      </c>
      <c r="Q1256" s="38"/>
      <c r="R1256" s="111"/>
      <c r="S1256" s="38">
        <v>108.5</v>
      </c>
      <c r="T1256" s="38"/>
      <c r="U1256" s="111"/>
      <c r="V1256" s="38">
        <v>108.1</v>
      </c>
      <c r="W1256" s="38"/>
      <c r="X1256" s="111"/>
      <c r="Y1256" s="93"/>
      <c r="Z1256" s="93"/>
    </row>
    <row r="1257" spans="1:28" hidden="1" x14ac:dyDescent="0.2">
      <c r="A1257" s="19"/>
      <c r="C1257" s="17" t="s">
        <v>18</v>
      </c>
      <c r="D1257" s="39">
        <v>112.4</v>
      </c>
      <c r="E1257" s="39"/>
      <c r="F1257" s="111"/>
      <c r="G1257" s="39">
        <v>102.5</v>
      </c>
      <c r="H1257" s="39"/>
      <c r="I1257" s="111"/>
      <c r="J1257" s="38">
        <v>103.5</v>
      </c>
      <c r="K1257" s="38"/>
      <c r="L1257" s="111"/>
      <c r="M1257" s="38">
        <v>115.3</v>
      </c>
      <c r="N1257" s="38"/>
      <c r="O1257" s="120"/>
      <c r="P1257" s="38">
        <v>113.6</v>
      </c>
      <c r="Q1257" s="38"/>
      <c r="R1257" s="111"/>
      <c r="S1257" s="38">
        <v>171</v>
      </c>
      <c r="T1257" s="38"/>
      <c r="U1257" s="111"/>
      <c r="V1257" s="38">
        <v>108.7</v>
      </c>
      <c r="W1257" s="38"/>
      <c r="X1257" s="111"/>
      <c r="Y1257" s="93"/>
      <c r="Z1257" s="93"/>
    </row>
    <row r="1258" spans="1:28" hidden="1" x14ac:dyDescent="0.2">
      <c r="A1258" s="19"/>
      <c r="C1258" s="24" t="s">
        <v>19</v>
      </c>
      <c r="D1258" s="39">
        <v>107.2</v>
      </c>
      <c r="E1258" s="39"/>
      <c r="F1258" s="111"/>
      <c r="G1258" s="39">
        <v>102.8</v>
      </c>
      <c r="H1258" s="39"/>
      <c r="I1258" s="111"/>
      <c r="J1258" s="38">
        <v>104.6</v>
      </c>
      <c r="K1258" s="38"/>
      <c r="L1258" s="111"/>
      <c r="M1258" s="38">
        <v>115.4</v>
      </c>
      <c r="N1258" s="38"/>
      <c r="O1258" s="120"/>
      <c r="P1258" s="38">
        <v>111.4</v>
      </c>
      <c r="Q1258" s="38"/>
      <c r="R1258" s="111"/>
      <c r="S1258" s="38">
        <v>119.2</v>
      </c>
      <c r="T1258" s="38"/>
      <c r="U1258" s="111"/>
      <c r="V1258" s="38">
        <v>108.8</v>
      </c>
      <c r="W1258" s="38"/>
      <c r="X1258" s="111"/>
      <c r="Y1258" s="93"/>
      <c r="Z1258" s="93"/>
    </row>
    <row r="1259" spans="1:28" hidden="1" x14ac:dyDescent="0.2">
      <c r="A1259" s="19"/>
      <c r="C1259" s="17" t="s">
        <v>20</v>
      </c>
      <c r="D1259" s="39">
        <v>107.8</v>
      </c>
      <c r="E1259" s="39"/>
      <c r="F1259" s="111"/>
      <c r="G1259" s="39">
        <v>103.4</v>
      </c>
      <c r="H1259" s="39"/>
      <c r="I1259" s="111"/>
      <c r="J1259" s="38">
        <v>104.9</v>
      </c>
      <c r="K1259" s="38"/>
      <c r="L1259" s="111"/>
      <c r="M1259" s="38">
        <v>115.4</v>
      </c>
      <c r="N1259" s="38"/>
      <c r="O1259" s="120"/>
      <c r="P1259" s="38">
        <v>115.4</v>
      </c>
      <c r="Q1259" s="38"/>
      <c r="R1259" s="111"/>
      <c r="S1259" s="38">
        <v>118.9</v>
      </c>
      <c r="T1259" s="38"/>
      <c r="U1259" s="111"/>
      <c r="V1259" s="38">
        <v>109</v>
      </c>
      <c r="W1259" s="38"/>
      <c r="X1259" s="111"/>
      <c r="Y1259" s="93"/>
      <c r="Z1259" s="93"/>
    </row>
    <row r="1260" spans="1:28" hidden="1" x14ac:dyDescent="0.2">
      <c r="A1260" s="19"/>
      <c r="C1260" s="17" t="s">
        <v>21</v>
      </c>
      <c r="D1260" s="39">
        <v>110.2</v>
      </c>
      <c r="E1260" s="39"/>
      <c r="F1260" s="111"/>
      <c r="G1260" s="39">
        <v>104.4</v>
      </c>
      <c r="H1260" s="39"/>
      <c r="I1260" s="111"/>
      <c r="J1260" s="38">
        <v>105.1</v>
      </c>
      <c r="K1260" s="38"/>
      <c r="L1260" s="111"/>
      <c r="M1260" s="38">
        <v>132</v>
      </c>
      <c r="N1260" s="38"/>
      <c r="O1260" s="120"/>
      <c r="P1260" s="38">
        <v>113.7</v>
      </c>
      <c r="Q1260" s="38"/>
      <c r="R1260" s="111"/>
      <c r="S1260" s="38">
        <v>118.7</v>
      </c>
      <c r="T1260" s="38"/>
      <c r="U1260" s="111"/>
      <c r="V1260" s="38">
        <v>109.1</v>
      </c>
      <c r="W1260" s="38"/>
      <c r="X1260" s="111"/>
      <c r="Y1260" s="93"/>
      <c r="Z1260" s="93"/>
    </row>
    <row r="1261" spans="1:28" hidden="1" x14ac:dyDescent="0.2">
      <c r="A1261" s="19"/>
      <c r="C1261" s="17" t="s">
        <v>22</v>
      </c>
      <c r="D1261" s="39">
        <v>109.8</v>
      </c>
      <c r="E1261" s="39"/>
      <c r="F1261" s="111"/>
      <c r="G1261" s="39">
        <v>103.8</v>
      </c>
      <c r="H1261" s="39"/>
      <c r="I1261" s="111"/>
      <c r="J1261" s="38">
        <v>105.6</v>
      </c>
      <c r="K1261" s="38"/>
      <c r="L1261" s="111"/>
      <c r="M1261" s="38">
        <v>132</v>
      </c>
      <c r="N1261" s="38"/>
      <c r="O1261" s="120"/>
      <c r="P1261" s="38">
        <v>111.9</v>
      </c>
      <c r="Q1261" s="38"/>
      <c r="R1261" s="111"/>
      <c r="S1261" s="38">
        <v>119</v>
      </c>
      <c r="T1261" s="38"/>
      <c r="U1261" s="111"/>
      <c r="V1261" s="38">
        <v>109.2</v>
      </c>
      <c r="W1261" s="38"/>
      <c r="X1261" s="111"/>
      <c r="Y1261" s="93"/>
      <c r="Z1261" s="93"/>
    </row>
    <row r="1262" spans="1:28" hidden="1" x14ac:dyDescent="0.2">
      <c r="A1262" s="19"/>
      <c r="C1262" s="17" t="s">
        <v>23</v>
      </c>
      <c r="D1262" s="39">
        <v>109.9</v>
      </c>
      <c r="E1262" s="39"/>
      <c r="F1262" s="111"/>
      <c r="G1262" s="39">
        <v>103.8</v>
      </c>
      <c r="H1262" s="39"/>
      <c r="I1262" s="111"/>
      <c r="J1262" s="38">
        <v>105.2</v>
      </c>
      <c r="K1262" s="38"/>
      <c r="L1262" s="111"/>
      <c r="M1262" s="38">
        <v>132</v>
      </c>
      <c r="N1262" s="38"/>
      <c r="O1262" s="120"/>
      <c r="P1262" s="38">
        <v>111.9</v>
      </c>
      <c r="Q1262" s="38"/>
      <c r="R1262" s="111"/>
      <c r="S1262" s="38">
        <v>118.6</v>
      </c>
      <c r="T1262" s="38"/>
      <c r="U1262" s="111"/>
      <c r="V1262" s="38">
        <v>111.2</v>
      </c>
      <c r="W1262" s="38"/>
      <c r="X1262" s="111"/>
      <c r="Y1262" s="93"/>
      <c r="Z1262" s="93"/>
    </row>
    <row r="1263" spans="1:28" hidden="1" x14ac:dyDescent="0.2">
      <c r="A1263" s="19"/>
      <c r="C1263" s="17" t="s">
        <v>24</v>
      </c>
      <c r="D1263" s="39">
        <v>109.5</v>
      </c>
      <c r="E1263" s="39"/>
      <c r="F1263" s="111"/>
      <c r="G1263" s="39">
        <v>103.8</v>
      </c>
      <c r="H1263" s="39"/>
      <c r="I1263" s="111"/>
      <c r="J1263" s="38">
        <v>105.2</v>
      </c>
      <c r="K1263" s="38"/>
      <c r="L1263" s="111"/>
      <c r="M1263" s="38">
        <v>132</v>
      </c>
      <c r="N1263" s="38"/>
      <c r="O1263" s="120"/>
      <c r="P1263" s="38">
        <v>106.9</v>
      </c>
      <c r="Q1263" s="38"/>
      <c r="R1263" s="111"/>
      <c r="S1263" s="38">
        <v>118.7</v>
      </c>
      <c r="T1263" s="38"/>
      <c r="U1263" s="111"/>
      <c r="V1263" s="38">
        <v>111.2</v>
      </c>
      <c r="W1263" s="38"/>
      <c r="X1263" s="111"/>
      <c r="Y1263" s="93"/>
      <c r="Z1263" s="93"/>
    </row>
    <row r="1264" spans="1:28" hidden="1" x14ac:dyDescent="0.2">
      <c r="A1264" s="19"/>
      <c r="C1264" s="24" t="s">
        <v>25</v>
      </c>
      <c r="D1264" s="39">
        <v>111.4</v>
      </c>
      <c r="E1264" s="39"/>
      <c r="F1264" s="111"/>
      <c r="G1264" s="39">
        <v>104.2</v>
      </c>
      <c r="H1264" s="39"/>
      <c r="I1264" s="111"/>
      <c r="J1264" s="38">
        <v>105.2</v>
      </c>
      <c r="K1264" s="38"/>
      <c r="L1264" s="111"/>
      <c r="M1264" s="38">
        <v>146.6</v>
      </c>
      <c r="N1264" s="38"/>
      <c r="O1264" s="120"/>
      <c r="P1264" s="38">
        <v>105.7</v>
      </c>
      <c r="Q1264" s="38"/>
      <c r="R1264" s="111"/>
      <c r="S1264" s="38">
        <v>118.8</v>
      </c>
      <c r="T1264" s="38"/>
      <c r="U1264" s="111"/>
      <c r="V1264" s="38">
        <v>111.4</v>
      </c>
      <c r="W1264" s="38"/>
      <c r="X1264" s="111"/>
      <c r="Y1264" s="93"/>
      <c r="Z1264" s="93"/>
    </row>
    <row r="1265" spans="1:41" hidden="1" x14ac:dyDescent="0.2">
      <c r="A1265" s="19"/>
      <c r="C1265" s="24"/>
      <c r="D1265" s="39"/>
      <c r="E1265" s="39"/>
      <c r="F1265" s="111"/>
      <c r="G1265" s="39"/>
      <c r="H1265" s="39"/>
      <c r="I1265" s="111"/>
      <c r="J1265" s="38"/>
      <c r="K1265" s="38"/>
      <c r="L1265" s="111"/>
      <c r="M1265" s="38"/>
      <c r="N1265" s="38"/>
      <c r="O1265" s="120"/>
      <c r="P1265" s="38"/>
      <c r="Q1265" s="38"/>
      <c r="R1265" s="111"/>
      <c r="S1265" s="38"/>
      <c r="T1265" s="38"/>
      <c r="U1265" s="111"/>
      <c r="V1265" s="38"/>
      <c r="W1265" s="38"/>
      <c r="X1265" s="111"/>
      <c r="Y1265" s="93"/>
      <c r="Z1265" s="93"/>
    </row>
    <row r="1266" spans="1:41" hidden="1" x14ac:dyDescent="0.2">
      <c r="B1266" s="22">
        <v>2002</v>
      </c>
      <c r="C1266" s="8"/>
      <c r="D1266" s="64">
        <f>SUM(D1268:D1279)/12</f>
        <v>109.83333333333333</v>
      </c>
      <c r="E1266" s="64"/>
      <c r="F1266" s="124">
        <f t="shared" ref="F1266:Y1266" si="821">SUM(F1268:F1279)/12</f>
        <v>0.80757184440705954</v>
      </c>
      <c r="G1266" s="64">
        <f t="shared" si="821"/>
        <v>101.36666666666666</v>
      </c>
      <c r="H1266" s="64"/>
      <c r="I1266" s="124">
        <f t="shared" si="821"/>
        <v>-2.7289461841662312</v>
      </c>
      <c r="J1266" s="64">
        <f t="shared" si="821"/>
        <v>111.33333333333333</v>
      </c>
      <c r="K1266" s="64"/>
      <c r="L1266" s="124">
        <f t="shared" si="821"/>
        <v>6.3558532949491289</v>
      </c>
      <c r="M1266" s="64">
        <f t="shared" si="821"/>
        <v>146.63333333333333</v>
      </c>
      <c r="N1266" s="64"/>
      <c r="O1266" s="124">
        <f t="shared" si="821"/>
        <v>17.916188660494377</v>
      </c>
      <c r="P1266" s="64">
        <f t="shared" si="821"/>
        <v>101.72500000000001</v>
      </c>
      <c r="Q1266" s="64"/>
      <c r="R1266" s="124">
        <f t="shared" si="821"/>
        <v>-8.5282581112498352</v>
      </c>
      <c r="S1266" s="64">
        <f t="shared" si="821"/>
        <v>119.08333333333333</v>
      </c>
      <c r="T1266" s="64"/>
      <c r="U1266" s="124">
        <f t="shared" si="821"/>
        <v>0.89545052666913227</v>
      </c>
      <c r="V1266" s="64">
        <f t="shared" si="821"/>
        <v>111.50833333333333</v>
      </c>
      <c r="W1266" s="64"/>
      <c r="X1266" s="124">
        <f t="shared" si="821"/>
        <v>2.3026249525264162</v>
      </c>
      <c r="Y1266" s="104">
        <f t="shared" si="821"/>
        <v>0.91208064401184596</v>
      </c>
      <c r="Z1266" s="104"/>
    </row>
    <row r="1267" spans="1:41" hidden="1" x14ac:dyDescent="0.2">
      <c r="B1267" s="22"/>
      <c r="C1267" s="8"/>
      <c r="D1267" s="64"/>
      <c r="E1267" s="64"/>
      <c r="F1267" s="124"/>
      <c r="G1267" s="64"/>
      <c r="H1267" s="64"/>
      <c r="I1267" s="124"/>
      <c r="J1267" s="64"/>
      <c r="K1267" s="64"/>
      <c r="L1267" s="124"/>
      <c r="M1267" s="64"/>
      <c r="N1267" s="64"/>
      <c r="O1267" s="124"/>
      <c r="P1267" s="64"/>
      <c r="Q1267" s="64"/>
      <c r="R1267" s="124"/>
      <c r="S1267" s="64"/>
      <c r="T1267" s="64"/>
      <c r="U1267" s="124"/>
      <c r="V1267" s="64"/>
      <c r="W1267" s="64"/>
      <c r="X1267" s="124"/>
      <c r="Y1267" s="104"/>
      <c r="Z1267" s="104"/>
    </row>
    <row r="1268" spans="1:41" hidden="1" x14ac:dyDescent="0.2">
      <c r="A1268" s="19"/>
      <c r="B1268" s="28"/>
      <c r="C1268" s="8" t="s">
        <v>14</v>
      </c>
      <c r="D1268" s="64">
        <v>106</v>
      </c>
      <c r="E1268" s="64"/>
      <c r="F1268" s="112">
        <f t="shared" ref="F1268:F1279" si="822">(D1268/D1253-1)*100</f>
        <v>-1.7608897126969447</v>
      </c>
      <c r="G1268" s="64">
        <v>94.8</v>
      </c>
      <c r="H1268" s="64"/>
      <c r="I1268" s="112">
        <f t="shared" ref="I1268:I1279" si="823">(G1268/G1253-1)*100</f>
        <v>-11.813953488372098</v>
      </c>
      <c r="J1268" s="64">
        <v>108.8</v>
      </c>
      <c r="K1268" s="64"/>
      <c r="L1268" s="112">
        <f t="shared" ref="L1268:L1279" si="824">(J1268/J1253-1)*100</f>
        <v>4.2145593869731712</v>
      </c>
      <c r="M1268" s="64">
        <v>146.6</v>
      </c>
      <c r="N1268" s="64"/>
      <c r="O1268" s="112">
        <f t="shared" ref="O1268:O1273" si="825">(M1268/M1253-1)*100</f>
        <v>29.849424269264823</v>
      </c>
      <c r="P1268" s="64">
        <v>103.6</v>
      </c>
      <c r="Q1268" s="64"/>
      <c r="R1268" s="112">
        <f t="shared" ref="R1268:R1279" si="826">(P1268/P1253-1)*100</f>
        <v>-2.9053420805998154</v>
      </c>
      <c r="S1268" s="64">
        <v>118.4</v>
      </c>
      <c r="T1268" s="64"/>
      <c r="U1268" s="112">
        <f t="shared" ref="U1268:U1279" si="827">(S1268/S1253-1)*100</f>
        <v>9.4269870609981599</v>
      </c>
      <c r="V1268" s="64">
        <v>111.5</v>
      </c>
      <c r="W1268" s="64"/>
      <c r="X1268" s="112">
        <f t="shared" ref="X1268:X1279" si="828">(V1268/V1253-1)*100</f>
        <v>4.1083099906629394</v>
      </c>
      <c r="Y1268" s="93">
        <f t="shared" ref="Y1268:Y1279" si="829">(1/D1268)*100</f>
        <v>0.94339622641509435</v>
      </c>
      <c r="Z1268" s="93"/>
    </row>
    <row r="1269" spans="1:41" s="37" customFormat="1" hidden="1" x14ac:dyDescent="0.2">
      <c r="A1269" s="19"/>
      <c r="B1269" s="28"/>
      <c r="C1269" s="8" t="s">
        <v>15</v>
      </c>
      <c r="D1269" s="64">
        <v>105.1</v>
      </c>
      <c r="E1269" s="64"/>
      <c r="F1269" s="112">
        <f t="shared" si="822"/>
        <v>-2.3234200743494471</v>
      </c>
      <c r="G1269" s="64">
        <v>93</v>
      </c>
      <c r="H1269" s="64"/>
      <c r="I1269" s="112">
        <f t="shared" si="823"/>
        <v>-12.593984962406024</v>
      </c>
      <c r="J1269" s="64">
        <v>110.9</v>
      </c>
      <c r="K1269" s="64"/>
      <c r="L1269" s="112">
        <f t="shared" si="824"/>
        <v>6.2260536398467403</v>
      </c>
      <c r="M1269" s="64">
        <v>146.69999999999999</v>
      </c>
      <c r="N1269" s="64"/>
      <c r="O1269" s="112">
        <f t="shared" si="825"/>
        <v>29.023746701846953</v>
      </c>
      <c r="P1269" s="64">
        <v>103.3</v>
      </c>
      <c r="Q1269" s="64"/>
      <c r="R1269" s="112">
        <f t="shared" si="826"/>
        <v>-4.9678012879484923</v>
      </c>
      <c r="S1269" s="64">
        <v>118.7</v>
      </c>
      <c r="T1269" s="64"/>
      <c r="U1269" s="112">
        <f t="shared" si="827"/>
        <v>9.7042513863216264</v>
      </c>
      <c r="V1269" s="64">
        <v>111.8</v>
      </c>
      <c r="W1269" s="64"/>
      <c r="X1269" s="112">
        <f t="shared" si="828"/>
        <v>4.3884220354808656</v>
      </c>
      <c r="Y1269" s="93">
        <f t="shared" si="829"/>
        <v>0.95147478591817314</v>
      </c>
      <c r="Z1269" s="93"/>
      <c r="AA1269" s="310"/>
      <c r="AB1269" s="310"/>
      <c r="AC1269" s="310"/>
      <c r="AD1269" s="310"/>
      <c r="AE1269" s="310"/>
      <c r="AF1269" s="310"/>
      <c r="AG1269" s="310"/>
      <c r="AH1269" s="310"/>
      <c r="AI1269" s="310"/>
      <c r="AJ1269" s="310"/>
      <c r="AK1269" s="310"/>
      <c r="AL1269" s="310"/>
      <c r="AM1269" s="310"/>
      <c r="AN1269" s="310"/>
      <c r="AO1269" s="310"/>
    </row>
    <row r="1270" spans="1:41" s="31" customFormat="1" hidden="1" x14ac:dyDescent="0.2">
      <c r="A1270" s="19"/>
      <c r="B1270" s="28"/>
      <c r="C1270" s="8" t="s">
        <v>16</v>
      </c>
      <c r="D1270" s="64">
        <v>104.8</v>
      </c>
      <c r="E1270" s="64"/>
      <c r="F1270" s="112">
        <f t="shared" si="822"/>
        <v>-2.87303058387397</v>
      </c>
      <c r="G1270" s="64">
        <v>92.6</v>
      </c>
      <c r="H1270" s="64"/>
      <c r="I1270" s="112">
        <f t="shared" si="823"/>
        <v>-12.80602636534841</v>
      </c>
      <c r="J1270" s="64">
        <v>111.2</v>
      </c>
      <c r="K1270" s="64"/>
      <c r="L1270" s="112">
        <f t="shared" si="824"/>
        <v>6.4114832535885125</v>
      </c>
      <c r="M1270" s="64">
        <v>146.6</v>
      </c>
      <c r="N1270" s="64"/>
      <c r="O1270" s="112">
        <f t="shared" si="825"/>
        <v>28.935795954265608</v>
      </c>
      <c r="P1270" s="64">
        <v>100.8</v>
      </c>
      <c r="Q1270" s="64"/>
      <c r="R1270" s="112">
        <f t="shared" si="826"/>
        <v>-12.5</v>
      </c>
      <c r="S1270" s="64">
        <v>119.4</v>
      </c>
      <c r="T1270" s="64"/>
      <c r="U1270" s="112">
        <f t="shared" si="827"/>
        <v>10.24930747922439</v>
      </c>
      <c r="V1270" s="64">
        <v>111.5</v>
      </c>
      <c r="W1270" s="64"/>
      <c r="X1270" s="112">
        <f t="shared" si="828"/>
        <v>3.9142590866728888</v>
      </c>
      <c r="Y1270" s="93">
        <f t="shared" si="829"/>
        <v>0.95419847328244278</v>
      </c>
      <c r="Z1270" s="93"/>
      <c r="AA1270" s="309"/>
      <c r="AB1270" s="309"/>
      <c r="AC1270" s="309"/>
      <c r="AD1270" s="309"/>
      <c r="AE1270" s="309"/>
      <c r="AF1270" s="309"/>
      <c r="AG1270" s="309"/>
      <c r="AH1270" s="309"/>
      <c r="AI1270" s="309"/>
      <c r="AJ1270" s="309"/>
      <c r="AK1270" s="309"/>
      <c r="AL1270" s="309"/>
      <c r="AM1270" s="309"/>
      <c r="AN1270" s="309"/>
      <c r="AO1270" s="309"/>
    </row>
    <row r="1271" spans="1:41" s="31" customFormat="1" hidden="1" x14ac:dyDescent="0.2">
      <c r="A1271" s="19"/>
      <c r="B1271" s="28"/>
      <c r="C1271" s="8" t="s">
        <v>17</v>
      </c>
      <c r="D1271" s="64">
        <v>104.9</v>
      </c>
      <c r="E1271" s="64"/>
      <c r="F1271" s="112">
        <f t="shared" si="822"/>
        <v>-0.85066162570888171</v>
      </c>
      <c r="G1271" s="64">
        <v>92.9</v>
      </c>
      <c r="H1271" s="64"/>
      <c r="I1271" s="112">
        <f t="shared" si="823"/>
        <v>-9.1886608015640192</v>
      </c>
      <c r="J1271" s="64">
        <v>111.2</v>
      </c>
      <c r="K1271" s="64"/>
      <c r="L1271" s="112">
        <f t="shared" si="824"/>
        <v>7.3359073359073435</v>
      </c>
      <c r="M1271" s="64">
        <v>146.69999999999999</v>
      </c>
      <c r="N1271" s="64"/>
      <c r="O1271" s="112">
        <f t="shared" si="825"/>
        <v>28.571428571428559</v>
      </c>
      <c r="P1271" s="64">
        <v>99.7</v>
      </c>
      <c r="Q1271" s="64"/>
      <c r="R1271" s="112">
        <f t="shared" si="826"/>
        <v>-13.903281519861821</v>
      </c>
      <c r="S1271" s="64">
        <v>119.5</v>
      </c>
      <c r="T1271" s="64"/>
      <c r="U1271" s="112">
        <f t="shared" si="827"/>
        <v>10.138248847926267</v>
      </c>
      <c r="V1271" s="64">
        <v>111.7</v>
      </c>
      <c r="W1271" s="64"/>
      <c r="X1271" s="112">
        <f t="shared" si="828"/>
        <v>3.3302497687326627</v>
      </c>
      <c r="Y1271" s="93">
        <f t="shared" si="829"/>
        <v>0.95328884652049561</v>
      </c>
      <c r="Z1271" s="93"/>
      <c r="AA1271" s="309"/>
      <c r="AB1271" s="309"/>
      <c r="AC1271" s="309"/>
      <c r="AD1271" s="309"/>
      <c r="AE1271" s="309"/>
      <c r="AF1271" s="309"/>
      <c r="AG1271" s="309"/>
      <c r="AH1271" s="309"/>
      <c r="AI1271" s="309"/>
      <c r="AJ1271" s="309"/>
      <c r="AK1271" s="309"/>
      <c r="AL1271" s="309"/>
      <c r="AM1271" s="309"/>
      <c r="AN1271" s="309"/>
      <c r="AO1271" s="309"/>
    </row>
    <row r="1272" spans="1:41" s="31" customFormat="1" hidden="1" x14ac:dyDescent="0.2">
      <c r="A1272" s="19"/>
      <c r="B1272" s="28"/>
      <c r="C1272" s="8" t="s">
        <v>18</v>
      </c>
      <c r="D1272" s="64">
        <v>105.1</v>
      </c>
      <c r="E1272" s="64"/>
      <c r="F1272" s="112">
        <f t="shared" si="822"/>
        <v>-6.4946619217082002</v>
      </c>
      <c r="G1272" s="64">
        <v>93.2</v>
      </c>
      <c r="H1272" s="64"/>
      <c r="I1272" s="112">
        <f t="shared" si="823"/>
        <v>-9.0731707317073145</v>
      </c>
      <c r="J1272" s="64">
        <v>111.6</v>
      </c>
      <c r="K1272" s="64"/>
      <c r="L1272" s="112">
        <f t="shared" si="824"/>
        <v>7.8260869565217384</v>
      </c>
      <c r="M1272" s="64">
        <v>146.69999999999999</v>
      </c>
      <c r="N1272" s="64"/>
      <c r="O1272" s="112">
        <f t="shared" si="825"/>
        <v>27.233304423243698</v>
      </c>
      <c r="P1272" s="64">
        <v>99.8</v>
      </c>
      <c r="Q1272" s="64"/>
      <c r="R1272" s="112">
        <f t="shared" si="826"/>
        <v>-12.147887323943662</v>
      </c>
      <c r="S1272" s="64">
        <v>119.6</v>
      </c>
      <c r="T1272" s="64"/>
      <c r="U1272" s="112">
        <f t="shared" si="827"/>
        <v>-30.058479532163751</v>
      </c>
      <c r="V1272" s="64">
        <v>112</v>
      </c>
      <c r="W1272" s="64"/>
      <c r="X1272" s="112">
        <f t="shared" si="828"/>
        <v>3.0358785648574083</v>
      </c>
      <c r="Y1272" s="93">
        <f t="shared" si="829"/>
        <v>0.95147478591817314</v>
      </c>
      <c r="Z1272" s="93"/>
      <c r="AA1272" s="309"/>
      <c r="AB1272" s="309"/>
      <c r="AC1272" s="309"/>
      <c r="AD1272" s="309"/>
      <c r="AE1272" s="309"/>
      <c r="AF1272" s="309"/>
      <c r="AG1272" s="309"/>
      <c r="AH1272" s="309"/>
      <c r="AI1272" s="309"/>
      <c r="AJ1272" s="309"/>
      <c r="AK1272" s="309"/>
      <c r="AL1272" s="309"/>
      <c r="AM1272" s="309"/>
      <c r="AN1272" s="309"/>
      <c r="AO1272" s="309"/>
    </row>
    <row r="1273" spans="1:41" s="31" customFormat="1" hidden="1" x14ac:dyDescent="0.2">
      <c r="A1273" s="19"/>
      <c r="B1273" s="28"/>
      <c r="C1273" s="8" t="s">
        <v>19</v>
      </c>
      <c r="D1273" s="64">
        <v>109.2</v>
      </c>
      <c r="E1273" s="64"/>
      <c r="F1273" s="112">
        <f t="shared" si="822"/>
        <v>1.8656716417910557</v>
      </c>
      <c r="G1273" s="64">
        <v>101.8</v>
      </c>
      <c r="H1273" s="64"/>
      <c r="I1273" s="112">
        <f t="shared" si="823"/>
        <v>-0.97276264591439343</v>
      </c>
      <c r="J1273" s="64">
        <v>114.5</v>
      </c>
      <c r="K1273" s="64"/>
      <c r="L1273" s="112">
        <f t="shared" si="824"/>
        <v>9.46462715105163</v>
      </c>
      <c r="M1273" s="64">
        <v>146.69999999999999</v>
      </c>
      <c r="N1273" s="64"/>
      <c r="O1273" s="112">
        <f t="shared" si="825"/>
        <v>27.123050259965332</v>
      </c>
      <c r="P1273" s="64">
        <v>99.8</v>
      </c>
      <c r="Q1273" s="64"/>
      <c r="R1273" s="112">
        <f t="shared" si="826"/>
        <v>-10.412926391382415</v>
      </c>
      <c r="S1273" s="64">
        <v>111.2</v>
      </c>
      <c r="T1273" s="64"/>
      <c r="U1273" s="112">
        <f t="shared" si="827"/>
        <v>-6.7114093959731562</v>
      </c>
      <c r="V1273" s="64">
        <v>109.9</v>
      </c>
      <c r="W1273" s="64"/>
      <c r="X1273" s="112">
        <f t="shared" si="828"/>
        <v>1.0110294117647189</v>
      </c>
      <c r="Y1273" s="93">
        <f t="shared" si="829"/>
        <v>0.91575091575091583</v>
      </c>
      <c r="Z1273" s="93"/>
      <c r="AA1273" s="309"/>
      <c r="AB1273" s="309"/>
      <c r="AC1273" s="309"/>
      <c r="AD1273" s="309"/>
      <c r="AE1273" s="309"/>
      <c r="AF1273" s="309"/>
      <c r="AG1273" s="309"/>
      <c r="AH1273" s="309"/>
      <c r="AI1273" s="309"/>
      <c r="AJ1273" s="309"/>
      <c r="AK1273" s="309"/>
      <c r="AL1273" s="309"/>
      <c r="AM1273" s="309"/>
      <c r="AN1273" s="309"/>
      <c r="AO1273" s="309"/>
    </row>
    <row r="1274" spans="1:41" hidden="1" x14ac:dyDescent="0.2">
      <c r="A1274" s="19"/>
      <c r="B1274" s="28"/>
      <c r="C1274" s="8" t="s">
        <v>20</v>
      </c>
      <c r="D1274" s="64">
        <v>110.3</v>
      </c>
      <c r="E1274" s="64"/>
      <c r="F1274" s="112">
        <f t="shared" si="822"/>
        <v>2.3191094619666064</v>
      </c>
      <c r="G1274" s="64">
        <v>101.9</v>
      </c>
      <c r="H1274" s="64"/>
      <c r="I1274" s="112">
        <f t="shared" si="823"/>
        <v>-1.4506769825918808</v>
      </c>
      <c r="J1274" s="64">
        <v>113.8</v>
      </c>
      <c r="K1274" s="64"/>
      <c r="L1274" s="112">
        <f t="shared" si="824"/>
        <v>8.4842707340323962</v>
      </c>
      <c r="M1274" s="64">
        <v>146.69999999999999</v>
      </c>
      <c r="N1274" s="64"/>
      <c r="O1274" s="112">
        <f>(M1274/M1260-1)*100</f>
        <v>11.136363636363633</v>
      </c>
      <c r="P1274" s="64">
        <v>99.8</v>
      </c>
      <c r="Q1274" s="64"/>
      <c r="R1274" s="112">
        <f t="shared" si="826"/>
        <v>-13.518197573656854</v>
      </c>
      <c r="S1274" s="64">
        <v>122.3</v>
      </c>
      <c r="T1274" s="64"/>
      <c r="U1274" s="112">
        <f t="shared" si="827"/>
        <v>2.8595458368376736</v>
      </c>
      <c r="V1274" s="64">
        <v>110.1</v>
      </c>
      <c r="W1274" s="64"/>
      <c r="X1274" s="112">
        <f t="shared" si="828"/>
        <v>1.0091743119265972</v>
      </c>
      <c r="Y1274" s="93">
        <f t="shared" si="829"/>
        <v>0.90661831368993651</v>
      </c>
      <c r="Z1274" s="93"/>
    </row>
    <row r="1275" spans="1:41" hidden="1" x14ac:dyDescent="0.2">
      <c r="A1275" s="19"/>
      <c r="B1275" s="28"/>
      <c r="C1275" s="8" t="s">
        <v>21</v>
      </c>
      <c r="D1275" s="64">
        <v>120.3</v>
      </c>
      <c r="E1275" s="64"/>
      <c r="F1275" s="112">
        <f t="shared" si="822"/>
        <v>9.1651542649727737</v>
      </c>
      <c r="G1275" s="64">
        <v>119.6</v>
      </c>
      <c r="H1275" s="64"/>
      <c r="I1275" s="112">
        <f t="shared" si="823"/>
        <v>14.559386973180066</v>
      </c>
      <c r="J1275" s="64">
        <v>113.7</v>
      </c>
      <c r="K1275" s="64"/>
      <c r="L1275" s="112">
        <f t="shared" si="824"/>
        <v>8.1826831588962978</v>
      </c>
      <c r="M1275" s="64">
        <v>146.69999999999999</v>
      </c>
      <c r="N1275" s="64"/>
      <c r="O1275" s="112">
        <f>(M1275/M1261-1)*100</f>
        <v>11.136363636363633</v>
      </c>
      <c r="P1275" s="64">
        <v>99.8</v>
      </c>
      <c r="Q1275" s="64"/>
      <c r="R1275" s="112">
        <f t="shared" si="826"/>
        <v>-12.225153913808274</v>
      </c>
      <c r="S1275" s="64">
        <v>119.8</v>
      </c>
      <c r="T1275" s="64"/>
      <c r="U1275" s="112">
        <f t="shared" si="827"/>
        <v>0.92670598146586958</v>
      </c>
      <c r="V1275" s="64">
        <v>112.2</v>
      </c>
      <c r="W1275" s="64"/>
      <c r="X1275" s="112">
        <f t="shared" si="828"/>
        <v>2.8414298808432603</v>
      </c>
      <c r="Y1275" s="93">
        <f t="shared" si="829"/>
        <v>0.83125519534497094</v>
      </c>
      <c r="Z1275" s="93"/>
    </row>
    <row r="1276" spans="1:41" hidden="1" x14ac:dyDescent="0.2">
      <c r="A1276" s="19"/>
      <c r="B1276" s="28"/>
      <c r="C1276" s="8" t="s">
        <v>22</v>
      </c>
      <c r="D1276" s="64">
        <v>112.7</v>
      </c>
      <c r="E1276" s="64"/>
      <c r="F1276" s="112">
        <f t="shared" si="822"/>
        <v>2.6411657559198609</v>
      </c>
      <c r="G1276" s="64">
        <v>106.3</v>
      </c>
      <c r="H1276" s="64"/>
      <c r="I1276" s="112">
        <f t="shared" si="823"/>
        <v>2.4084778420038644</v>
      </c>
      <c r="J1276" s="64">
        <v>114.3</v>
      </c>
      <c r="K1276" s="64"/>
      <c r="L1276" s="112">
        <f t="shared" si="824"/>
        <v>8.2386363636363757</v>
      </c>
      <c r="M1276" s="64">
        <v>146.6</v>
      </c>
      <c r="N1276" s="64"/>
      <c r="O1276" s="112">
        <f>(M1276/M1262-1)*100</f>
        <v>11.060606060606059</v>
      </c>
      <c r="P1276" s="64">
        <v>99</v>
      </c>
      <c r="Q1276" s="64"/>
      <c r="R1276" s="112">
        <f t="shared" si="826"/>
        <v>-11.528150134048264</v>
      </c>
      <c r="S1276" s="64">
        <v>120</v>
      </c>
      <c r="T1276" s="64"/>
      <c r="U1276" s="112">
        <f t="shared" si="827"/>
        <v>0.84033613445377853</v>
      </c>
      <c r="V1276" s="64">
        <v>111.4</v>
      </c>
      <c r="W1276" s="64"/>
      <c r="X1276" s="112">
        <f t="shared" si="828"/>
        <v>2.0146520146520075</v>
      </c>
      <c r="Y1276" s="93">
        <f t="shared" si="829"/>
        <v>0.88731144631765746</v>
      </c>
      <c r="Z1276" s="93"/>
    </row>
    <row r="1277" spans="1:41" hidden="1" x14ac:dyDescent="0.2">
      <c r="A1277" s="19"/>
      <c r="B1277" s="28"/>
      <c r="C1277" s="8" t="s">
        <v>23</v>
      </c>
      <c r="D1277" s="64">
        <v>113.6</v>
      </c>
      <c r="E1277" s="64"/>
      <c r="F1277" s="112">
        <f t="shared" si="822"/>
        <v>3.3666969972702354</v>
      </c>
      <c r="G1277" s="64">
        <v>108.1</v>
      </c>
      <c r="H1277" s="64"/>
      <c r="I1277" s="112">
        <f t="shared" si="823"/>
        <v>4.1425818882466325</v>
      </c>
      <c r="J1277" s="64">
        <v>108.6</v>
      </c>
      <c r="K1277" s="64"/>
      <c r="L1277" s="112">
        <f t="shared" si="824"/>
        <v>3.2319391634980876</v>
      </c>
      <c r="M1277" s="64">
        <v>146.6</v>
      </c>
      <c r="N1277" s="64"/>
      <c r="O1277" s="112">
        <f>(M1277/M1263-1)*100</f>
        <v>11.060606060606059</v>
      </c>
      <c r="P1277" s="64">
        <v>99.5</v>
      </c>
      <c r="Q1277" s="64"/>
      <c r="R1277" s="112">
        <f t="shared" si="826"/>
        <v>-11.081322609472743</v>
      </c>
      <c r="S1277" s="64">
        <v>120</v>
      </c>
      <c r="T1277" s="64"/>
      <c r="U1277" s="112">
        <f t="shared" si="827"/>
        <v>1.180438448566612</v>
      </c>
      <c r="V1277" s="64">
        <v>112.4</v>
      </c>
      <c r="W1277" s="64"/>
      <c r="X1277" s="112">
        <f t="shared" si="828"/>
        <v>1.0791366906474753</v>
      </c>
      <c r="Y1277" s="93">
        <f t="shared" si="829"/>
        <v>0.88028169014084512</v>
      </c>
      <c r="Z1277" s="93"/>
    </row>
    <row r="1278" spans="1:41" hidden="1" x14ac:dyDescent="0.2">
      <c r="A1278" s="19"/>
      <c r="B1278" s="28"/>
      <c r="C1278" s="8" t="s">
        <v>24</v>
      </c>
      <c r="D1278" s="64">
        <v>113.2</v>
      </c>
      <c r="E1278" s="64"/>
      <c r="F1278" s="112">
        <f t="shared" si="822"/>
        <v>3.3789954337899664</v>
      </c>
      <c r="G1278" s="64">
        <v>106.7</v>
      </c>
      <c r="H1278" s="64"/>
      <c r="I1278" s="112">
        <f t="shared" si="823"/>
        <v>2.7938342967244845</v>
      </c>
      <c r="J1278" s="64">
        <v>108.4</v>
      </c>
      <c r="K1278" s="64"/>
      <c r="L1278" s="112">
        <f t="shared" si="824"/>
        <v>3.041825095057038</v>
      </c>
      <c r="M1278" s="64">
        <v>146.5</v>
      </c>
      <c r="N1278" s="64"/>
      <c r="O1278" s="112">
        <f>(M1278/M1264-1)*100</f>
        <v>-6.8212824010904782E-2</v>
      </c>
      <c r="P1278" s="64">
        <v>105.7</v>
      </c>
      <c r="Q1278" s="64"/>
      <c r="R1278" s="112">
        <f t="shared" si="826"/>
        <v>-1.1225444340505208</v>
      </c>
      <c r="S1278" s="64">
        <v>120</v>
      </c>
      <c r="T1278" s="64"/>
      <c r="U1278" s="112">
        <f t="shared" si="827"/>
        <v>1.0951979780960297</v>
      </c>
      <c r="V1278" s="64">
        <v>112</v>
      </c>
      <c r="W1278" s="64"/>
      <c r="X1278" s="112">
        <f t="shared" si="828"/>
        <v>0.7194244604316502</v>
      </c>
      <c r="Y1278" s="93">
        <f t="shared" si="829"/>
        <v>0.88339222614840995</v>
      </c>
      <c r="Z1278" s="93"/>
    </row>
    <row r="1279" spans="1:41" hidden="1" x14ac:dyDescent="0.2">
      <c r="A1279" s="20"/>
      <c r="B1279" s="19"/>
      <c r="C1279" s="12" t="s">
        <v>25</v>
      </c>
      <c r="D1279" s="67">
        <v>112.8</v>
      </c>
      <c r="E1279" s="67"/>
      <c r="F1279" s="112">
        <f t="shared" si="822"/>
        <v>1.2567324955116588</v>
      </c>
      <c r="G1279" s="67">
        <v>105.5</v>
      </c>
      <c r="H1279" s="67"/>
      <c r="I1279" s="112">
        <f t="shared" si="823"/>
        <v>1.2476007677543199</v>
      </c>
      <c r="J1279" s="67">
        <v>109</v>
      </c>
      <c r="K1279" s="67"/>
      <c r="L1279" s="112">
        <f t="shared" si="824"/>
        <v>3.6121673003802313</v>
      </c>
      <c r="M1279" s="67">
        <v>146.5</v>
      </c>
      <c r="N1279" s="67"/>
      <c r="O1279" s="112">
        <f>(M1279/M1264-1)*100</f>
        <v>-6.8212824010904782E-2</v>
      </c>
      <c r="P1279" s="67">
        <v>109.9</v>
      </c>
      <c r="Q1279" s="67"/>
      <c r="R1279" s="112">
        <f t="shared" si="826"/>
        <v>3.9735099337748325</v>
      </c>
      <c r="S1279" s="67">
        <v>120.1</v>
      </c>
      <c r="T1279" s="67"/>
      <c r="U1279" s="112">
        <f t="shared" si="827"/>
        <v>1.094276094276081</v>
      </c>
      <c r="V1279" s="67">
        <v>111.6</v>
      </c>
      <c r="W1279" s="67"/>
      <c r="X1279" s="112">
        <f t="shared" si="828"/>
        <v>0.17953321364452268</v>
      </c>
      <c r="Y1279" s="93">
        <f t="shared" si="829"/>
        <v>0.88652482269503552</v>
      </c>
      <c r="Z1279" s="93"/>
    </row>
    <row r="1280" spans="1:41" hidden="1" x14ac:dyDescent="0.2">
      <c r="A1280" s="20"/>
      <c r="B1280" s="7"/>
      <c r="C1280" s="7"/>
      <c r="D1280" s="57"/>
      <c r="E1280" s="57"/>
      <c r="F1280" s="119"/>
      <c r="G1280" s="57"/>
      <c r="H1280" s="57"/>
      <c r="I1280" s="119"/>
      <c r="J1280" s="58"/>
      <c r="K1280" s="58"/>
      <c r="L1280" s="119"/>
      <c r="M1280" s="58"/>
      <c r="N1280" s="58"/>
      <c r="O1280" s="137"/>
      <c r="P1280" s="58"/>
      <c r="Q1280" s="58"/>
      <c r="R1280" s="119"/>
      <c r="S1280" s="58"/>
      <c r="T1280" s="58"/>
      <c r="U1280" s="119"/>
      <c r="V1280" s="58"/>
      <c r="W1280" s="58"/>
      <c r="X1280" s="119"/>
      <c r="Y1280" s="93"/>
      <c r="Z1280" s="93"/>
    </row>
    <row r="1281" spans="1:26" hidden="1" x14ac:dyDescent="0.2">
      <c r="A1281" s="8"/>
      <c r="B1281" s="18">
        <v>2003</v>
      </c>
      <c r="C1281" s="12"/>
      <c r="D1281" s="67">
        <f>SUM(D1283:D1294)/12</f>
        <v>114.65833333333332</v>
      </c>
      <c r="E1281" s="67"/>
      <c r="F1281" s="122">
        <f t="shared" ref="F1281:Y1281" si="830">SUM(F1283:F1294)/12</f>
        <v>4.5599317214192077</v>
      </c>
      <c r="G1281" s="67">
        <f t="shared" si="830"/>
        <v>105.79166666666667</v>
      </c>
      <c r="H1281" s="67"/>
      <c r="I1281" s="122">
        <f t="shared" si="830"/>
        <v>4.952273478470663</v>
      </c>
      <c r="J1281" s="67">
        <f t="shared" si="830"/>
        <v>110.83333333333333</v>
      </c>
      <c r="K1281" s="67"/>
      <c r="L1281" s="122">
        <f t="shared" si="830"/>
        <v>-0.40322214620803587</v>
      </c>
      <c r="M1281" s="67">
        <f t="shared" si="830"/>
        <v>147.9</v>
      </c>
      <c r="N1281" s="67"/>
      <c r="O1281" s="122">
        <f t="shared" si="830"/>
        <v>0.86388979475694005</v>
      </c>
      <c r="P1281" s="67">
        <f t="shared" si="830"/>
        <v>113.30833333333334</v>
      </c>
      <c r="Q1281" s="67"/>
      <c r="R1281" s="122">
        <f t="shared" si="830"/>
        <v>11.534142425356038</v>
      </c>
      <c r="S1281" s="67">
        <f t="shared" si="830"/>
        <v>129.35</v>
      </c>
      <c r="T1281" s="67"/>
      <c r="U1281" s="122">
        <f t="shared" si="830"/>
        <v>8.6681654851436818</v>
      </c>
      <c r="V1281" s="67">
        <f t="shared" si="830"/>
        <v>114.64999999999999</v>
      </c>
      <c r="W1281" s="67"/>
      <c r="X1281" s="122">
        <f t="shared" si="830"/>
        <v>2.823620446471462</v>
      </c>
      <c r="Y1281" s="103">
        <f t="shared" si="830"/>
        <v>0.87219778556603933</v>
      </c>
      <c r="Z1281" s="103"/>
    </row>
    <row r="1282" spans="1:26" hidden="1" x14ac:dyDescent="0.2">
      <c r="A1282" s="8"/>
      <c r="B1282" s="19"/>
      <c r="C1282" s="12"/>
      <c r="D1282" s="67"/>
      <c r="E1282" s="67"/>
      <c r="F1282" s="122"/>
      <c r="G1282" s="67"/>
      <c r="H1282" s="67"/>
      <c r="I1282" s="122"/>
      <c r="J1282" s="67"/>
      <c r="K1282" s="67"/>
      <c r="L1282" s="122"/>
      <c r="M1282" s="67"/>
      <c r="N1282" s="67"/>
      <c r="O1282" s="122"/>
      <c r="P1282" s="67"/>
      <c r="Q1282" s="67"/>
      <c r="R1282" s="122"/>
      <c r="S1282" s="67"/>
      <c r="T1282" s="67"/>
      <c r="U1282" s="122"/>
      <c r="V1282" s="60"/>
      <c r="W1282" s="60"/>
      <c r="X1282" s="122"/>
      <c r="Y1282" s="93"/>
      <c r="Z1282" s="93"/>
    </row>
    <row r="1283" spans="1:26" hidden="1" x14ac:dyDescent="0.2">
      <c r="A1283" s="8"/>
      <c r="B1283" s="19"/>
      <c r="C1283" s="17" t="s">
        <v>14</v>
      </c>
      <c r="D1283" s="67">
        <v>112.7</v>
      </c>
      <c r="E1283" s="67"/>
      <c r="F1283" s="112">
        <f t="shared" ref="F1283:F1294" si="831">(D1283/D1268-1)*100</f>
        <v>6.3207547169811251</v>
      </c>
      <c r="G1283" s="67">
        <v>105.4</v>
      </c>
      <c r="H1283" s="67"/>
      <c r="I1283" s="112">
        <f t="shared" ref="I1283:I1294" si="832">(G1283/G1268-1)*100</f>
        <v>11.181434599156127</v>
      </c>
      <c r="J1283" s="71">
        <v>109.3</v>
      </c>
      <c r="K1283" s="71"/>
      <c r="L1283" s="112">
        <f t="shared" ref="L1283:L1294" si="833">(J1283/J1268-1)*100</f>
        <v>0.45955882352941568</v>
      </c>
      <c r="M1283" s="67">
        <v>146.5</v>
      </c>
      <c r="N1283" s="67"/>
      <c r="O1283" s="112">
        <f t="shared" ref="O1283:O1294" si="834">(M1283/M1268-1)*100</f>
        <v>-6.8212824010904782E-2</v>
      </c>
      <c r="P1283" s="67">
        <v>110.9</v>
      </c>
      <c r="Q1283" s="67"/>
      <c r="R1283" s="112">
        <f t="shared" ref="R1283:R1294" si="835">(P1283/P1268-1)*100</f>
        <v>7.0463320463320489</v>
      </c>
      <c r="S1283" s="67">
        <v>117.4</v>
      </c>
      <c r="T1283" s="67"/>
      <c r="U1283" s="112">
        <f t="shared" ref="U1283:U1294" si="836">(S1283/S1268-1)*100</f>
        <v>-0.84459459459459429</v>
      </c>
      <c r="V1283" s="67">
        <v>113.7</v>
      </c>
      <c r="W1283" s="67"/>
      <c r="X1283" s="112">
        <f t="shared" ref="X1283:X1294" si="837">(V1283/V1268-1)*100</f>
        <v>1.9730941704035887</v>
      </c>
      <c r="Y1283" s="93">
        <f t="shared" ref="Y1283:Y1294" si="838">(1/D1283)*100</f>
        <v>0.88731144631765746</v>
      </c>
      <c r="Z1283" s="93"/>
    </row>
    <row r="1284" spans="1:26" hidden="1" x14ac:dyDescent="0.2">
      <c r="A1284" s="12"/>
      <c r="B1284" s="19"/>
      <c r="C1284" s="17" t="s">
        <v>15</v>
      </c>
      <c r="D1284" s="67">
        <v>114</v>
      </c>
      <c r="E1284" s="67"/>
      <c r="F1284" s="112">
        <f t="shared" si="831"/>
        <v>8.4681255946717382</v>
      </c>
      <c r="G1284" s="67">
        <v>105.3</v>
      </c>
      <c r="H1284" s="67"/>
      <c r="I1284" s="112">
        <f t="shared" si="832"/>
        <v>13.225806451612909</v>
      </c>
      <c r="J1284" s="71">
        <v>109.1</v>
      </c>
      <c r="K1284" s="71"/>
      <c r="L1284" s="112">
        <f t="shared" si="833"/>
        <v>-1.6230838593327412</v>
      </c>
      <c r="M1284" s="67">
        <v>146.5</v>
      </c>
      <c r="N1284" s="67"/>
      <c r="O1284" s="112">
        <f t="shared" si="834"/>
        <v>-0.13633265167006803</v>
      </c>
      <c r="P1284" s="67">
        <v>115.1</v>
      </c>
      <c r="Q1284" s="67"/>
      <c r="R1284" s="112">
        <f t="shared" si="835"/>
        <v>11.423039690222648</v>
      </c>
      <c r="S1284" s="67">
        <v>127.8</v>
      </c>
      <c r="T1284" s="67"/>
      <c r="U1284" s="112">
        <f t="shared" si="836"/>
        <v>7.6663858466722745</v>
      </c>
      <c r="V1284" s="67">
        <v>113.4</v>
      </c>
      <c r="W1284" s="67"/>
      <c r="X1284" s="112">
        <f t="shared" si="837"/>
        <v>1.4311270125223707</v>
      </c>
      <c r="Y1284" s="93">
        <f t="shared" si="838"/>
        <v>0.8771929824561403</v>
      </c>
      <c r="Z1284" s="93"/>
    </row>
    <row r="1285" spans="1:26" ht="12.75" hidden="1" customHeight="1" x14ac:dyDescent="0.2">
      <c r="A1285" s="12"/>
      <c r="B1285" s="19"/>
      <c r="C1285" s="17" t="s">
        <v>16</v>
      </c>
      <c r="D1285" s="67">
        <v>113.9</v>
      </c>
      <c r="E1285" s="67"/>
      <c r="F1285" s="112">
        <f t="shared" si="831"/>
        <v>8.6832061068702338</v>
      </c>
      <c r="G1285" s="67">
        <v>104.8</v>
      </c>
      <c r="H1285" s="67"/>
      <c r="I1285" s="112">
        <f t="shared" si="832"/>
        <v>13.174946004319654</v>
      </c>
      <c r="J1285" s="71">
        <v>109.4</v>
      </c>
      <c r="K1285" s="71"/>
      <c r="L1285" s="112">
        <f t="shared" si="833"/>
        <v>-1.6187050359712241</v>
      </c>
      <c r="M1285" s="67">
        <v>148.1</v>
      </c>
      <c r="N1285" s="67"/>
      <c r="O1285" s="112">
        <f t="shared" si="834"/>
        <v>1.023192360163705</v>
      </c>
      <c r="P1285" s="67">
        <v>118.1</v>
      </c>
      <c r="Q1285" s="67"/>
      <c r="R1285" s="112">
        <f t="shared" si="835"/>
        <v>17.162698412698418</v>
      </c>
      <c r="S1285" s="67">
        <v>127.3</v>
      </c>
      <c r="T1285" s="67"/>
      <c r="U1285" s="112">
        <f t="shared" si="836"/>
        <v>6.6164154103852457</v>
      </c>
      <c r="V1285" s="67">
        <v>111.4</v>
      </c>
      <c r="W1285" s="67"/>
      <c r="X1285" s="112">
        <f t="shared" si="837"/>
        <v>-8.9686098654706559E-2</v>
      </c>
      <c r="Y1285" s="93">
        <f t="shared" si="838"/>
        <v>0.87796312554872702</v>
      </c>
      <c r="Z1285" s="93"/>
    </row>
    <row r="1286" spans="1:26" ht="12.75" hidden="1" customHeight="1" x14ac:dyDescent="0.2">
      <c r="A1286" s="12"/>
      <c r="B1286" s="19"/>
      <c r="C1286" s="17" t="s">
        <v>17</v>
      </c>
      <c r="D1286" s="67">
        <v>114.5</v>
      </c>
      <c r="E1286" s="67"/>
      <c r="F1286" s="112">
        <f t="shared" si="831"/>
        <v>9.1515729265967636</v>
      </c>
      <c r="G1286" s="67">
        <v>105</v>
      </c>
      <c r="H1286" s="67"/>
      <c r="I1286" s="112">
        <f t="shared" si="832"/>
        <v>13.024757804090402</v>
      </c>
      <c r="J1286" s="71">
        <v>109.3</v>
      </c>
      <c r="K1286" s="71"/>
      <c r="L1286" s="112">
        <f t="shared" si="833"/>
        <v>-1.7086330935251803</v>
      </c>
      <c r="M1286" s="67">
        <v>148.19999999999999</v>
      </c>
      <c r="N1286" s="67"/>
      <c r="O1286" s="112">
        <f t="shared" si="834"/>
        <v>1.0224948875255713</v>
      </c>
      <c r="P1286" s="67">
        <v>121.8</v>
      </c>
      <c r="Q1286" s="67"/>
      <c r="R1286" s="112">
        <f t="shared" si="835"/>
        <v>22.166499498495472</v>
      </c>
      <c r="S1286" s="67">
        <v>128.5</v>
      </c>
      <c r="T1286" s="67"/>
      <c r="U1286" s="112">
        <f t="shared" si="836"/>
        <v>7.5313807531380839</v>
      </c>
      <c r="V1286" s="67">
        <v>113.4</v>
      </c>
      <c r="W1286" s="67"/>
      <c r="X1286" s="112">
        <f t="shared" si="837"/>
        <v>1.5219337511190645</v>
      </c>
      <c r="Y1286" s="93">
        <f t="shared" si="838"/>
        <v>0.87336244541484709</v>
      </c>
      <c r="Z1286" s="93"/>
    </row>
    <row r="1287" spans="1:26" ht="12" hidden="1" customHeight="1" x14ac:dyDescent="0.2">
      <c r="A1287" s="12"/>
      <c r="B1287" s="19"/>
      <c r="C1287" s="17" t="s">
        <v>18</v>
      </c>
      <c r="D1287" s="67">
        <v>115.1</v>
      </c>
      <c r="E1287" s="67"/>
      <c r="F1287" s="112">
        <f t="shared" si="831"/>
        <v>9.5147478591817389</v>
      </c>
      <c r="G1287" s="67">
        <v>105.1</v>
      </c>
      <c r="H1287" s="67"/>
      <c r="I1287" s="112">
        <f t="shared" si="832"/>
        <v>12.768240343347625</v>
      </c>
      <c r="J1287" s="71">
        <v>111.6</v>
      </c>
      <c r="K1287" s="71"/>
      <c r="L1287" s="112">
        <f t="shared" si="833"/>
        <v>0</v>
      </c>
      <c r="M1287" s="67">
        <v>148.1</v>
      </c>
      <c r="N1287" s="67"/>
      <c r="O1287" s="112">
        <f t="shared" si="834"/>
        <v>0.95432856169053171</v>
      </c>
      <c r="P1287" s="67">
        <v>121.1</v>
      </c>
      <c r="Q1287" s="67"/>
      <c r="R1287" s="112">
        <f t="shared" si="835"/>
        <v>21.342685370741489</v>
      </c>
      <c r="S1287" s="67">
        <v>131.1</v>
      </c>
      <c r="T1287" s="67"/>
      <c r="U1287" s="112">
        <f t="shared" si="836"/>
        <v>9.6153846153846256</v>
      </c>
      <c r="V1287" s="67">
        <v>115</v>
      </c>
      <c r="W1287" s="67"/>
      <c r="X1287" s="112">
        <f t="shared" si="837"/>
        <v>2.6785714285714191</v>
      </c>
      <c r="Y1287" s="93">
        <f t="shared" si="838"/>
        <v>0.86880973066898359</v>
      </c>
      <c r="Z1287" s="93"/>
    </row>
    <row r="1288" spans="1:26" hidden="1" x14ac:dyDescent="0.2">
      <c r="A1288" s="12"/>
      <c r="B1288" s="19"/>
      <c r="C1288" s="17" t="s">
        <v>19</v>
      </c>
      <c r="D1288" s="67">
        <v>114.6</v>
      </c>
      <c r="E1288" s="67"/>
      <c r="F1288" s="112">
        <f t="shared" si="831"/>
        <v>4.9450549450549275</v>
      </c>
      <c r="G1288" s="67">
        <v>104.8</v>
      </c>
      <c r="H1288" s="67"/>
      <c r="I1288" s="112">
        <f t="shared" si="832"/>
        <v>2.9469548133595369</v>
      </c>
      <c r="J1288" s="67">
        <v>110.7</v>
      </c>
      <c r="K1288" s="67"/>
      <c r="L1288" s="112">
        <f t="shared" si="833"/>
        <v>-3.3187772925764136</v>
      </c>
      <c r="M1288" s="67">
        <v>148.1</v>
      </c>
      <c r="N1288" s="67"/>
      <c r="O1288" s="112">
        <f t="shared" si="834"/>
        <v>0.95432856169053171</v>
      </c>
      <c r="P1288" s="67">
        <v>117.1</v>
      </c>
      <c r="Q1288" s="67"/>
      <c r="R1288" s="112">
        <f t="shared" si="835"/>
        <v>17.334669338677354</v>
      </c>
      <c r="S1288" s="67">
        <v>131.1</v>
      </c>
      <c r="T1288" s="67"/>
      <c r="U1288" s="112">
        <f t="shared" si="836"/>
        <v>17.8956834532374</v>
      </c>
      <c r="V1288" s="67">
        <v>114.8</v>
      </c>
      <c r="W1288" s="67"/>
      <c r="X1288" s="112">
        <f t="shared" si="837"/>
        <v>4.4585987261146487</v>
      </c>
      <c r="Y1288" s="93">
        <f t="shared" si="838"/>
        <v>0.87260034904013961</v>
      </c>
      <c r="Z1288" s="93"/>
    </row>
    <row r="1289" spans="1:26" hidden="1" x14ac:dyDescent="0.2">
      <c r="A1289" s="8"/>
      <c r="B1289" s="19"/>
      <c r="C1289" s="17" t="s">
        <v>20</v>
      </c>
      <c r="D1289" s="67">
        <v>115.7</v>
      </c>
      <c r="E1289" s="67"/>
      <c r="F1289" s="112">
        <f t="shared" si="831"/>
        <v>4.8957388939256719</v>
      </c>
      <c r="G1289" s="67">
        <v>107</v>
      </c>
      <c r="H1289" s="67"/>
      <c r="I1289" s="112">
        <f t="shared" si="832"/>
        <v>5.0049067713444417</v>
      </c>
      <c r="J1289" s="67">
        <v>110.7</v>
      </c>
      <c r="K1289" s="67"/>
      <c r="L1289" s="112">
        <f t="shared" si="833"/>
        <v>-2.7240773286467457</v>
      </c>
      <c r="M1289" s="67">
        <v>148.19999999999999</v>
      </c>
      <c r="N1289" s="67"/>
      <c r="O1289" s="112">
        <f t="shared" si="834"/>
        <v>1.0224948875255713</v>
      </c>
      <c r="P1289" s="67">
        <v>111.9</v>
      </c>
      <c r="Q1289" s="67"/>
      <c r="R1289" s="112">
        <f t="shared" si="835"/>
        <v>12.124248496994007</v>
      </c>
      <c r="S1289" s="67">
        <v>131.1</v>
      </c>
      <c r="T1289" s="67"/>
      <c r="U1289" s="112">
        <f t="shared" si="836"/>
        <v>7.1954210956663989</v>
      </c>
      <c r="V1289" s="67">
        <v>117.2</v>
      </c>
      <c r="W1289" s="67"/>
      <c r="X1289" s="112">
        <f t="shared" si="837"/>
        <v>6.4486830154405261</v>
      </c>
      <c r="Y1289" s="93">
        <f t="shared" si="838"/>
        <v>0.86430423509075183</v>
      </c>
      <c r="Z1289" s="93"/>
    </row>
    <row r="1290" spans="1:26" hidden="1" x14ac:dyDescent="0.2">
      <c r="A1290" s="8"/>
      <c r="B1290" s="19"/>
      <c r="C1290" s="8" t="s">
        <v>21</v>
      </c>
      <c r="D1290" s="67">
        <v>115.4</v>
      </c>
      <c r="E1290" s="67"/>
      <c r="F1290" s="112">
        <f t="shared" si="831"/>
        <v>-4.073150457190355</v>
      </c>
      <c r="G1290" s="67">
        <v>106.8</v>
      </c>
      <c r="H1290" s="67"/>
      <c r="I1290" s="112">
        <f t="shared" si="832"/>
        <v>-10.702341137123739</v>
      </c>
      <c r="J1290" s="67">
        <v>110.7</v>
      </c>
      <c r="K1290" s="67"/>
      <c r="L1290" s="112">
        <f t="shared" si="833"/>
        <v>-2.6385224274406371</v>
      </c>
      <c r="M1290" s="67">
        <v>148.19999999999999</v>
      </c>
      <c r="N1290" s="67"/>
      <c r="O1290" s="112">
        <f t="shared" si="834"/>
        <v>1.0224948875255713</v>
      </c>
      <c r="P1290" s="67">
        <v>111.6</v>
      </c>
      <c r="Q1290" s="67"/>
      <c r="R1290" s="112">
        <f t="shared" si="835"/>
        <v>11.823647294589179</v>
      </c>
      <c r="S1290" s="67">
        <v>131.69999999999999</v>
      </c>
      <c r="T1290" s="67"/>
      <c r="U1290" s="112">
        <f t="shared" si="836"/>
        <v>9.9332220367278623</v>
      </c>
      <c r="V1290" s="67">
        <v>114.9</v>
      </c>
      <c r="W1290" s="67"/>
      <c r="X1290" s="112">
        <f t="shared" si="837"/>
        <v>2.4064171122994749</v>
      </c>
      <c r="Y1290" s="93">
        <f t="shared" si="838"/>
        <v>0.86655112651646449</v>
      </c>
      <c r="Z1290" s="93"/>
    </row>
    <row r="1291" spans="1:26" hidden="1" x14ac:dyDescent="0.2">
      <c r="B1291" s="19"/>
      <c r="C1291" s="12" t="s">
        <v>22</v>
      </c>
      <c r="D1291" s="67">
        <v>115.1</v>
      </c>
      <c r="E1291" s="67"/>
      <c r="F1291" s="112">
        <f t="shared" si="831"/>
        <v>2.129547471162363</v>
      </c>
      <c r="G1291" s="67">
        <v>106.9</v>
      </c>
      <c r="H1291" s="67"/>
      <c r="I1291" s="112">
        <f t="shared" si="832"/>
        <v>0.5644402634054746</v>
      </c>
      <c r="J1291" s="67">
        <v>111.1</v>
      </c>
      <c r="K1291" s="67"/>
      <c r="L1291" s="112">
        <f t="shared" si="833"/>
        <v>-2.7996500437445393</v>
      </c>
      <c r="M1291" s="67">
        <v>148.19999999999999</v>
      </c>
      <c r="N1291" s="67"/>
      <c r="O1291" s="112">
        <f t="shared" si="834"/>
        <v>1.0914051841746319</v>
      </c>
      <c r="P1291" s="67">
        <v>106.8</v>
      </c>
      <c r="Q1291" s="67"/>
      <c r="R1291" s="112">
        <f t="shared" si="835"/>
        <v>7.8787878787878851</v>
      </c>
      <c r="S1291" s="67">
        <v>131.30000000000001</v>
      </c>
      <c r="T1291" s="67"/>
      <c r="U1291" s="112">
        <f t="shared" si="836"/>
        <v>9.4166666666666732</v>
      </c>
      <c r="V1291" s="67">
        <v>115</v>
      </c>
      <c r="W1291" s="67"/>
      <c r="X1291" s="112">
        <f t="shared" si="837"/>
        <v>3.2315978456014305</v>
      </c>
      <c r="Y1291" s="93">
        <f t="shared" si="838"/>
        <v>0.86880973066898359</v>
      </c>
      <c r="Z1291" s="93"/>
    </row>
    <row r="1292" spans="1:26" hidden="1" x14ac:dyDescent="0.2">
      <c r="B1292" s="19"/>
      <c r="C1292" s="12" t="s">
        <v>23</v>
      </c>
      <c r="D1292" s="67">
        <v>115.3</v>
      </c>
      <c r="E1292" s="67"/>
      <c r="F1292" s="112">
        <f t="shared" si="831"/>
        <v>1.4964788732394485</v>
      </c>
      <c r="G1292" s="67">
        <v>106.9</v>
      </c>
      <c r="H1292" s="67"/>
      <c r="I1292" s="112">
        <f t="shared" si="832"/>
        <v>-1.1100832562442098</v>
      </c>
      <c r="J1292" s="67">
        <v>112.3</v>
      </c>
      <c r="K1292" s="67"/>
      <c r="L1292" s="112">
        <f t="shared" si="833"/>
        <v>3.4069981583793707</v>
      </c>
      <c r="M1292" s="67">
        <v>148.19999999999999</v>
      </c>
      <c r="N1292" s="67"/>
      <c r="O1292" s="112">
        <f t="shared" si="834"/>
        <v>1.0914051841746319</v>
      </c>
      <c r="P1292" s="67">
        <v>107.5</v>
      </c>
      <c r="Q1292" s="67"/>
      <c r="R1292" s="112">
        <f t="shared" si="835"/>
        <v>8.040201005025116</v>
      </c>
      <c r="S1292" s="67">
        <v>131.5</v>
      </c>
      <c r="T1292" s="67"/>
      <c r="U1292" s="112">
        <f t="shared" si="836"/>
        <v>9.5833333333333428</v>
      </c>
      <c r="V1292" s="67">
        <v>115.9</v>
      </c>
      <c r="W1292" s="67"/>
      <c r="X1292" s="112">
        <f t="shared" si="837"/>
        <v>3.1138790035587283</v>
      </c>
      <c r="Y1292" s="93">
        <f t="shared" si="838"/>
        <v>0.86730268863833471</v>
      </c>
      <c r="Z1292" s="93"/>
    </row>
    <row r="1293" spans="1:26" hidden="1" x14ac:dyDescent="0.2">
      <c r="B1293" s="19"/>
      <c r="C1293" s="12" t="s">
        <v>24</v>
      </c>
      <c r="D1293" s="67">
        <v>114.6</v>
      </c>
      <c r="E1293" s="67"/>
      <c r="F1293" s="112">
        <f t="shared" si="831"/>
        <v>1.2367491166077604</v>
      </c>
      <c r="G1293" s="67">
        <v>105.6</v>
      </c>
      <c r="H1293" s="67"/>
      <c r="I1293" s="112">
        <f t="shared" si="832"/>
        <v>-1.0309278350515538</v>
      </c>
      <c r="J1293" s="67">
        <v>112.3</v>
      </c>
      <c r="K1293" s="67"/>
      <c r="L1293" s="112">
        <f t="shared" si="833"/>
        <v>3.5977859778597798</v>
      </c>
      <c r="M1293" s="67">
        <v>148.30000000000001</v>
      </c>
      <c r="N1293" s="67"/>
      <c r="O1293" s="112">
        <f t="shared" si="834"/>
        <v>1.2286689419795271</v>
      </c>
      <c r="P1293" s="67">
        <v>107.5</v>
      </c>
      <c r="Q1293" s="67"/>
      <c r="R1293" s="112">
        <f t="shared" si="835"/>
        <v>1.7029328287606393</v>
      </c>
      <c r="S1293" s="67">
        <v>131.80000000000001</v>
      </c>
      <c r="T1293" s="67"/>
      <c r="U1293" s="112">
        <f t="shared" si="836"/>
        <v>9.8333333333333393</v>
      </c>
      <c r="V1293" s="67">
        <v>115.5</v>
      </c>
      <c r="W1293" s="67"/>
      <c r="X1293" s="112">
        <f t="shared" si="837"/>
        <v>3.125</v>
      </c>
      <c r="Y1293" s="93">
        <f t="shared" si="838"/>
        <v>0.87260034904013961</v>
      </c>
      <c r="Z1293" s="93"/>
    </row>
    <row r="1294" spans="1:26" hidden="1" x14ac:dyDescent="0.2">
      <c r="B1294" s="19"/>
      <c r="C1294" s="12" t="s">
        <v>25</v>
      </c>
      <c r="D1294" s="67">
        <v>115</v>
      </c>
      <c r="E1294" s="67"/>
      <c r="F1294" s="112">
        <f t="shared" si="831"/>
        <v>1.9503546099290725</v>
      </c>
      <c r="G1294" s="67">
        <v>105.9</v>
      </c>
      <c r="H1294" s="67"/>
      <c r="I1294" s="112">
        <f t="shared" si="832"/>
        <v>0.37914691943128354</v>
      </c>
      <c r="J1294" s="67">
        <v>113.5</v>
      </c>
      <c r="K1294" s="67"/>
      <c r="L1294" s="112">
        <f t="shared" si="833"/>
        <v>4.1284403669724856</v>
      </c>
      <c r="M1294" s="67">
        <v>148.19999999999999</v>
      </c>
      <c r="N1294" s="67"/>
      <c r="O1294" s="112">
        <f t="shared" si="834"/>
        <v>1.1604095563139794</v>
      </c>
      <c r="P1294" s="67">
        <v>110.3</v>
      </c>
      <c r="Q1294" s="67"/>
      <c r="R1294" s="112">
        <f t="shared" si="835"/>
        <v>0.36396724294813776</v>
      </c>
      <c r="S1294" s="67">
        <v>131.6</v>
      </c>
      <c r="T1294" s="67"/>
      <c r="U1294" s="112">
        <f t="shared" si="836"/>
        <v>9.5753538717735296</v>
      </c>
      <c r="V1294" s="67">
        <v>115.6</v>
      </c>
      <c r="W1294" s="67"/>
      <c r="X1294" s="112">
        <f t="shared" si="837"/>
        <v>3.584229390680993</v>
      </c>
      <c r="Y1294" s="93">
        <f t="shared" si="838"/>
        <v>0.86956521739130432</v>
      </c>
      <c r="Z1294" s="93"/>
    </row>
    <row r="1295" spans="1:26" hidden="1" x14ac:dyDescent="0.2">
      <c r="B1295" s="19"/>
      <c r="C1295" s="12"/>
      <c r="D1295" s="67"/>
      <c r="E1295" s="67"/>
      <c r="F1295" s="122"/>
      <c r="G1295" s="67"/>
      <c r="H1295" s="67"/>
      <c r="I1295" s="122"/>
      <c r="J1295" s="67"/>
      <c r="K1295" s="67"/>
      <c r="L1295" s="122"/>
      <c r="M1295" s="67"/>
      <c r="N1295" s="67"/>
      <c r="O1295" s="122"/>
      <c r="P1295" s="67"/>
      <c r="Q1295" s="67"/>
      <c r="R1295" s="122"/>
      <c r="S1295" s="67"/>
      <c r="T1295" s="67"/>
      <c r="U1295" s="122"/>
      <c r="V1295" s="67"/>
      <c r="W1295" s="67"/>
      <c r="X1295" s="122"/>
      <c r="Y1295" s="93"/>
      <c r="Z1295" s="93"/>
    </row>
    <row r="1296" spans="1:26" hidden="1" x14ac:dyDescent="0.2">
      <c r="B1296" s="34">
        <v>2004</v>
      </c>
      <c r="C1296" s="12"/>
      <c r="D1296" s="67">
        <f>SUM(D1298:D1309)/12</f>
        <v>120.82499999999997</v>
      </c>
      <c r="E1296" s="67"/>
      <c r="F1296" s="122">
        <f t="shared" ref="F1296:R1296" si="839">SUM(F1298:F1309)/12</f>
        <v>5.3690324582733568</v>
      </c>
      <c r="G1296" s="67">
        <f t="shared" si="839"/>
        <v>112.09166666666668</v>
      </c>
      <c r="H1296" s="67"/>
      <c r="I1296" s="122">
        <f t="shared" si="839"/>
        <v>5.9441927438095687</v>
      </c>
      <c r="J1296" s="67">
        <f t="shared" si="839"/>
        <v>118.56166666666665</v>
      </c>
      <c r="K1296" s="67"/>
      <c r="L1296" s="122">
        <f t="shared" si="839"/>
        <v>6.9662524937411137</v>
      </c>
      <c r="M1296" s="67">
        <f t="shared" si="839"/>
        <v>148.44999999999996</v>
      </c>
      <c r="N1296" s="67"/>
      <c r="O1296" s="122">
        <f t="shared" si="839"/>
        <v>0.3734304577860636</v>
      </c>
      <c r="P1296" s="67">
        <f t="shared" si="839"/>
        <v>128.25833333333335</v>
      </c>
      <c r="Q1296" s="67"/>
      <c r="R1296" s="122">
        <f t="shared" si="839"/>
        <v>13.620509417587519</v>
      </c>
      <c r="S1296" s="67">
        <v>114.03</v>
      </c>
      <c r="T1296" s="67"/>
      <c r="U1296" s="122">
        <f>SUM(U1298:U1309)/12</f>
        <v>6.5984980645125537</v>
      </c>
      <c r="V1296" s="67">
        <f>SUM(V1298:V1309)/12</f>
        <v>116.77499999999999</v>
      </c>
      <c r="W1296" s="67"/>
      <c r="X1296" s="122">
        <f>SUM(X1298:X1309)/12</f>
        <v>1.8624489135081583</v>
      </c>
      <c r="Y1296" s="98">
        <f t="shared" ref="Y1296:Y1309" si="840">(1/D1296)*100</f>
        <v>0.82764328574384449</v>
      </c>
      <c r="Z1296" s="98"/>
    </row>
    <row r="1297" spans="1:26" hidden="1" x14ac:dyDescent="0.2">
      <c r="B1297" s="28"/>
      <c r="C1297" s="8"/>
      <c r="D1297" s="67"/>
      <c r="E1297" s="67"/>
      <c r="F1297" s="122"/>
      <c r="G1297" s="67"/>
      <c r="H1297" s="67"/>
      <c r="I1297" s="122"/>
      <c r="J1297" s="67"/>
      <c r="K1297" s="67"/>
      <c r="L1297" s="122"/>
      <c r="M1297" s="67"/>
      <c r="N1297" s="67"/>
      <c r="O1297" s="122"/>
      <c r="P1297" s="67"/>
      <c r="Q1297" s="67"/>
      <c r="R1297" s="122"/>
      <c r="S1297" s="67"/>
      <c r="T1297" s="67"/>
      <c r="U1297" s="122"/>
      <c r="V1297" s="67"/>
      <c r="W1297" s="67"/>
      <c r="X1297" s="122"/>
      <c r="Y1297" s="98" t="e">
        <f t="shared" si="840"/>
        <v>#DIV/0!</v>
      </c>
      <c r="Z1297" s="98"/>
    </row>
    <row r="1298" spans="1:26" hidden="1" x14ac:dyDescent="0.2">
      <c r="B1298" s="18"/>
      <c r="C1298" s="17" t="s">
        <v>14</v>
      </c>
      <c r="D1298" s="67">
        <v>115.7</v>
      </c>
      <c r="E1298" s="67"/>
      <c r="F1298" s="112">
        <f t="shared" ref="F1298:F1309" si="841">(D1298/D1283-1)*100</f>
        <v>2.6619343389529648</v>
      </c>
      <c r="G1298" s="67">
        <v>106.3</v>
      </c>
      <c r="H1298" s="67"/>
      <c r="I1298" s="122">
        <f t="shared" ref="I1298:I1309" si="842">(G1298-G1283)/G1283*100</f>
        <v>0.85388994307399568</v>
      </c>
      <c r="J1298" s="69">
        <v>113.5</v>
      </c>
      <c r="K1298" s="69"/>
      <c r="L1298" s="123">
        <f t="shared" ref="L1298:L1309" si="843">(J1298-J1283)/J1283*100</f>
        <v>3.8426349496797831</v>
      </c>
      <c r="M1298" s="69">
        <v>148.19999999999999</v>
      </c>
      <c r="N1298" s="69"/>
      <c r="O1298" s="122">
        <f t="shared" ref="O1298:O1309" si="844">(M1298-M1283)/M1283*100</f>
        <v>1.1604095563139853</v>
      </c>
      <c r="P1298" s="69">
        <v>116.8</v>
      </c>
      <c r="Q1298" s="69"/>
      <c r="R1298" s="123">
        <f t="shared" ref="R1298:R1309" si="845">(P1298-P1283)/P1283*100</f>
        <v>5.3201082055906141</v>
      </c>
      <c r="S1298" s="67">
        <v>131.69999999999999</v>
      </c>
      <c r="T1298" s="67" t="s">
        <v>40</v>
      </c>
      <c r="U1298" s="111">
        <f>(131.7/S1283-1)*100</f>
        <v>12.180579216354337</v>
      </c>
      <c r="V1298" s="69">
        <v>115.6</v>
      </c>
      <c r="W1298" s="69"/>
      <c r="X1298" s="123">
        <f t="shared" ref="X1298:X1309" si="846">(V1298-V1283)/V1283*100</f>
        <v>1.6710642040457266</v>
      </c>
      <c r="Y1298" s="98">
        <f t="shared" si="840"/>
        <v>0.86430423509075183</v>
      </c>
      <c r="Z1298" s="98"/>
    </row>
    <row r="1299" spans="1:26" hidden="1" x14ac:dyDescent="0.2">
      <c r="A1299" s="13"/>
      <c r="B1299" s="19"/>
      <c r="C1299" s="17" t="s">
        <v>15</v>
      </c>
      <c r="D1299" s="40">
        <v>117</v>
      </c>
      <c r="E1299" s="40"/>
      <c r="F1299" s="112">
        <f t="shared" si="841"/>
        <v>2.6315789473684292</v>
      </c>
      <c r="G1299" s="67">
        <v>108.1</v>
      </c>
      <c r="H1299" s="67"/>
      <c r="I1299" s="122">
        <f t="shared" si="842"/>
        <v>2.6590693257359899</v>
      </c>
      <c r="J1299" s="69">
        <v>113.4</v>
      </c>
      <c r="K1299" s="69"/>
      <c r="L1299" s="123">
        <f t="shared" si="843"/>
        <v>3.9413382218148594</v>
      </c>
      <c r="M1299" s="69">
        <v>148.30000000000001</v>
      </c>
      <c r="N1299" s="69"/>
      <c r="O1299" s="122">
        <f t="shared" si="844"/>
        <v>1.2286689419795298</v>
      </c>
      <c r="P1299" s="60">
        <v>121.1</v>
      </c>
      <c r="Q1299" s="60"/>
      <c r="R1299" s="123">
        <f t="shared" si="845"/>
        <v>5.2128583840139013</v>
      </c>
      <c r="S1299" s="67">
        <v>131.5</v>
      </c>
      <c r="T1299" s="67"/>
      <c r="U1299" s="111">
        <f t="shared" ref="U1299:U1309" si="847">(S1299/S1284-1)*100</f>
        <v>2.8951486697965656</v>
      </c>
      <c r="V1299" s="69">
        <v>115.7</v>
      </c>
      <c r="W1299" s="69"/>
      <c r="X1299" s="123">
        <f t="shared" si="846"/>
        <v>2.0282186948853589</v>
      </c>
      <c r="Y1299" s="98">
        <f t="shared" si="840"/>
        <v>0.85470085470085477</v>
      </c>
      <c r="Z1299" s="98"/>
    </row>
    <row r="1300" spans="1:26" hidden="1" x14ac:dyDescent="0.2">
      <c r="A1300" s="13"/>
      <c r="B1300" s="19"/>
      <c r="C1300" s="17" t="s">
        <v>16</v>
      </c>
      <c r="D1300" s="40">
        <v>117.6</v>
      </c>
      <c r="E1300" s="40"/>
      <c r="F1300" s="112">
        <f t="shared" si="841"/>
        <v>3.2484635645302795</v>
      </c>
      <c r="G1300" s="67">
        <v>108.4</v>
      </c>
      <c r="H1300" s="67"/>
      <c r="I1300" s="122">
        <f t="shared" si="842"/>
        <v>3.4351145038168025</v>
      </c>
      <c r="J1300" s="69">
        <v>118.3</v>
      </c>
      <c r="K1300" s="69"/>
      <c r="L1300" s="123">
        <f t="shared" si="843"/>
        <v>8.1352833638025501</v>
      </c>
      <c r="M1300" s="69">
        <v>148.4</v>
      </c>
      <c r="N1300" s="69"/>
      <c r="O1300" s="122">
        <f t="shared" si="844"/>
        <v>0.20256583389602389</v>
      </c>
      <c r="P1300" s="69">
        <v>123</v>
      </c>
      <c r="Q1300" s="69"/>
      <c r="R1300" s="123">
        <f t="shared" si="845"/>
        <v>4.1490262489415803</v>
      </c>
      <c r="S1300" s="67">
        <v>131.9</v>
      </c>
      <c r="T1300" s="67"/>
      <c r="U1300" s="111">
        <f t="shared" si="847"/>
        <v>3.6135113904163463</v>
      </c>
      <c r="V1300" s="69">
        <v>115.7</v>
      </c>
      <c r="W1300" s="69"/>
      <c r="X1300" s="123">
        <f t="shared" si="846"/>
        <v>3.8599640933572683</v>
      </c>
      <c r="Y1300" s="98">
        <f t="shared" si="840"/>
        <v>0.85034013605442182</v>
      </c>
      <c r="Z1300" s="98"/>
    </row>
    <row r="1301" spans="1:26" hidden="1" x14ac:dyDescent="0.2">
      <c r="A1301" s="13"/>
      <c r="B1301" s="19"/>
      <c r="C1301" s="17" t="s">
        <v>17</v>
      </c>
      <c r="D1301" s="40">
        <v>118.7</v>
      </c>
      <c r="E1301" s="40"/>
      <c r="F1301" s="112">
        <f t="shared" si="841"/>
        <v>3.6681222707423577</v>
      </c>
      <c r="G1301" s="67">
        <v>110.2</v>
      </c>
      <c r="H1301" s="67"/>
      <c r="I1301" s="122">
        <f t="shared" si="842"/>
        <v>4.9523809523809552</v>
      </c>
      <c r="J1301" s="69">
        <v>118.9</v>
      </c>
      <c r="K1301" s="69"/>
      <c r="L1301" s="123">
        <f t="shared" si="843"/>
        <v>8.7831655992680773</v>
      </c>
      <c r="M1301" s="69">
        <v>148.4</v>
      </c>
      <c r="N1301" s="69"/>
      <c r="O1301" s="122">
        <f t="shared" si="844"/>
        <v>0.13495276653172542</v>
      </c>
      <c r="P1301" s="69">
        <v>120.5</v>
      </c>
      <c r="Q1301" s="69"/>
      <c r="R1301" s="123">
        <f t="shared" si="845"/>
        <v>-1.0673234811165822</v>
      </c>
      <c r="S1301" s="67">
        <v>133.9</v>
      </c>
      <c r="T1301" s="67"/>
      <c r="U1301" s="111">
        <f t="shared" si="847"/>
        <v>4.2023346303502018</v>
      </c>
      <c r="V1301" s="69">
        <v>115.8</v>
      </c>
      <c r="W1301" s="69"/>
      <c r="X1301" s="123">
        <f t="shared" si="846"/>
        <v>2.1164021164021087</v>
      </c>
      <c r="Y1301" s="98">
        <f t="shared" si="840"/>
        <v>0.84245998315080028</v>
      </c>
      <c r="Z1301" s="98"/>
    </row>
    <row r="1302" spans="1:26" ht="13.5" hidden="1" customHeight="1" x14ac:dyDescent="0.2">
      <c r="A1302" s="13"/>
      <c r="B1302" s="19"/>
      <c r="C1302" s="17" t="s">
        <v>18</v>
      </c>
      <c r="D1302" s="40">
        <v>118.7</v>
      </c>
      <c r="E1302" s="40"/>
      <c r="F1302" s="112">
        <f t="shared" si="841"/>
        <v>3.1277150304083401</v>
      </c>
      <c r="G1302" s="67">
        <v>110.3</v>
      </c>
      <c r="H1302" s="67"/>
      <c r="I1302" s="122">
        <f t="shared" si="842"/>
        <v>4.9476688867745029</v>
      </c>
      <c r="J1302" s="69">
        <v>118.4</v>
      </c>
      <c r="K1302" s="69"/>
      <c r="L1302" s="123">
        <f t="shared" si="843"/>
        <v>6.0931899641577161</v>
      </c>
      <c r="M1302" s="69">
        <v>148.4</v>
      </c>
      <c r="N1302" s="69"/>
      <c r="O1302" s="122">
        <f t="shared" si="844"/>
        <v>0.20256583389602389</v>
      </c>
      <c r="P1302" s="69">
        <v>119.4</v>
      </c>
      <c r="Q1302" s="69"/>
      <c r="R1302" s="123">
        <f t="shared" si="845"/>
        <v>-1.4037985136250939</v>
      </c>
      <c r="S1302" s="67">
        <v>133.80000000000001</v>
      </c>
      <c r="T1302" s="67"/>
      <c r="U1302" s="111">
        <f t="shared" si="847"/>
        <v>2.0594965675057253</v>
      </c>
      <c r="V1302" s="69">
        <v>116.1</v>
      </c>
      <c r="W1302" s="69"/>
      <c r="X1302" s="123">
        <f t="shared" si="846"/>
        <v>0.95652173913042993</v>
      </c>
      <c r="Y1302" s="98">
        <f t="shared" si="840"/>
        <v>0.84245998315080028</v>
      </c>
      <c r="Z1302" s="98"/>
    </row>
    <row r="1303" spans="1:26" hidden="1" x14ac:dyDescent="0.2">
      <c r="A1303" s="13"/>
      <c r="B1303" s="19"/>
      <c r="C1303" s="17" t="s">
        <v>19</v>
      </c>
      <c r="D1303" s="40">
        <v>120.3</v>
      </c>
      <c r="E1303" s="40"/>
      <c r="F1303" s="112">
        <f t="shared" si="841"/>
        <v>4.9738219895288038</v>
      </c>
      <c r="G1303" s="67">
        <v>111.9</v>
      </c>
      <c r="H1303" s="67"/>
      <c r="I1303" s="122">
        <f t="shared" si="842"/>
        <v>6.7748091603053524</v>
      </c>
      <c r="J1303" s="69">
        <v>118.44</v>
      </c>
      <c r="K1303" s="69"/>
      <c r="L1303" s="123">
        <f t="shared" si="843"/>
        <v>6.9918699186991828</v>
      </c>
      <c r="M1303" s="69">
        <v>148.5</v>
      </c>
      <c r="N1303" s="69"/>
      <c r="O1303" s="122">
        <f t="shared" si="844"/>
        <v>0.27008777852802546</v>
      </c>
      <c r="P1303" s="69">
        <v>127.8</v>
      </c>
      <c r="Q1303" s="69"/>
      <c r="R1303" s="123">
        <f t="shared" si="845"/>
        <v>9.1374893253629406</v>
      </c>
      <c r="S1303" s="67">
        <v>135</v>
      </c>
      <c r="T1303" s="67"/>
      <c r="U1303" s="111">
        <f t="shared" si="847"/>
        <v>2.9748283752860427</v>
      </c>
      <c r="V1303" s="69">
        <v>116.2</v>
      </c>
      <c r="W1303" s="69"/>
      <c r="X1303" s="123">
        <f t="shared" si="846"/>
        <v>1.2195121951219561</v>
      </c>
      <c r="Y1303" s="98">
        <f t="shared" si="840"/>
        <v>0.83125519534497094</v>
      </c>
      <c r="Z1303" s="98"/>
    </row>
    <row r="1304" spans="1:26" hidden="1" x14ac:dyDescent="0.2">
      <c r="A1304" s="13"/>
      <c r="B1304" s="19"/>
      <c r="C1304" s="17" t="s">
        <v>20</v>
      </c>
      <c r="D1304" s="40">
        <v>122.5</v>
      </c>
      <c r="E1304" s="40"/>
      <c r="F1304" s="112">
        <f t="shared" si="841"/>
        <v>5.877268798617119</v>
      </c>
      <c r="G1304" s="67">
        <v>113.7</v>
      </c>
      <c r="H1304" s="67"/>
      <c r="I1304" s="122">
        <f t="shared" si="842"/>
        <v>6.2616822429906573</v>
      </c>
      <c r="J1304" s="69">
        <v>118.4</v>
      </c>
      <c r="K1304" s="69"/>
      <c r="L1304" s="123">
        <f t="shared" si="843"/>
        <v>6.9557362240289091</v>
      </c>
      <c r="M1304" s="69">
        <v>148.5</v>
      </c>
      <c r="N1304" s="69"/>
      <c r="O1304" s="122">
        <f t="shared" si="844"/>
        <v>0.20242914979757853</v>
      </c>
      <c r="P1304" s="69">
        <v>132.6</v>
      </c>
      <c r="Q1304" s="69"/>
      <c r="R1304" s="123">
        <f t="shared" si="845"/>
        <v>18.498659517426262</v>
      </c>
      <c r="S1304" s="67">
        <v>142.5</v>
      </c>
      <c r="T1304" s="67"/>
      <c r="U1304" s="111">
        <f t="shared" si="847"/>
        <v>8.6956521739130377</v>
      </c>
      <c r="V1304" s="69">
        <v>116.2</v>
      </c>
      <c r="W1304" s="69"/>
      <c r="X1304" s="123">
        <f t="shared" si="846"/>
        <v>-0.85324232081911267</v>
      </c>
      <c r="Y1304" s="98">
        <f t="shared" si="840"/>
        <v>0.81632653061224492</v>
      </c>
      <c r="Z1304" s="98"/>
    </row>
    <row r="1305" spans="1:26" hidden="1" x14ac:dyDescent="0.2">
      <c r="A1305" s="13"/>
      <c r="C1305" s="17" t="s">
        <v>21</v>
      </c>
      <c r="D1305" s="39">
        <v>123.3</v>
      </c>
      <c r="E1305" s="39"/>
      <c r="F1305" s="112">
        <f t="shared" si="841"/>
        <v>6.845753899480056</v>
      </c>
      <c r="G1305" s="39">
        <v>115.2</v>
      </c>
      <c r="H1305" s="39"/>
      <c r="I1305" s="122">
        <f t="shared" si="842"/>
        <v>7.8651685393258477</v>
      </c>
      <c r="J1305" s="38">
        <v>119.3</v>
      </c>
      <c r="K1305" s="38"/>
      <c r="L1305" s="123">
        <f t="shared" si="843"/>
        <v>7.7687443541102024</v>
      </c>
      <c r="M1305" s="38">
        <v>148.5</v>
      </c>
      <c r="N1305" s="38"/>
      <c r="O1305" s="122">
        <f t="shared" si="844"/>
        <v>0.20242914979757853</v>
      </c>
      <c r="P1305" s="38">
        <v>130.30000000000001</v>
      </c>
      <c r="Q1305" s="38"/>
      <c r="R1305" s="123">
        <f t="shared" si="845"/>
        <v>16.756272401433709</v>
      </c>
      <c r="S1305" s="38">
        <v>142.6</v>
      </c>
      <c r="T1305" s="38"/>
      <c r="U1305" s="111">
        <f t="shared" si="847"/>
        <v>8.2763857251328723</v>
      </c>
      <c r="V1305" s="38">
        <v>116.7</v>
      </c>
      <c r="W1305" s="38"/>
      <c r="X1305" s="123">
        <f t="shared" si="846"/>
        <v>1.5665796344647493</v>
      </c>
      <c r="Y1305" s="98">
        <f t="shared" si="840"/>
        <v>0.81103000811030002</v>
      </c>
      <c r="Z1305" s="98"/>
    </row>
    <row r="1306" spans="1:26" hidden="1" x14ac:dyDescent="0.2">
      <c r="A1306" s="29"/>
      <c r="C1306" s="17" t="s">
        <v>22</v>
      </c>
      <c r="D1306" s="39">
        <v>123.7</v>
      </c>
      <c r="E1306" s="39"/>
      <c r="F1306" s="112">
        <f t="shared" si="841"/>
        <v>7.4717636837532631</v>
      </c>
      <c r="G1306" s="39">
        <v>115.5</v>
      </c>
      <c r="H1306" s="39"/>
      <c r="I1306" s="122">
        <f t="shared" si="842"/>
        <v>8.0449017773620159</v>
      </c>
      <c r="J1306" s="38">
        <v>120.1</v>
      </c>
      <c r="K1306" s="38"/>
      <c r="L1306" s="123">
        <f t="shared" si="843"/>
        <v>8.1008100810081007</v>
      </c>
      <c r="M1306" s="38">
        <v>148.5</v>
      </c>
      <c r="N1306" s="38"/>
      <c r="O1306" s="122">
        <f t="shared" si="844"/>
        <v>0.20242914979757853</v>
      </c>
      <c r="P1306" s="38">
        <v>132.1</v>
      </c>
      <c r="Q1306" s="38"/>
      <c r="R1306" s="123">
        <f t="shared" si="845"/>
        <v>23.689138576779023</v>
      </c>
      <c r="S1306" s="38">
        <v>142.69999999999999</v>
      </c>
      <c r="T1306" s="38"/>
      <c r="U1306" s="111">
        <f t="shared" si="847"/>
        <v>8.682406702208656</v>
      </c>
      <c r="V1306" s="38">
        <v>117.6</v>
      </c>
      <c r="W1306" s="38"/>
      <c r="X1306" s="123">
        <f t="shared" si="846"/>
        <v>2.2608695652173867</v>
      </c>
      <c r="Y1306" s="98">
        <f t="shared" si="840"/>
        <v>0.80840743734842369</v>
      </c>
      <c r="Z1306" s="98"/>
    </row>
    <row r="1307" spans="1:26" hidden="1" x14ac:dyDescent="0.2">
      <c r="A1307" s="29"/>
      <c r="C1307" s="12" t="s">
        <v>23</v>
      </c>
      <c r="D1307" s="40">
        <v>124.1</v>
      </c>
      <c r="E1307" s="38"/>
      <c r="F1307" s="112">
        <f t="shared" si="841"/>
        <v>7.6322636600173466</v>
      </c>
      <c r="G1307" s="67">
        <v>115.9</v>
      </c>
      <c r="H1307" s="67"/>
      <c r="I1307" s="122">
        <f t="shared" si="842"/>
        <v>8.4190832553788582</v>
      </c>
      <c r="J1307" s="69">
        <v>120.3</v>
      </c>
      <c r="K1307" s="69"/>
      <c r="L1307" s="123">
        <f t="shared" si="843"/>
        <v>7.1237756010685658</v>
      </c>
      <c r="M1307" s="69">
        <v>148.5</v>
      </c>
      <c r="N1307" s="69"/>
      <c r="O1307" s="122">
        <f t="shared" si="844"/>
        <v>0.20242914979757853</v>
      </c>
      <c r="P1307" s="69">
        <v>133.4</v>
      </c>
      <c r="Q1307" s="69"/>
      <c r="R1307" s="123">
        <f t="shared" si="845"/>
        <v>24.093023255813957</v>
      </c>
      <c r="S1307" s="67">
        <v>142.80000000000001</v>
      </c>
      <c r="T1307" s="67"/>
      <c r="U1307" s="111">
        <f t="shared" si="847"/>
        <v>8.5931558935361316</v>
      </c>
      <c r="V1307" s="69">
        <v>118.1</v>
      </c>
      <c r="W1307" s="69"/>
      <c r="X1307" s="123">
        <f t="shared" si="846"/>
        <v>1.8981880931837694</v>
      </c>
      <c r="Y1307" s="98">
        <f t="shared" si="840"/>
        <v>0.80580177276390019</v>
      </c>
      <c r="Z1307" s="98"/>
    </row>
    <row r="1308" spans="1:26" hidden="1" x14ac:dyDescent="0.2">
      <c r="A1308" s="13"/>
      <c r="C1308" s="12" t="s">
        <v>24</v>
      </c>
      <c r="D1308" s="40">
        <v>124.1</v>
      </c>
      <c r="E1308" s="38"/>
      <c r="F1308" s="112">
        <f t="shared" si="841"/>
        <v>8.2897033158813258</v>
      </c>
      <c r="G1308" s="67">
        <v>114.9</v>
      </c>
      <c r="H1308" s="67"/>
      <c r="I1308" s="122">
        <f t="shared" si="842"/>
        <v>8.8068181818181941</v>
      </c>
      <c r="J1308" s="69">
        <v>121.6</v>
      </c>
      <c r="K1308" s="69"/>
      <c r="L1308" s="123">
        <f t="shared" si="843"/>
        <v>8.2813891362422059</v>
      </c>
      <c r="M1308" s="69">
        <v>148.6</v>
      </c>
      <c r="N1308" s="69"/>
      <c r="O1308" s="122">
        <f t="shared" si="844"/>
        <v>0.20229265003370392</v>
      </c>
      <c r="P1308" s="69">
        <v>139.9</v>
      </c>
      <c r="Q1308" s="69"/>
      <c r="R1308" s="123">
        <f t="shared" si="845"/>
        <v>30.139534883720938</v>
      </c>
      <c r="S1308" s="67">
        <v>142.9</v>
      </c>
      <c r="T1308" s="67"/>
      <c r="U1308" s="111">
        <f t="shared" si="847"/>
        <v>8.4218512898330822</v>
      </c>
      <c r="V1308" s="69">
        <v>118.8</v>
      </c>
      <c r="W1308" s="69"/>
      <c r="X1308" s="123">
        <f t="shared" si="846"/>
        <v>2.8571428571428545</v>
      </c>
      <c r="Y1308" s="98">
        <f t="shared" si="840"/>
        <v>0.80580177276390019</v>
      </c>
      <c r="Z1308" s="98"/>
    </row>
    <row r="1309" spans="1:26" hidden="1" x14ac:dyDescent="0.2">
      <c r="C1309" s="12" t="s">
        <v>25</v>
      </c>
      <c r="D1309" s="40">
        <v>124.2</v>
      </c>
      <c r="E1309" s="38"/>
      <c r="F1309" s="112">
        <f t="shared" si="841"/>
        <v>8.0000000000000071</v>
      </c>
      <c r="G1309" s="67">
        <v>114.7</v>
      </c>
      <c r="H1309" s="67"/>
      <c r="I1309" s="122">
        <f t="shared" si="842"/>
        <v>8.3097261567516494</v>
      </c>
      <c r="J1309" s="69">
        <v>122.1</v>
      </c>
      <c r="K1309" s="69"/>
      <c r="L1309" s="123">
        <f t="shared" si="843"/>
        <v>7.5770925110132117</v>
      </c>
      <c r="M1309" s="69">
        <v>148.6</v>
      </c>
      <c r="N1309" s="69"/>
      <c r="O1309" s="122">
        <f t="shared" si="844"/>
        <v>0.26990553306343162</v>
      </c>
      <c r="P1309" s="69">
        <v>142.19999999999999</v>
      </c>
      <c r="Q1309" s="69"/>
      <c r="R1309" s="123">
        <f t="shared" si="845"/>
        <v>28.921124206708971</v>
      </c>
      <c r="S1309" s="67">
        <v>142.9</v>
      </c>
      <c r="T1309" s="67"/>
      <c r="U1309" s="111">
        <f t="shared" si="847"/>
        <v>8.5866261398176427</v>
      </c>
      <c r="V1309" s="67">
        <v>118.8</v>
      </c>
      <c r="W1309" s="67"/>
      <c r="X1309" s="123">
        <f t="shared" si="846"/>
        <v>2.7681660899654004</v>
      </c>
      <c r="Y1309" s="98">
        <f t="shared" si="840"/>
        <v>0.80515297906602246</v>
      </c>
      <c r="Z1309" s="98"/>
    </row>
    <row r="1310" spans="1:26" hidden="1" x14ac:dyDescent="0.2">
      <c r="D1310" s="38"/>
      <c r="E1310" s="38"/>
      <c r="F1310" s="111"/>
      <c r="G1310" s="38"/>
      <c r="H1310" s="38"/>
      <c r="I1310" s="111"/>
      <c r="J1310" s="38"/>
      <c r="K1310" s="38"/>
      <c r="L1310" s="111"/>
      <c r="M1310" s="38"/>
      <c r="N1310" s="38"/>
      <c r="O1310" s="120"/>
      <c r="P1310" s="38"/>
      <c r="Q1310" s="38"/>
      <c r="R1310" s="111"/>
      <c r="S1310" s="38"/>
      <c r="T1310" s="38"/>
      <c r="U1310" s="111"/>
      <c r="V1310" s="38"/>
      <c r="W1310" s="38"/>
      <c r="X1310" s="111"/>
      <c r="Y1310" s="98"/>
      <c r="Z1310" s="98"/>
    </row>
    <row r="1311" spans="1:26" hidden="1" x14ac:dyDescent="0.2">
      <c r="B1311" s="18">
        <v>2005</v>
      </c>
      <c r="C1311" s="24"/>
      <c r="D1311" s="38">
        <f>SUM(D1312:D1323)/12</f>
        <v>128.95000000000002</v>
      </c>
      <c r="E1311" s="38"/>
      <c r="F1311" s="111">
        <f t="shared" ref="F1311:X1311" si="848">SUM(F1312:F1323)/12</f>
        <v>6.7436434976608703</v>
      </c>
      <c r="G1311" s="38">
        <f t="shared" si="848"/>
        <v>117.80000000000001</v>
      </c>
      <c r="H1311" s="38"/>
      <c r="I1311" s="111">
        <f t="shared" si="848"/>
        <v>5.3490738881607314</v>
      </c>
      <c r="J1311" s="38">
        <f t="shared" si="848"/>
        <v>120.8</v>
      </c>
      <c r="K1311" s="38"/>
      <c r="L1311" s="111">
        <f t="shared" si="848"/>
        <v>1.9179216640188661</v>
      </c>
      <c r="M1311" s="38">
        <f t="shared" si="848"/>
        <v>160.29999999999998</v>
      </c>
      <c r="N1311" s="38"/>
      <c r="O1311" s="120">
        <f t="shared" si="848"/>
        <v>7.9804347905299018</v>
      </c>
      <c r="P1311" s="38">
        <f t="shared" si="848"/>
        <v>159.69166666666666</v>
      </c>
      <c r="Q1311" s="38"/>
      <c r="R1311" s="111">
        <f t="shared" si="848"/>
        <v>24.463036972631613</v>
      </c>
      <c r="S1311" s="38">
        <f t="shared" si="848"/>
        <v>145.58333333333334</v>
      </c>
      <c r="T1311" s="38"/>
      <c r="U1311" s="111">
        <f>(S1311/S1296-1)*100</f>
        <v>27.671080709754747</v>
      </c>
      <c r="V1311" s="38">
        <f t="shared" si="848"/>
        <v>120.82499999999999</v>
      </c>
      <c r="W1311" s="38"/>
      <c r="X1311" s="111">
        <f t="shared" si="848"/>
        <v>3.4731334656290227</v>
      </c>
      <c r="Y1311" s="98">
        <f t="shared" ref="Y1311:Y1323" si="849">(1/D1311)*100</f>
        <v>0.77549437766576179</v>
      </c>
      <c r="Z1311" s="98"/>
    </row>
    <row r="1312" spans="1:26" hidden="1" x14ac:dyDescent="0.2">
      <c r="C1312" s="17" t="s">
        <v>32</v>
      </c>
      <c r="D1312" s="38">
        <v>125.3</v>
      </c>
      <c r="E1312" s="38"/>
      <c r="F1312" s="112">
        <f t="shared" ref="F1312:F1323" si="850">(D1312/D1298-1)*100</f>
        <v>8.2973206568712108</v>
      </c>
      <c r="G1312" s="38">
        <v>115.4</v>
      </c>
      <c r="H1312" s="38"/>
      <c r="I1312" s="111">
        <f>(165.1/148.6-1)*100</f>
        <v>11.103633916554511</v>
      </c>
      <c r="J1312" s="38">
        <v>120.1</v>
      </c>
      <c r="K1312" s="38"/>
      <c r="L1312" s="111">
        <f t="shared" ref="L1312:L1323" si="851">(J1312/J1298-1)*100</f>
        <v>5.8149779735682694</v>
      </c>
      <c r="M1312" s="38">
        <v>148.69999999999999</v>
      </c>
      <c r="N1312" s="38"/>
      <c r="O1312" s="120">
        <f t="shared" ref="O1312:O1323" si="852">(M1312/M1298-1)*100</f>
        <v>0.33738191632928238</v>
      </c>
      <c r="P1312" s="38">
        <v>153.80000000000001</v>
      </c>
      <c r="Q1312" s="38"/>
      <c r="R1312" s="111">
        <f t="shared" ref="R1312:R1323" si="853">(P1312/P1298-1)*100</f>
        <v>31.678082191780831</v>
      </c>
      <c r="S1312" s="38">
        <v>143</v>
      </c>
      <c r="T1312" s="38"/>
      <c r="U1312" s="111">
        <f>(S1312/131.7-1)*100</f>
        <v>8.5801063022019832</v>
      </c>
      <c r="V1312" s="38">
        <v>119.1</v>
      </c>
      <c r="W1312" s="38"/>
      <c r="X1312" s="111">
        <f t="shared" ref="X1312:X1323" si="854">(V1312/V1298-1)*100</f>
        <v>3.0276816608996615</v>
      </c>
      <c r="Y1312" s="98">
        <f t="shared" si="849"/>
        <v>0.79808459696727851</v>
      </c>
      <c r="Z1312" s="98"/>
    </row>
    <row r="1313" spans="1:26" hidden="1" x14ac:dyDescent="0.2">
      <c r="C1313" s="17" t="s">
        <v>15</v>
      </c>
      <c r="D1313" s="38">
        <v>125.3</v>
      </c>
      <c r="E1313" s="38"/>
      <c r="F1313" s="112">
        <f t="shared" si="850"/>
        <v>7.094017094017091</v>
      </c>
      <c r="G1313" s="38">
        <v>115.8</v>
      </c>
      <c r="H1313" s="38"/>
      <c r="I1313" s="111">
        <f t="shared" ref="I1313:I1323" si="855">(G1313/G1299-1)*100</f>
        <v>7.12303422756706</v>
      </c>
      <c r="J1313" s="38">
        <v>118.6</v>
      </c>
      <c r="K1313" s="38"/>
      <c r="L1313" s="111">
        <f t="shared" si="851"/>
        <v>4.5855379188712408</v>
      </c>
      <c r="M1313" s="38">
        <v>148.69999999999999</v>
      </c>
      <c r="N1313" s="38"/>
      <c r="O1313" s="120">
        <f t="shared" si="852"/>
        <v>0.26972353337826327</v>
      </c>
      <c r="P1313" s="38">
        <v>150.6</v>
      </c>
      <c r="Q1313" s="38"/>
      <c r="R1313" s="111">
        <f t="shared" si="853"/>
        <v>24.360033030553254</v>
      </c>
      <c r="S1313" s="38">
        <v>143.1</v>
      </c>
      <c r="T1313" s="38"/>
      <c r="U1313" s="111">
        <f t="shared" ref="U1313:U1323" si="856">(S1313/S1299-1)*100</f>
        <v>8.8212927756653912</v>
      </c>
      <c r="V1313" s="38">
        <v>119.5</v>
      </c>
      <c r="W1313" s="38"/>
      <c r="X1313" s="111">
        <f t="shared" si="854"/>
        <v>3.2843560933448535</v>
      </c>
      <c r="Y1313" s="98">
        <f t="shared" si="849"/>
        <v>0.79808459696727851</v>
      </c>
      <c r="Z1313" s="98"/>
    </row>
    <row r="1314" spans="1:26" hidden="1" x14ac:dyDescent="0.2">
      <c r="C1314" s="17" t="s">
        <v>16</v>
      </c>
      <c r="D1314" s="38">
        <v>126.9</v>
      </c>
      <c r="E1314" s="38"/>
      <c r="F1314" s="112">
        <f t="shared" si="850"/>
        <v>7.9081632653061229</v>
      </c>
      <c r="G1314" s="38">
        <v>115.7</v>
      </c>
      <c r="H1314" s="38"/>
      <c r="I1314" s="111">
        <f t="shared" si="855"/>
        <v>6.7343173431734238</v>
      </c>
      <c r="J1314" s="38">
        <v>119.1</v>
      </c>
      <c r="K1314" s="38"/>
      <c r="L1314" s="111">
        <f t="shared" si="851"/>
        <v>0.6762468300929747</v>
      </c>
      <c r="M1314" s="38">
        <v>162.6</v>
      </c>
      <c r="N1314" s="38"/>
      <c r="O1314" s="120">
        <f t="shared" si="852"/>
        <v>9.5687331536387976</v>
      </c>
      <c r="P1314" s="38">
        <v>149.69999999999999</v>
      </c>
      <c r="Q1314" s="38"/>
      <c r="R1314" s="111">
        <f t="shared" si="853"/>
        <v>21.707317073170728</v>
      </c>
      <c r="S1314" s="38">
        <v>143.19999999999999</v>
      </c>
      <c r="T1314" s="38"/>
      <c r="U1314" s="111">
        <f t="shared" si="856"/>
        <v>8.567096285064423</v>
      </c>
      <c r="V1314" s="38">
        <v>119.8</v>
      </c>
      <c r="W1314" s="38"/>
      <c r="X1314" s="111">
        <f t="shared" si="854"/>
        <v>3.5436473638720711</v>
      </c>
      <c r="Y1314" s="98">
        <f t="shared" si="849"/>
        <v>0.78802206461780921</v>
      </c>
      <c r="Z1314" s="98"/>
    </row>
    <row r="1315" spans="1:26" hidden="1" x14ac:dyDescent="0.2">
      <c r="C1315" s="17" t="s">
        <v>17</v>
      </c>
      <c r="D1315" s="38">
        <v>127.1</v>
      </c>
      <c r="E1315" s="38"/>
      <c r="F1315" s="112">
        <f t="shared" si="850"/>
        <v>7.0766638584667252</v>
      </c>
      <c r="G1315" s="38">
        <v>115.6</v>
      </c>
      <c r="H1315" s="38"/>
      <c r="I1315" s="111">
        <f t="shared" si="855"/>
        <v>4.9001814882032591</v>
      </c>
      <c r="J1315" s="38">
        <v>120.1</v>
      </c>
      <c r="K1315" s="38"/>
      <c r="L1315" s="111">
        <f t="shared" si="851"/>
        <v>1.0092514718250456</v>
      </c>
      <c r="M1315" s="38">
        <v>162.6</v>
      </c>
      <c r="N1315" s="38"/>
      <c r="O1315" s="120">
        <f t="shared" si="852"/>
        <v>9.5687331536387976</v>
      </c>
      <c r="P1315" s="38">
        <v>151.19999999999999</v>
      </c>
      <c r="Q1315" s="38"/>
      <c r="R1315" s="111">
        <f t="shared" si="853"/>
        <v>25.477178423236513</v>
      </c>
      <c r="S1315" s="38">
        <v>143.4</v>
      </c>
      <c r="T1315" s="38"/>
      <c r="U1315" s="111">
        <f t="shared" si="856"/>
        <v>7.0948469006721471</v>
      </c>
      <c r="V1315" s="38">
        <v>120.8</v>
      </c>
      <c r="W1315" s="38"/>
      <c r="X1315" s="111">
        <f t="shared" si="854"/>
        <v>4.3177892918825567</v>
      </c>
      <c r="Y1315" s="98">
        <f t="shared" si="849"/>
        <v>0.78678206136900075</v>
      </c>
      <c r="Z1315" s="98"/>
    </row>
    <row r="1316" spans="1:26" hidden="1" x14ac:dyDescent="0.2">
      <c r="C1316" s="17" t="s">
        <v>18</v>
      </c>
      <c r="D1316" s="38">
        <v>128.1</v>
      </c>
      <c r="E1316" s="38"/>
      <c r="F1316" s="112">
        <f t="shared" si="850"/>
        <v>7.9191238416175258</v>
      </c>
      <c r="G1316" s="38">
        <v>117</v>
      </c>
      <c r="H1316" s="38"/>
      <c r="I1316" s="111">
        <f t="shared" si="855"/>
        <v>6.0743427017225793</v>
      </c>
      <c r="J1316" s="38">
        <v>120.2</v>
      </c>
      <c r="K1316" s="38"/>
      <c r="L1316" s="111">
        <f t="shared" si="851"/>
        <v>1.5202702702702631</v>
      </c>
      <c r="M1316" s="38">
        <v>162.6</v>
      </c>
      <c r="N1316" s="38"/>
      <c r="O1316" s="120">
        <f t="shared" si="852"/>
        <v>9.5687331536387976</v>
      </c>
      <c r="P1316" s="38">
        <v>152.30000000000001</v>
      </c>
      <c r="Q1316" s="38"/>
      <c r="R1316" s="111">
        <f t="shared" si="853"/>
        <v>27.55443886097153</v>
      </c>
      <c r="S1316" s="38">
        <v>144.6</v>
      </c>
      <c r="T1316" s="38"/>
      <c r="U1316" s="111">
        <f t="shared" si="856"/>
        <v>8.0717488789237457</v>
      </c>
      <c r="V1316" s="38">
        <v>120.8</v>
      </c>
      <c r="W1316" s="38"/>
      <c r="X1316" s="111">
        <f t="shared" si="854"/>
        <v>4.0482342807924176</v>
      </c>
      <c r="Y1316" s="98">
        <f t="shared" si="849"/>
        <v>0.78064012490241996</v>
      </c>
      <c r="Z1316" s="98"/>
    </row>
    <row r="1317" spans="1:26" hidden="1" x14ac:dyDescent="0.2">
      <c r="C1317" s="17" t="s">
        <v>19</v>
      </c>
      <c r="D1317" s="38">
        <v>128.69999999999999</v>
      </c>
      <c r="E1317" s="38"/>
      <c r="F1317" s="112">
        <f t="shared" si="850"/>
        <v>6.9825436408977426</v>
      </c>
      <c r="G1317" s="38">
        <v>117.9</v>
      </c>
      <c r="H1317" s="38"/>
      <c r="I1317" s="111">
        <f t="shared" si="855"/>
        <v>5.3619302949061698</v>
      </c>
      <c r="J1317" s="38">
        <v>120.4</v>
      </c>
      <c r="K1317" s="38"/>
      <c r="L1317" s="111">
        <f t="shared" si="851"/>
        <v>1.654846335697413</v>
      </c>
      <c r="M1317" s="38">
        <v>162.6</v>
      </c>
      <c r="N1317" s="38"/>
      <c r="O1317" s="120">
        <f t="shared" si="852"/>
        <v>9.4949494949494895</v>
      </c>
      <c r="P1317" s="38">
        <v>151.6</v>
      </c>
      <c r="Q1317" s="38"/>
      <c r="R1317" s="111">
        <f t="shared" si="853"/>
        <v>18.62284820031299</v>
      </c>
      <c r="S1317" s="38">
        <v>145.5</v>
      </c>
      <c r="T1317" s="38"/>
      <c r="U1317" s="111">
        <f t="shared" si="856"/>
        <v>7.7777777777777724</v>
      </c>
      <c r="V1317" s="38">
        <v>120.8</v>
      </c>
      <c r="W1317" s="38"/>
      <c r="X1317" s="111">
        <f t="shared" si="854"/>
        <v>3.9586919104991347</v>
      </c>
      <c r="Y1317" s="98">
        <f t="shared" si="849"/>
        <v>0.77700077700077708</v>
      </c>
      <c r="Z1317" s="98"/>
    </row>
    <row r="1318" spans="1:26" hidden="1" x14ac:dyDescent="0.2">
      <c r="C1318" s="17" t="s">
        <v>20</v>
      </c>
      <c r="D1318" s="38">
        <v>129</v>
      </c>
      <c r="E1318" s="38"/>
      <c r="F1318" s="112">
        <f t="shared" si="850"/>
        <v>5.3061224489795888</v>
      </c>
      <c r="G1318" s="38">
        <v>118.2</v>
      </c>
      <c r="H1318" s="38"/>
      <c r="I1318" s="111">
        <f t="shared" si="855"/>
        <v>3.9577836411609502</v>
      </c>
      <c r="J1318" s="38">
        <v>120.9</v>
      </c>
      <c r="K1318" s="38"/>
      <c r="L1318" s="111">
        <f t="shared" si="851"/>
        <v>2.1114864864864913</v>
      </c>
      <c r="M1318" s="38">
        <v>162.6</v>
      </c>
      <c r="N1318" s="38"/>
      <c r="O1318" s="120">
        <f t="shared" si="852"/>
        <v>9.4949494949494895</v>
      </c>
      <c r="P1318" s="38">
        <v>151.30000000000001</v>
      </c>
      <c r="Q1318" s="38"/>
      <c r="R1318" s="111">
        <f t="shared" si="853"/>
        <v>14.10256410256412</v>
      </c>
      <c r="S1318" s="38">
        <v>146.19999999999999</v>
      </c>
      <c r="T1318" s="38"/>
      <c r="U1318" s="111">
        <f t="shared" si="856"/>
        <v>2.5964912280701746</v>
      </c>
      <c r="V1318" s="38">
        <v>121.4</v>
      </c>
      <c r="W1318" s="38"/>
      <c r="X1318" s="111">
        <f t="shared" si="854"/>
        <v>4.4750430292598953</v>
      </c>
      <c r="Y1318" s="98">
        <f t="shared" si="849"/>
        <v>0.77519379844961245</v>
      </c>
      <c r="Z1318" s="98"/>
    </row>
    <row r="1319" spans="1:26" hidden="1" x14ac:dyDescent="0.2">
      <c r="C1319" s="24" t="s">
        <v>21</v>
      </c>
      <c r="D1319" s="38">
        <v>129.30000000000001</v>
      </c>
      <c r="E1319" s="38"/>
      <c r="F1319" s="112">
        <f t="shared" si="850"/>
        <v>4.8661800486618167</v>
      </c>
      <c r="G1319" s="38">
        <v>118.6</v>
      </c>
      <c r="H1319" s="38"/>
      <c r="I1319" s="111">
        <f t="shared" si="855"/>
        <v>2.951388888888884</v>
      </c>
      <c r="J1319" s="38">
        <v>121.3</v>
      </c>
      <c r="K1319" s="38"/>
      <c r="L1319" s="111">
        <f t="shared" si="851"/>
        <v>1.6764459346185978</v>
      </c>
      <c r="M1319" s="38">
        <v>162.6</v>
      </c>
      <c r="N1319" s="38"/>
      <c r="O1319" s="120">
        <f t="shared" si="852"/>
        <v>9.4949494949494895</v>
      </c>
      <c r="P1319" s="38">
        <v>151.9</v>
      </c>
      <c r="Q1319" s="38"/>
      <c r="R1319" s="111">
        <f t="shared" si="853"/>
        <v>16.577129700690719</v>
      </c>
      <c r="S1319" s="38">
        <v>146.9</v>
      </c>
      <c r="T1319" s="38"/>
      <c r="U1319" s="111">
        <f t="shared" si="856"/>
        <v>3.0154277699859788</v>
      </c>
      <c r="V1319" s="38">
        <v>121.5</v>
      </c>
      <c r="W1319" s="38"/>
      <c r="X1319" s="111">
        <f t="shared" si="854"/>
        <v>4.1131105398457546</v>
      </c>
      <c r="Y1319" s="98">
        <f t="shared" si="849"/>
        <v>0.77339520494972924</v>
      </c>
      <c r="Z1319" s="98"/>
    </row>
    <row r="1320" spans="1:26" hidden="1" x14ac:dyDescent="0.2">
      <c r="A1320" s="31"/>
      <c r="B1320" s="31"/>
      <c r="C1320" s="24" t="s">
        <v>22</v>
      </c>
      <c r="D1320" s="50">
        <v>129.9</v>
      </c>
      <c r="E1320" s="50"/>
      <c r="F1320" s="112">
        <f t="shared" si="850"/>
        <v>5.0121261115602334</v>
      </c>
      <c r="G1320" s="50">
        <v>118.5</v>
      </c>
      <c r="H1320" s="50"/>
      <c r="I1320" s="115">
        <f t="shared" si="855"/>
        <v>2.5974025974025983</v>
      </c>
      <c r="J1320" s="50">
        <v>121.4</v>
      </c>
      <c r="K1320" s="50"/>
      <c r="L1320" s="115">
        <f t="shared" si="851"/>
        <v>1.0824313072439695</v>
      </c>
      <c r="M1320" s="50">
        <v>162.6</v>
      </c>
      <c r="N1320" s="50"/>
      <c r="O1320" s="132">
        <f t="shared" si="852"/>
        <v>9.4949494949494895</v>
      </c>
      <c r="P1320" s="50">
        <v>160.1</v>
      </c>
      <c r="Q1320" s="50"/>
      <c r="R1320" s="115">
        <f t="shared" si="853"/>
        <v>21.196063588190771</v>
      </c>
      <c r="S1320" s="50">
        <v>147.1</v>
      </c>
      <c r="T1320" s="50"/>
      <c r="U1320" s="111">
        <f t="shared" si="856"/>
        <v>3.0833917309039949</v>
      </c>
      <c r="V1320" s="50">
        <v>121.5</v>
      </c>
      <c r="W1320" s="50"/>
      <c r="X1320" s="115">
        <f t="shared" si="854"/>
        <v>3.3163265306122458</v>
      </c>
      <c r="Y1320" s="98">
        <f t="shared" si="849"/>
        <v>0.76982294072363344</v>
      </c>
      <c r="Z1320" s="98"/>
    </row>
    <row r="1321" spans="1:26" hidden="1" x14ac:dyDescent="0.2">
      <c r="A1321" s="31"/>
      <c r="B1321" s="31"/>
      <c r="C1321" s="24" t="s">
        <v>23</v>
      </c>
      <c r="D1321" s="50">
        <v>130.9</v>
      </c>
      <c r="E1321" s="50"/>
      <c r="F1321" s="112">
        <f t="shared" si="850"/>
        <v>5.4794520547945202</v>
      </c>
      <c r="G1321" s="50">
        <v>119.4</v>
      </c>
      <c r="H1321" s="50"/>
      <c r="I1321" s="115">
        <f t="shared" si="855"/>
        <v>3.0198446937014678</v>
      </c>
      <c r="J1321" s="50">
        <v>121.5</v>
      </c>
      <c r="K1321" s="50"/>
      <c r="L1321" s="115">
        <f t="shared" si="851"/>
        <v>0.99750623441396957</v>
      </c>
      <c r="M1321" s="50">
        <v>162.69999999999999</v>
      </c>
      <c r="N1321" s="50"/>
      <c r="O1321" s="132">
        <f t="shared" si="852"/>
        <v>9.5622895622895498</v>
      </c>
      <c r="P1321" s="50">
        <v>166.3</v>
      </c>
      <c r="Q1321" s="50"/>
      <c r="R1321" s="115">
        <f t="shared" si="853"/>
        <v>24.662668665667177</v>
      </c>
      <c r="S1321" s="50">
        <v>147.19999999999999</v>
      </c>
      <c r="T1321" s="50"/>
      <c r="U1321" s="111">
        <f t="shared" si="856"/>
        <v>3.0812324929971879</v>
      </c>
      <c r="V1321" s="50">
        <v>121.5</v>
      </c>
      <c r="W1321" s="50"/>
      <c r="X1321" s="111">
        <f t="shared" si="854"/>
        <v>2.8789161727349688</v>
      </c>
      <c r="Y1321" s="98">
        <f t="shared" si="849"/>
        <v>0.76394194041252861</v>
      </c>
      <c r="Z1321" s="98"/>
    </row>
    <row r="1322" spans="1:26" hidden="1" x14ac:dyDescent="0.2">
      <c r="A1322" s="31"/>
      <c r="B1322" s="31"/>
      <c r="C1322" s="24" t="s">
        <v>24</v>
      </c>
      <c r="D1322" s="50">
        <v>133.6</v>
      </c>
      <c r="E1322" s="50"/>
      <c r="F1322" s="112">
        <f t="shared" si="850"/>
        <v>7.6551168412570592</v>
      </c>
      <c r="G1322" s="50">
        <v>121.4</v>
      </c>
      <c r="H1322" s="50"/>
      <c r="I1322" s="111">
        <f t="shared" si="855"/>
        <v>5.6570931244560585</v>
      </c>
      <c r="J1322" s="50">
        <v>122.3</v>
      </c>
      <c r="K1322" s="50"/>
      <c r="L1322" s="111">
        <f t="shared" si="851"/>
        <v>0.57565789473683626</v>
      </c>
      <c r="M1322" s="50">
        <v>162.69999999999999</v>
      </c>
      <c r="N1322" s="50"/>
      <c r="O1322" s="120">
        <f t="shared" si="852"/>
        <v>9.4885598923283965</v>
      </c>
      <c r="P1322" s="50">
        <v>185.7</v>
      </c>
      <c r="Q1322" s="50"/>
      <c r="R1322" s="111">
        <f t="shared" si="853"/>
        <v>32.737669764117207</v>
      </c>
      <c r="S1322" s="50">
        <v>148.4</v>
      </c>
      <c r="T1322" s="50"/>
      <c r="U1322" s="111">
        <f t="shared" si="856"/>
        <v>3.8488453463960903</v>
      </c>
      <c r="V1322" s="50">
        <v>121.7</v>
      </c>
      <c r="W1322" s="50"/>
      <c r="X1322" s="111">
        <f t="shared" si="854"/>
        <v>2.4410774410774438</v>
      </c>
      <c r="Y1322" s="98">
        <f t="shared" si="849"/>
        <v>0.74850299401197606</v>
      </c>
      <c r="Z1322" s="98"/>
    </row>
    <row r="1323" spans="1:26" hidden="1" x14ac:dyDescent="0.2">
      <c r="A1323" s="31"/>
      <c r="B1323" s="31"/>
      <c r="C1323" s="24" t="s">
        <v>25</v>
      </c>
      <c r="D1323" s="50">
        <v>133.30000000000001</v>
      </c>
      <c r="E1323" s="50"/>
      <c r="F1323" s="112">
        <f t="shared" si="850"/>
        <v>7.3268921095008155</v>
      </c>
      <c r="G1323" s="50">
        <v>120.1</v>
      </c>
      <c r="H1323" s="50"/>
      <c r="I1323" s="111">
        <f t="shared" si="855"/>
        <v>4.7079337401918053</v>
      </c>
      <c r="J1323" s="50">
        <v>123.7</v>
      </c>
      <c r="K1323" s="50"/>
      <c r="L1323" s="111">
        <f t="shared" si="851"/>
        <v>1.3104013104013212</v>
      </c>
      <c r="M1323" s="50">
        <v>162.6</v>
      </c>
      <c r="N1323" s="50"/>
      <c r="O1323" s="120">
        <f t="shared" si="852"/>
        <v>9.4212651413189796</v>
      </c>
      <c r="P1323" s="50">
        <v>191.8</v>
      </c>
      <c r="Q1323" s="50"/>
      <c r="R1323" s="111">
        <f t="shared" si="853"/>
        <v>34.880450070323498</v>
      </c>
      <c r="S1323" s="50">
        <v>148.4</v>
      </c>
      <c r="T1323" s="50"/>
      <c r="U1323" s="111">
        <f t="shared" si="856"/>
        <v>3.8488453463960903</v>
      </c>
      <c r="V1323" s="50">
        <v>121.5</v>
      </c>
      <c r="W1323" s="50"/>
      <c r="X1323" s="111">
        <f t="shared" si="854"/>
        <v>2.2727272727272707</v>
      </c>
      <c r="Y1323" s="98">
        <f t="shared" si="849"/>
        <v>0.75018754688672162</v>
      </c>
      <c r="Z1323" s="98"/>
    </row>
    <row r="1324" spans="1:26" hidden="1" x14ac:dyDescent="0.2">
      <c r="A1324" s="31"/>
      <c r="B1324" s="31"/>
      <c r="C1324" s="24"/>
      <c r="D1324" s="50"/>
      <c r="E1324" s="50"/>
      <c r="F1324" s="112"/>
      <c r="G1324" s="50"/>
      <c r="H1324" s="50"/>
      <c r="I1324" s="111"/>
      <c r="J1324" s="50"/>
      <c r="K1324" s="50"/>
      <c r="L1324" s="111"/>
      <c r="M1324" s="50"/>
      <c r="N1324" s="50"/>
      <c r="O1324" s="120"/>
      <c r="P1324" s="50"/>
      <c r="Q1324" s="50"/>
      <c r="R1324" s="111"/>
      <c r="S1324" s="50"/>
      <c r="T1324" s="50"/>
      <c r="U1324" s="111"/>
      <c r="V1324" s="50"/>
      <c r="W1324" s="50"/>
      <c r="X1324" s="111"/>
      <c r="Y1324" s="98"/>
      <c r="Z1324" s="98"/>
    </row>
    <row r="1325" spans="1:26" hidden="1" x14ac:dyDescent="0.2">
      <c r="A1325" s="31"/>
      <c r="B1325" s="18">
        <v>2006</v>
      </c>
      <c r="C1325" s="24"/>
      <c r="D1325" s="51">
        <f>AVERAGE(D1326:D1337)</f>
        <v>136.25000000000003</v>
      </c>
      <c r="E1325" s="46"/>
      <c r="F1325" s="112">
        <f>(D1325/D1311-1)*100</f>
        <v>5.6611089569600592</v>
      </c>
      <c r="G1325" s="51">
        <f>AVERAGE(G1326:G1337)</f>
        <v>123.55833333333335</v>
      </c>
      <c r="H1325" s="51"/>
      <c r="I1325" s="112">
        <f>(G1325/G1311-1)*100</f>
        <v>4.8882286361064065</v>
      </c>
      <c r="J1325" s="51">
        <f>AVERAGE(J1326:J1337)</f>
        <v>125.76666666666665</v>
      </c>
      <c r="K1325" s="51"/>
      <c r="L1325" s="112">
        <f>(J1325/J1311-1)*100</f>
        <v>4.1114790286975511</v>
      </c>
      <c r="M1325" s="51">
        <f>AVERAGE(M1326:M1337)</f>
        <v>166.2</v>
      </c>
      <c r="N1325" s="51"/>
      <c r="O1325" s="132">
        <f>(M1325/M1311-1)*100</f>
        <v>3.6805988771054343</v>
      </c>
      <c r="P1325" s="51">
        <f>AVERAGE(P1326:P1337)</f>
        <v>192.04166666666666</v>
      </c>
      <c r="Q1325" s="51"/>
      <c r="R1325" s="115">
        <f>(P1325/P1311-1)*100</f>
        <v>20.257788446485403</v>
      </c>
      <c r="S1325" s="51">
        <f>AVERAGE(S1326:S1337)</f>
        <v>151.85833333333332</v>
      </c>
      <c r="T1325" s="51"/>
      <c r="U1325" s="115">
        <f t="shared" ref="U1325:U1337" si="857">(S1325/S1311-1)*100</f>
        <v>4.3102461362335198</v>
      </c>
      <c r="V1325" s="51">
        <f>AVERAGE(V1326:V1337)</f>
        <v>122.64999999999999</v>
      </c>
      <c r="W1325" s="51"/>
      <c r="X1325" s="115">
        <f>(V1325/V1311-1)*100</f>
        <v>1.5104489964825163</v>
      </c>
      <c r="Y1325" s="98">
        <f t="shared" ref="Y1325:Y1337" si="858">(1/D1325)*100</f>
        <v>0.73394495412844019</v>
      </c>
      <c r="Z1325" s="98"/>
    </row>
    <row r="1326" spans="1:26" hidden="1" x14ac:dyDescent="0.2">
      <c r="A1326" s="31"/>
      <c r="C1326" s="17" t="s">
        <v>32</v>
      </c>
      <c r="D1326" s="50">
        <v>133.30000000000001</v>
      </c>
      <c r="E1326" s="50"/>
      <c r="F1326" s="112">
        <f>(D1326/D1312-1)*100</f>
        <v>6.3846767757382406</v>
      </c>
      <c r="G1326" s="50">
        <v>119.6</v>
      </c>
      <c r="H1326" s="50"/>
      <c r="I1326" s="112">
        <f>(G1326/G1312-1)*100</f>
        <v>3.6395147313691423</v>
      </c>
      <c r="J1326" s="50">
        <v>124</v>
      </c>
      <c r="K1326" s="50"/>
      <c r="L1326" s="112">
        <f>(J1326/J1312-1)*100</f>
        <v>3.2472939217318864</v>
      </c>
      <c r="M1326" s="50">
        <v>162.6</v>
      </c>
      <c r="N1326" s="50"/>
      <c r="O1326" s="112">
        <f>(M1326/M1312-1)*100</f>
        <v>9.3476798924008175</v>
      </c>
      <c r="P1326" s="50">
        <v>194.6</v>
      </c>
      <c r="Q1326" s="50"/>
      <c r="R1326" s="112">
        <f>(P1326/P1312-1)*100</f>
        <v>26.52795838751625</v>
      </c>
      <c r="S1326" s="50">
        <v>148.6</v>
      </c>
      <c r="T1326" s="50"/>
      <c r="U1326" s="112">
        <f t="shared" si="857"/>
        <v>3.9160839160839123</v>
      </c>
      <c r="V1326" s="50">
        <v>122</v>
      </c>
      <c r="W1326" s="50"/>
      <c r="X1326" s="112">
        <f>(V1326/V1312-1)*100</f>
        <v>2.4349286314021779</v>
      </c>
      <c r="Y1326" s="98">
        <f t="shared" si="858"/>
        <v>0.75018754688672162</v>
      </c>
      <c r="Z1326" s="98"/>
    </row>
    <row r="1327" spans="1:26" hidden="1" x14ac:dyDescent="0.2">
      <c r="A1327" s="31"/>
      <c r="C1327" s="17" t="s">
        <v>15</v>
      </c>
      <c r="D1327" s="50">
        <v>134.19999999999999</v>
      </c>
      <c r="E1327" s="50"/>
      <c r="F1327" s="112">
        <f t="shared" ref="F1327:F1337" si="859">(D1327/D1313-1)*100</f>
        <v>7.1029529130087754</v>
      </c>
      <c r="G1327" s="50">
        <v>120.2</v>
      </c>
      <c r="H1327" s="50"/>
      <c r="I1327" s="112">
        <f t="shared" ref="I1327:I1337" si="860">(G1327/G1313-1)*100</f>
        <v>3.7996545768566481</v>
      </c>
      <c r="J1327" s="50">
        <v>124.2</v>
      </c>
      <c r="K1327" s="50"/>
      <c r="L1327" s="112">
        <f t="shared" ref="L1327:L1337" si="861">(J1327/J1313-1)*100</f>
        <v>4.7217537942664478</v>
      </c>
      <c r="M1327" s="50">
        <v>162.69999999999999</v>
      </c>
      <c r="N1327" s="50"/>
      <c r="O1327" s="112">
        <f t="shared" ref="O1327:O1337" si="862">(M1327/M1313-1)*100</f>
        <v>9.4149293880295915</v>
      </c>
      <c r="P1327" s="50">
        <v>199.9</v>
      </c>
      <c r="Q1327" s="50"/>
      <c r="R1327" s="112">
        <f t="shared" ref="R1327:R1337" si="863">(P1327/P1313-1)*100</f>
        <v>32.735723771580361</v>
      </c>
      <c r="S1327" s="50">
        <v>150.6</v>
      </c>
      <c r="T1327" s="50"/>
      <c r="U1327" s="112">
        <f t="shared" si="857"/>
        <v>5.2410901467505155</v>
      </c>
      <c r="V1327" s="50">
        <v>122.1</v>
      </c>
      <c r="W1327" s="50"/>
      <c r="X1327" s="112">
        <f t="shared" ref="X1327:X1337" si="864">(V1327/V1313-1)*100</f>
        <v>2.1757322175732119</v>
      </c>
      <c r="Y1327" s="98">
        <f t="shared" si="858"/>
        <v>0.74515648286140101</v>
      </c>
      <c r="Z1327" s="98"/>
    </row>
    <row r="1328" spans="1:26" hidden="1" x14ac:dyDescent="0.2">
      <c r="A1328" s="31"/>
      <c r="C1328" s="17" t="s">
        <v>16</v>
      </c>
      <c r="D1328" s="50">
        <v>135.5</v>
      </c>
      <c r="E1328" s="50"/>
      <c r="F1328" s="112">
        <f t="shared" si="859"/>
        <v>6.7769897557131475</v>
      </c>
      <c r="G1328" s="50">
        <v>122.3</v>
      </c>
      <c r="H1328" s="50"/>
      <c r="I1328" s="112">
        <f t="shared" si="860"/>
        <v>5.7044079515989665</v>
      </c>
      <c r="J1328" s="50">
        <v>124.2</v>
      </c>
      <c r="K1328" s="50"/>
      <c r="L1328" s="112">
        <f t="shared" si="861"/>
        <v>4.2821158690176331</v>
      </c>
      <c r="M1328" s="50">
        <v>162.69999999999999</v>
      </c>
      <c r="N1328" s="50"/>
      <c r="O1328" s="112">
        <f t="shared" si="862"/>
        <v>6.1500615006138126E-2</v>
      </c>
      <c r="P1328" s="50">
        <v>200.6</v>
      </c>
      <c r="Q1328" s="50"/>
      <c r="R1328" s="112">
        <f t="shared" si="863"/>
        <v>34.001336005344029</v>
      </c>
      <c r="S1328" s="50">
        <v>150.6</v>
      </c>
      <c r="T1328" s="50"/>
      <c r="U1328" s="112">
        <f t="shared" si="857"/>
        <v>5.16759776536313</v>
      </c>
      <c r="V1328" s="50">
        <v>122.2</v>
      </c>
      <c r="W1328" s="50"/>
      <c r="X1328" s="112">
        <f t="shared" si="864"/>
        <v>2.0033388981636202</v>
      </c>
      <c r="Y1328" s="98">
        <f t="shared" si="858"/>
        <v>0.73800738007380073</v>
      </c>
      <c r="Z1328" s="98"/>
    </row>
    <row r="1329" spans="1:41" hidden="1" x14ac:dyDescent="0.2">
      <c r="A1329" s="31"/>
      <c r="C1329" s="17" t="s">
        <v>17</v>
      </c>
      <c r="D1329" s="50">
        <v>135.19999999999999</v>
      </c>
      <c r="E1329" s="50"/>
      <c r="F1329" s="112">
        <f t="shared" si="859"/>
        <v>6.3729346970889056</v>
      </c>
      <c r="G1329" s="50">
        <v>123.3</v>
      </c>
      <c r="H1329" s="50"/>
      <c r="I1329" s="112">
        <f t="shared" si="860"/>
        <v>6.6608996539792464</v>
      </c>
      <c r="J1329" s="50">
        <v>125.2</v>
      </c>
      <c r="K1329" s="50"/>
      <c r="L1329" s="112">
        <f t="shared" si="861"/>
        <v>4.2464612822647796</v>
      </c>
      <c r="M1329" s="50">
        <v>162.69999999999999</v>
      </c>
      <c r="N1329" s="50"/>
      <c r="O1329" s="112">
        <f t="shared" si="862"/>
        <v>6.1500615006138126E-2</v>
      </c>
      <c r="P1329" s="50">
        <v>188.2</v>
      </c>
      <c r="Q1329" s="50"/>
      <c r="R1329" s="112">
        <f t="shared" si="863"/>
        <v>24.470899470899464</v>
      </c>
      <c r="S1329" s="50">
        <v>150.6</v>
      </c>
      <c r="T1329" s="50"/>
      <c r="U1329" s="112">
        <f t="shared" si="857"/>
        <v>5.0209205020920411</v>
      </c>
      <c r="V1329" s="50">
        <v>122.3</v>
      </c>
      <c r="W1329" s="50"/>
      <c r="X1329" s="112">
        <f t="shared" si="864"/>
        <v>1.2417218543046449</v>
      </c>
      <c r="Y1329" s="98">
        <f t="shared" si="858"/>
        <v>0.73964497041420119</v>
      </c>
      <c r="Z1329" s="98"/>
    </row>
    <row r="1330" spans="1:41" hidden="1" x14ac:dyDescent="0.2">
      <c r="A1330" s="31"/>
      <c r="C1330" s="17" t="s">
        <v>18</v>
      </c>
      <c r="D1330" s="50">
        <v>135.19999999999999</v>
      </c>
      <c r="E1330" s="50"/>
      <c r="F1330" s="112">
        <f t="shared" si="859"/>
        <v>5.542544886807188</v>
      </c>
      <c r="G1330" s="50">
        <v>123.7</v>
      </c>
      <c r="H1330" s="50"/>
      <c r="I1330" s="112">
        <f t="shared" si="860"/>
        <v>5.7264957264957284</v>
      </c>
      <c r="J1330" s="50">
        <v>125.2</v>
      </c>
      <c r="K1330" s="50"/>
      <c r="L1330" s="112">
        <f t="shared" si="861"/>
        <v>4.1597337770382659</v>
      </c>
      <c r="M1330" s="50">
        <v>162.69999999999999</v>
      </c>
      <c r="N1330" s="50"/>
      <c r="O1330" s="112">
        <f t="shared" si="862"/>
        <v>6.1500615006138126E-2</v>
      </c>
      <c r="P1330" s="50">
        <v>183.8</v>
      </c>
      <c r="Q1330" s="50"/>
      <c r="R1330" s="112">
        <f t="shared" si="863"/>
        <v>20.682862770847009</v>
      </c>
      <c r="S1330" s="50">
        <v>150.69999999999999</v>
      </c>
      <c r="T1330" s="50"/>
      <c r="U1330" s="112">
        <f t="shared" si="857"/>
        <v>4.2185338865836863</v>
      </c>
      <c r="V1330" s="50">
        <v>122.4</v>
      </c>
      <c r="W1330" s="50"/>
      <c r="X1330" s="112">
        <f t="shared" si="864"/>
        <v>1.3245033112582849</v>
      </c>
      <c r="Y1330" s="98">
        <f t="shared" si="858"/>
        <v>0.73964497041420119</v>
      </c>
      <c r="Z1330" s="98"/>
    </row>
    <row r="1331" spans="1:41" hidden="1" x14ac:dyDescent="0.2">
      <c r="A1331" s="31"/>
      <c r="C1331" s="17" t="s">
        <v>19</v>
      </c>
      <c r="D1331" s="50">
        <v>135.4</v>
      </c>
      <c r="E1331" s="50"/>
      <c r="F1331" s="112">
        <f t="shared" si="859"/>
        <v>5.2059052059052258</v>
      </c>
      <c r="G1331" s="50">
        <v>124.1</v>
      </c>
      <c r="H1331" s="50"/>
      <c r="I1331" s="112">
        <f t="shared" si="860"/>
        <v>5.2586938083121204</v>
      </c>
      <c r="J1331" s="50">
        <v>125.4</v>
      </c>
      <c r="K1331" s="50"/>
      <c r="L1331" s="112">
        <f t="shared" si="861"/>
        <v>4.1528239202657913</v>
      </c>
      <c r="M1331" s="50">
        <v>162.80000000000001</v>
      </c>
      <c r="N1331" s="50"/>
      <c r="O1331" s="112">
        <f t="shared" si="862"/>
        <v>0.12300123001232066</v>
      </c>
      <c r="P1331" s="50">
        <v>183.4</v>
      </c>
      <c r="Q1331" s="50"/>
      <c r="R1331" s="112">
        <f t="shared" si="863"/>
        <v>20.976253298153047</v>
      </c>
      <c r="S1331" s="50">
        <v>150.80000000000001</v>
      </c>
      <c r="T1331" s="50"/>
      <c r="U1331" s="112">
        <f t="shared" si="857"/>
        <v>3.6426116838488065</v>
      </c>
      <c r="V1331" s="50">
        <v>122.6</v>
      </c>
      <c r="W1331" s="50"/>
      <c r="X1331" s="112">
        <f t="shared" si="864"/>
        <v>1.490066225165565</v>
      </c>
      <c r="Y1331" s="98">
        <f t="shared" si="858"/>
        <v>0.73855243722304276</v>
      </c>
      <c r="Z1331" s="98"/>
    </row>
    <row r="1332" spans="1:41" hidden="1" x14ac:dyDescent="0.2">
      <c r="A1332" s="31"/>
      <c r="C1332" s="17" t="s">
        <v>20</v>
      </c>
      <c r="D1332" s="50">
        <v>135.80000000000001</v>
      </c>
      <c r="E1332" s="50"/>
      <c r="F1332" s="112">
        <f t="shared" si="859"/>
        <v>5.2713178294573781</v>
      </c>
      <c r="G1332" s="50">
        <v>123.7</v>
      </c>
      <c r="H1332" s="50"/>
      <c r="I1332" s="112">
        <f t="shared" si="860"/>
        <v>4.653130287648044</v>
      </c>
      <c r="J1332" s="50">
        <v>125.4</v>
      </c>
      <c r="K1332" s="50"/>
      <c r="L1332" s="112">
        <f t="shared" si="861"/>
        <v>3.7220843672456594</v>
      </c>
      <c r="M1332" s="50">
        <v>162.9</v>
      </c>
      <c r="N1332" s="50"/>
      <c r="O1332" s="112">
        <f t="shared" si="862"/>
        <v>0.18450184501845879</v>
      </c>
      <c r="P1332" s="50">
        <v>190.1</v>
      </c>
      <c r="Q1332" s="50"/>
      <c r="R1332" s="112">
        <f t="shared" si="863"/>
        <v>25.644415069398541</v>
      </c>
      <c r="S1332" s="50">
        <v>151.69999999999999</v>
      </c>
      <c r="T1332" s="50"/>
      <c r="U1332" s="112">
        <f t="shared" si="857"/>
        <v>3.7619699042407584</v>
      </c>
      <c r="V1332" s="50">
        <v>122.7</v>
      </c>
      <c r="W1332" s="50"/>
      <c r="X1332" s="112">
        <f t="shared" si="864"/>
        <v>1.0708401976935678</v>
      </c>
      <c r="Y1332" s="98">
        <f t="shared" si="858"/>
        <v>0.73637702503681879</v>
      </c>
      <c r="Z1332" s="98"/>
    </row>
    <row r="1333" spans="1:41" hidden="1" x14ac:dyDescent="0.2">
      <c r="A1333" s="31"/>
      <c r="C1333" s="24" t="s">
        <v>21</v>
      </c>
      <c r="D1333" s="50">
        <v>136.4</v>
      </c>
      <c r="E1333" s="50"/>
      <c r="F1333" s="112">
        <f t="shared" si="859"/>
        <v>5.491105955143083</v>
      </c>
      <c r="G1333" s="50">
        <v>123.6</v>
      </c>
      <c r="H1333" s="50"/>
      <c r="I1333" s="112">
        <f t="shared" si="860"/>
        <v>4.2158516020236014</v>
      </c>
      <c r="J1333" s="50">
        <v>125.5</v>
      </c>
      <c r="K1333" s="50"/>
      <c r="L1333" s="112">
        <f t="shared" si="861"/>
        <v>3.4624896949711381</v>
      </c>
      <c r="M1333" s="50">
        <v>167.3</v>
      </c>
      <c r="N1333" s="50"/>
      <c r="O1333" s="112">
        <f t="shared" si="862"/>
        <v>2.8905289052890693</v>
      </c>
      <c r="P1333" s="50">
        <v>191.2</v>
      </c>
      <c r="Q1333" s="50"/>
      <c r="R1333" s="112">
        <f t="shared" si="863"/>
        <v>25.872284397630008</v>
      </c>
      <c r="S1333" s="50">
        <v>152.1</v>
      </c>
      <c r="T1333" s="50"/>
      <c r="U1333" s="112">
        <f t="shared" si="857"/>
        <v>3.5398230088495408</v>
      </c>
      <c r="V1333" s="50">
        <v>122.9</v>
      </c>
      <c r="W1333" s="50"/>
      <c r="X1333" s="112">
        <f t="shared" si="864"/>
        <v>1.1522633744855959</v>
      </c>
      <c r="Y1333" s="98">
        <f t="shared" si="858"/>
        <v>0.73313782991202336</v>
      </c>
      <c r="Z1333" s="98"/>
    </row>
    <row r="1334" spans="1:41" hidden="1" x14ac:dyDescent="0.2">
      <c r="A1334" s="31"/>
      <c r="C1334" s="24" t="s">
        <v>22</v>
      </c>
      <c r="D1334" s="50">
        <v>138.5</v>
      </c>
      <c r="E1334" s="50"/>
      <c r="F1334" s="112">
        <f t="shared" si="859"/>
        <v>6.6204772902232367</v>
      </c>
      <c r="G1334" s="50">
        <v>125.3</v>
      </c>
      <c r="H1334" s="50"/>
      <c r="I1334" s="112">
        <f t="shared" si="860"/>
        <v>5.7383966244725748</v>
      </c>
      <c r="J1334" s="50">
        <v>126.2</v>
      </c>
      <c r="K1334" s="50"/>
      <c r="L1334" s="112">
        <f t="shared" si="861"/>
        <v>3.9538714991762758</v>
      </c>
      <c r="M1334" s="50">
        <v>172</v>
      </c>
      <c r="N1334" s="50"/>
      <c r="O1334" s="112">
        <f t="shared" si="862"/>
        <v>5.7810578105781163</v>
      </c>
      <c r="P1334" s="50">
        <v>196.6</v>
      </c>
      <c r="Q1334" s="50"/>
      <c r="R1334" s="112">
        <f t="shared" si="863"/>
        <v>22.798251093066835</v>
      </c>
      <c r="S1334" s="50">
        <v>153.69999999999999</v>
      </c>
      <c r="T1334" s="50"/>
      <c r="U1334" s="112">
        <f t="shared" si="857"/>
        <v>4.486743711760699</v>
      </c>
      <c r="V1334" s="50">
        <v>123.1</v>
      </c>
      <c r="W1334" s="50"/>
      <c r="X1334" s="112">
        <f t="shared" si="864"/>
        <v>1.3168724279835287</v>
      </c>
      <c r="Y1334" s="98">
        <f t="shared" si="858"/>
        <v>0.72202166064981954</v>
      </c>
      <c r="Z1334" s="98"/>
    </row>
    <row r="1335" spans="1:41" hidden="1" x14ac:dyDescent="0.2">
      <c r="A1335" s="31"/>
      <c r="C1335" s="24" t="s">
        <v>23</v>
      </c>
      <c r="D1335" s="50">
        <v>138.80000000000001</v>
      </c>
      <c r="E1335" s="50"/>
      <c r="F1335" s="112">
        <f t="shared" si="859"/>
        <v>6.0351413292589751</v>
      </c>
      <c r="G1335" s="50">
        <v>125.7</v>
      </c>
      <c r="H1335" s="50"/>
      <c r="I1335" s="112">
        <f t="shared" si="860"/>
        <v>5.2763819095477338</v>
      </c>
      <c r="J1335" s="50">
        <v>127</v>
      </c>
      <c r="K1335" s="50"/>
      <c r="L1335" s="112">
        <f t="shared" si="861"/>
        <v>4.5267489711934061</v>
      </c>
      <c r="M1335" s="50">
        <v>172</v>
      </c>
      <c r="N1335" s="50"/>
      <c r="O1335" s="112">
        <f t="shared" si="862"/>
        <v>5.7160417947142106</v>
      </c>
      <c r="P1335" s="50">
        <v>196.7</v>
      </c>
      <c r="Q1335" s="50"/>
      <c r="R1335" s="112">
        <f t="shared" si="863"/>
        <v>18.280216476247734</v>
      </c>
      <c r="S1335" s="50">
        <v>154.19999999999999</v>
      </c>
      <c r="T1335" s="50"/>
      <c r="U1335" s="112">
        <f t="shared" si="857"/>
        <v>4.7554347826086918</v>
      </c>
      <c r="V1335" s="50">
        <v>122.9</v>
      </c>
      <c r="W1335" s="50"/>
      <c r="X1335" s="112">
        <f t="shared" si="864"/>
        <v>1.1522633744855959</v>
      </c>
      <c r="Y1335" s="98">
        <f t="shared" si="858"/>
        <v>0.72046109510086453</v>
      </c>
      <c r="Z1335" s="98"/>
    </row>
    <row r="1336" spans="1:41" hidden="1" x14ac:dyDescent="0.2">
      <c r="A1336" s="31"/>
      <c r="C1336" s="24" t="s">
        <v>24</v>
      </c>
      <c r="D1336" s="50">
        <v>138.4</v>
      </c>
      <c r="E1336" s="50"/>
      <c r="F1336" s="112">
        <f t="shared" si="859"/>
        <v>3.5928143712574911</v>
      </c>
      <c r="G1336" s="50">
        <v>125.7</v>
      </c>
      <c r="H1336" s="50"/>
      <c r="I1336" s="112">
        <f t="shared" si="860"/>
        <v>3.5420098846787429</v>
      </c>
      <c r="J1336" s="50">
        <v>127.8</v>
      </c>
      <c r="K1336" s="50"/>
      <c r="L1336" s="112">
        <f t="shared" si="861"/>
        <v>4.4971381847914937</v>
      </c>
      <c r="M1336" s="50">
        <v>172</v>
      </c>
      <c r="N1336" s="50"/>
      <c r="O1336" s="112">
        <f t="shared" si="862"/>
        <v>5.7160417947142106</v>
      </c>
      <c r="P1336" s="50">
        <v>189.9</v>
      </c>
      <c r="Q1336" s="50"/>
      <c r="R1336" s="112">
        <f t="shared" si="863"/>
        <v>2.2617124394184174</v>
      </c>
      <c r="S1336" s="50">
        <v>154.30000000000001</v>
      </c>
      <c r="T1336" s="50"/>
      <c r="U1336" s="112">
        <f t="shared" si="857"/>
        <v>3.9757412398921943</v>
      </c>
      <c r="V1336" s="50">
        <v>123.3</v>
      </c>
      <c r="W1336" s="50"/>
      <c r="X1336" s="112">
        <f t="shared" si="864"/>
        <v>1.3147082990961234</v>
      </c>
      <c r="Y1336" s="98">
        <f t="shared" si="858"/>
        <v>0.7225433526011561</v>
      </c>
      <c r="Z1336" s="98"/>
    </row>
    <row r="1337" spans="1:41" s="31" customFormat="1" hidden="1" x14ac:dyDescent="0.2">
      <c r="C1337" s="24" t="s">
        <v>25</v>
      </c>
      <c r="D1337" s="50">
        <v>138.30000000000001</v>
      </c>
      <c r="E1337" s="50"/>
      <c r="F1337" s="112">
        <f t="shared" si="859"/>
        <v>3.7509377344336015</v>
      </c>
      <c r="G1337" s="50">
        <v>125.5</v>
      </c>
      <c r="H1337" s="50"/>
      <c r="I1337" s="112">
        <f t="shared" si="860"/>
        <v>4.4962531223980085</v>
      </c>
      <c r="J1337" s="50">
        <v>129.1</v>
      </c>
      <c r="K1337" s="50"/>
      <c r="L1337" s="112">
        <f t="shared" si="861"/>
        <v>4.3654001616814764</v>
      </c>
      <c r="M1337" s="50">
        <v>172</v>
      </c>
      <c r="N1337" s="50"/>
      <c r="O1337" s="112">
        <f t="shared" si="862"/>
        <v>5.7810578105781163</v>
      </c>
      <c r="P1337" s="50">
        <v>189.5</v>
      </c>
      <c r="Q1337" s="50"/>
      <c r="R1337" s="112">
        <f t="shared" si="863"/>
        <v>-1.1991657977059478</v>
      </c>
      <c r="S1337" s="50">
        <v>154.4</v>
      </c>
      <c r="T1337" s="50"/>
      <c r="U1337" s="112">
        <f t="shared" si="857"/>
        <v>4.0431266846361114</v>
      </c>
      <c r="V1337" s="50">
        <v>123.3</v>
      </c>
      <c r="W1337" s="50"/>
      <c r="X1337" s="112">
        <f t="shared" si="864"/>
        <v>1.4814814814814836</v>
      </c>
      <c r="Y1337" s="98">
        <f t="shared" si="858"/>
        <v>0.72306579898770784</v>
      </c>
      <c r="Z1337" s="98"/>
      <c r="AA1337" s="309"/>
      <c r="AB1337" s="309"/>
      <c r="AC1337" s="309"/>
      <c r="AD1337" s="309"/>
      <c r="AE1337" s="309"/>
      <c r="AF1337" s="309"/>
      <c r="AG1337" s="309"/>
      <c r="AH1337" s="309"/>
      <c r="AI1337" s="309"/>
      <c r="AJ1337" s="309"/>
      <c r="AK1337" s="309"/>
      <c r="AL1337" s="309"/>
      <c r="AM1337" s="309"/>
      <c r="AN1337" s="309"/>
      <c r="AO1337" s="309"/>
    </row>
    <row r="1338" spans="1:41" s="31" customFormat="1" x14ac:dyDescent="0.2">
      <c r="A1338" s="18" t="s">
        <v>29</v>
      </c>
      <c r="C1338" s="24"/>
      <c r="D1338" s="50"/>
      <c r="E1338" s="50"/>
      <c r="F1338" s="112"/>
      <c r="G1338" s="50"/>
      <c r="H1338" s="50"/>
      <c r="I1338" s="115"/>
      <c r="J1338" s="50"/>
      <c r="K1338" s="50"/>
      <c r="L1338" s="115"/>
      <c r="M1338" s="50"/>
      <c r="N1338" s="50"/>
      <c r="O1338" s="132"/>
      <c r="P1338" s="50"/>
      <c r="Q1338" s="50"/>
      <c r="R1338" s="115"/>
      <c r="S1338" s="50"/>
      <c r="T1338" s="50"/>
      <c r="U1338" s="115"/>
      <c r="V1338" s="50"/>
      <c r="W1338" s="50"/>
      <c r="X1338" s="115"/>
      <c r="Y1338" s="98"/>
      <c r="Z1338" s="98"/>
      <c r="AA1338" s="295" t="s">
        <v>50</v>
      </c>
      <c r="AB1338" s="296" t="s">
        <v>51</v>
      </c>
      <c r="AC1338" s="297" t="s">
        <v>52</v>
      </c>
      <c r="AD1338" s="297" t="s">
        <v>53</v>
      </c>
      <c r="AE1338" s="297" t="s">
        <v>54</v>
      </c>
      <c r="AF1338" s="297" t="s">
        <v>55</v>
      </c>
      <c r="AG1338" s="297" t="s">
        <v>56</v>
      </c>
      <c r="AH1338" s="297" t="s">
        <v>57</v>
      </c>
      <c r="AI1338" s="263"/>
      <c r="AJ1338" s="309"/>
      <c r="AK1338" s="309"/>
      <c r="AL1338" s="309"/>
      <c r="AM1338" s="309"/>
      <c r="AN1338" s="309"/>
      <c r="AO1338" s="309"/>
    </row>
    <row r="1339" spans="1:41" s="31" customFormat="1" hidden="1" x14ac:dyDescent="0.2">
      <c r="F1339" s="116"/>
      <c r="I1339" s="116"/>
      <c r="L1339" s="116"/>
      <c r="O1339" s="133"/>
      <c r="R1339" s="116"/>
      <c r="S1339" s="53"/>
      <c r="U1339" s="116"/>
      <c r="X1339" s="116"/>
      <c r="Y1339" s="98" t="e">
        <f t="shared" ref="Y1339:Y1373" si="865">(1/D1339)*100</f>
        <v>#DIV/0!</v>
      </c>
      <c r="Z1339" s="98"/>
      <c r="AA1339" s="309"/>
      <c r="AB1339" s="309"/>
      <c r="AC1339" s="309"/>
      <c r="AD1339" s="309"/>
      <c r="AE1339" s="309"/>
      <c r="AF1339" s="309"/>
      <c r="AG1339" s="309"/>
      <c r="AH1339" s="309"/>
      <c r="AI1339" s="309"/>
      <c r="AJ1339" s="309"/>
      <c r="AK1339" s="309"/>
      <c r="AL1339" s="309"/>
      <c r="AM1339" s="309"/>
      <c r="AN1339" s="309"/>
      <c r="AO1339" s="309"/>
    </row>
    <row r="1340" spans="1:41" hidden="1" x14ac:dyDescent="0.2">
      <c r="A1340" s="31"/>
      <c r="B1340" s="31"/>
      <c r="C1340" s="24"/>
      <c r="D1340" s="50"/>
      <c r="E1340" s="50"/>
      <c r="F1340" s="112"/>
      <c r="G1340" s="50"/>
      <c r="H1340" s="50"/>
      <c r="I1340" s="111"/>
      <c r="J1340" s="50"/>
      <c r="K1340" s="50"/>
      <c r="L1340" s="111"/>
      <c r="M1340" s="50"/>
      <c r="N1340" s="50"/>
      <c r="O1340" s="120"/>
      <c r="P1340" s="50"/>
      <c r="Q1340" s="50"/>
      <c r="R1340" s="111"/>
      <c r="S1340" s="50"/>
      <c r="T1340" s="50"/>
      <c r="U1340" s="111"/>
      <c r="V1340" s="50"/>
      <c r="W1340" s="50"/>
      <c r="X1340" s="111"/>
      <c r="Y1340" s="98" t="e">
        <f t="shared" si="865"/>
        <v>#DIV/0!</v>
      </c>
      <c r="Z1340" s="98"/>
    </row>
    <row r="1341" spans="1:41" hidden="1" x14ac:dyDescent="0.2">
      <c r="A1341" s="31"/>
      <c r="B1341" s="31"/>
      <c r="C1341" s="24"/>
      <c r="D1341" s="50"/>
      <c r="E1341" s="50"/>
      <c r="F1341" s="112"/>
      <c r="G1341" s="50"/>
      <c r="H1341" s="50"/>
      <c r="I1341" s="111"/>
      <c r="J1341" s="50"/>
      <c r="K1341" s="50"/>
      <c r="L1341" s="111"/>
      <c r="M1341" s="50"/>
      <c r="N1341" s="50"/>
      <c r="O1341" s="120"/>
      <c r="P1341" s="50"/>
      <c r="Q1341" s="50"/>
      <c r="R1341" s="111"/>
      <c r="S1341" s="50"/>
      <c r="T1341" s="50"/>
      <c r="U1341" s="111"/>
      <c r="V1341" s="50"/>
      <c r="W1341" s="50"/>
      <c r="X1341" s="111"/>
      <c r="Y1341" s="98" t="e">
        <f t="shared" si="865"/>
        <v>#DIV/0!</v>
      </c>
      <c r="Z1341" s="98"/>
    </row>
    <row r="1342" spans="1:41" hidden="1" x14ac:dyDescent="0.2">
      <c r="A1342" s="31"/>
      <c r="B1342" s="31"/>
      <c r="C1342" s="24"/>
      <c r="D1342" s="50"/>
      <c r="E1342" s="50"/>
      <c r="F1342" s="112"/>
      <c r="G1342" s="50"/>
      <c r="H1342" s="50"/>
      <c r="I1342" s="111"/>
      <c r="J1342" s="50"/>
      <c r="K1342" s="50"/>
      <c r="L1342" s="111"/>
      <c r="M1342" s="50"/>
      <c r="N1342" s="50"/>
      <c r="O1342" s="120"/>
      <c r="P1342" s="50"/>
      <c r="Q1342" s="50"/>
      <c r="R1342" s="111"/>
      <c r="S1342" s="50"/>
      <c r="T1342" s="50"/>
      <c r="U1342" s="111"/>
      <c r="V1342" s="50"/>
      <c r="W1342" s="50"/>
      <c r="X1342" s="111"/>
      <c r="Y1342" s="98" t="e">
        <f t="shared" si="865"/>
        <v>#DIV/0!</v>
      </c>
      <c r="Z1342" s="98"/>
    </row>
    <row r="1343" spans="1:41" hidden="1" x14ac:dyDescent="0.2">
      <c r="A1343" s="31"/>
      <c r="B1343" s="31"/>
      <c r="C1343" s="24"/>
      <c r="D1343" s="50"/>
      <c r="E1343" s="50"/>
      <c r="F1343" s="112"/>
      <c r="G1343" s="50"/>
      <c r="H1343" s="50"/>
      <c r="I1343" s="111"/>
      <c r="J1343" s="50"/>
      <c r="K1343" s="50"/>
      <c r="L1343" s="111"/>
      <c r="M1343" s="50"/>
      <c r="N1343" s="50"/>
      <c r="O1343" s="120"/>
      <c r="P1343" s="50"/>
      <c r="Q1343" s="50"/>
      <c r="R1343" s="111"/>
      <c r="S1343" s="50"/>
      <c r="T1343" s="50"/>
      <c r="U1343" s="111"/>
      <c r="V1343" s="50"/>
      <c r="W1343" s="50"/>
      <c r="X1343" s="111"/>
      <c r="Y1343" s="98" t="e">
        <f t="shared" si="865"/>
        <v>#DIV/0!</v>
      </c>
      <c r="Z1343" s="98"/>
    </row>
    <row r="1344" spans="1:41" hidden="1" x14ac:dyDescent="0.2">
      <c r="A1344" s="31"/>
      <c r="B1344" s="31"/>
      <c r="C1344" s="24"/>
      <c r="D1344" s="50"/>
      <c r="E1344" s="50"/>
      <c r="F1344" s="112"/>
      <c r="G1344" s="50"/>
      <c r="H1344" s="50"/>
      <c r="I1344" s="111"/>
      <c r="J1344" s="50"/>
      <c r="K1344" s="50"/>
      <c r="L1344" s="111"/>
      <c r="M1344" s="50"/>
      <c r="N1344" s="50"/>
      <c r="O1344" s="120"/>
      <c r="P1344" s="50"/>
      <c r="Q1344" s="50"/>
      <c r="R1344" s="111"/>
      <c r="S1344" s="50"/>
      <c r="T1344" s="50"/>
      <c r="U1344" s="111"/>
      <c r="V1344" s="50"/>
      <c r="W1344" s="50"/>
      <c r="X1344" s="111"/>
      <c r="Y1344" s="98" t="e">
        <f t="shared" si="865"/>
        <v>#DIV/0!</v>
      </c>
      <c r="Z1344" s="98"/>
    </row>
    <row r="1345" spans="1:26" hidden="1" x14ac:dyDescent="0.2">
      <c r="A1345" s="31"/>
      <c r="B1345" s="31"/>
      <c r="C1345" s="24"/>
      <c r="D1345" s="50"/>
      <c r="E1345" s="50"/>
      <c r="F1345" s="112"/>
      <c r="G1345" s="50"/>
      <c r="H1345" s="50"/>
      <c r="I1345" s="111"/>
      <c r="J1345" s="50"/>
      <c r="K1345" s="50"/>
      <c r="L1345" s="111"/>
      <c r="M1345" s="50"/>
      <c r="N1345" s="50"/>
      <c r="O1345" s="120"/>
      <c r="P1345" s="50"/>
      <c r="Q1345" s="50"/>
      <c r="R1345" s="111"/>
      <c r="S1345" s="50"/>
      <c r="T1345" s="50"/>
      <c r="U1345" s="111"/>
      <c r="V1345" s="50"/>
      <c r="W1345" s="50"/>
      <c r="X1345" s="111"/>
      <c r="Y1345" s="98" t="e">
        <f t="shared" si="865"/>
        <v>#DIV/0!</v>
      </c>
      <c r="Z1345" s="98"/>
    </row>
    <row r="1346" spans="1:26" hidden="1" x14ac:dyDescent="0.2">
      <c r="A1346" s="31"/>
      <c r="B1346" s="31"/>
      <c r="C1346" s="24"/>
      <c r="D1346" s="50"/>
      <c r="E1346" s="50"/>
      <c r="F1346" s="112"/>
      <c r="G1346" s="50"/>
      <c r="H1346" s="50"/>
      <c r="I1346" s="111"/>
      <c r="J1346" s="50"/>
      <c r="K1346" s="50"/>
      <c r="L1346" s="111"/>
      <c r="M1346" s="50"/>
      <c r="N1346" s="50"/>
      <c r="O1346" s="120"/>
      <c r="P1346" s="50"/>
      <c r="Q1346" s="50"/>
      <c r="R1346" s="111"/>
      <c r="S1346" s="50"/>
      <c r="T1346" s="50"/>
      <c r="U1346" s="111"/>
      <c r="V1346" s="50"/>
      <c r="W1346" s="50"/>
      <c r="X1346" s="111"/>
      <c r="Y1346" s="98" t="e">
        <f t="shared" si="865"/>
        <v>#DIV/0!</v>
      </c>
      <c r="Z1346" s="98"/>
    </row>
    <row r="1347" spans="1:26" hidden="1" x14ac:dyDescent="0.2">
      <c r="A1347" s="31"/>
      <c r="B1347" s="31"/>
      <c r="C1347" s="24"/>
      <c r="D1347" s="50"/>
      <c r="E1347" s="50"/>
      <c r="F1347" s="112"/>
      <c r="G1347" s="50"/>
      <c r="H1347" s="50"/>
      <c r="I1347" s="111"/>
      <c r="J1347" s="50"/>
      <c r="K1347" s="50"/>
      <c r="L1347" s="111"/>
      <c r="M1347" s="50"/>
      <c r="N1347" s="50"/>
      <c r="O1347" s="120"/>
      <c r="P1347" s="50"/>
      <c r="Q1347" s="50"/>
      <c r="R1347" s="111"/>
      <c r="S1347" s="50"/>
      <c r="T1347" s="50"/>
      <c r="U1347" s="111"/>
      <c r="V1347" s="50"/>
      <c r="W1347" s="50"/>
      <c r="X1347" s="111"/>
      <c r="Y1347" s="98" t="e">
        <f t="shared" si="865"/>
        <v>#DIV/0!</v>
      </c>
      <c r="Z1347" s="98"/>
    </row>
    <row r="1348" spans="1:26" hidden="1" x14ac:dyDescent="0.2">
      <c r="A1348" s="31"/>
      <c r="B1348" s="31"/>
      <c r="C1348" s="24"/>
      <c r="D1348" s="50"/>
      <c r="E1348" s="50"/>
      <c r="F1348" s="112"/>
      <c r="G1348" s="50"/>
      <c r="H1348" s="50"/>
      <c r="I1348" s="111"/>
      <c r="J1348" s="50"/>
      <c r="K1348" s="50"/>
      <c r="L1348" s="111"/>
      <c r="M1348" s="50"/>
      <c r="N1348" s="50"/>
      <c r="O1348" s="120"/>
      <c r="P1348" s="50"/>
      <c r="Q1348" s="50"/>
      <c r="R1348" s="111"/>
      <c r="S1348" s="50"/>
      <c r="T1348" s="50"/>
      <c r="U1348" s="111"/>
      <c r="V1348" s="50"/>
      <c r="W1348" s="50"/>
      <c r="X1348" s="111"/>
      <c r="Y1348" s="98" t="e">
        <f t="shared" si="865"/>
        <v>#DIV/0!</v>
      </c>
      <c r="Z1348" s="98"/>
    </row>
    <row r="1349" spans="1:26" hidden="1" x14ac:dyDescent="0.2">
      <c r="A1349" s="31"/>
      <c r="B1349" s="31"/>
      <c r="C1349" s="24"/>
      <c r="D1349" s="50"/>
      <c r="E1349" s="50"/>
      <c r="F1349" s="112"/>
      <c r="G1349" s="50"/>
      <c r="H1349" s="50"/>
      <c r="I1349" s="111"/>
      <c r="J1349" s="50"/>
      <c r="K1349" s="50"/>
      <c r="L1349" s="111"/>
      <c r="M1349" s="50"/>
      <c r="N1349" s="50"/>
      <c r="O1349" s="120"/>
      <c r="P1349" s="50"/>
      <c r="Q1349" s="50"/>
      <c r="R1349" s="111"/>
      <c r="S1349" s="50"/>
      <c r="T1349" s="50"/>
      <c r="U1349" s="111"/>
      <c r="V1349" s="50"/>
      <c r="W1349" s="50"/>
      <c r="X1349" s="111"/>
      <c r="Y1349" s="98" t="e">
        <f t="shared" si="865"/>
        <v>#DIV/0!</v>
      </c>
      <c r="Z1349" s="98"/>
    </row>
    <row r="1350" spans="1:26" hidden="1" x14ac:dyDescent="0.2">
      <c r="A1350" s="31"/>
      <c r="B1350" s="31"/>
      <c r="C1350" s="24"/>
      <c r="D1350" s="50"/>
      <c r="E1350" s="50"/>
      <c r="F1350" s="112"/>
      <c r="G1350" s="50"/>
      <c r="H1350" s="50"/>
      <c r="I1350" s="111"/>
      <c r="J1350" s="50"/>
      <c r="K1350" s="50"/>
      <c r="L1350" s="111"/>
      <c r="M1350" s="50"/>
      <c r="N1350" s="50"/>
      <c r="O1350" s="120"/>
      <c r="P1350" s="50"/>
      <c r="Q1350" s="50"/>
      <c r="R1350" s="111"/>
      <c r="S1350" s="50"/>
      <c r="T1350" s="50"/>
      <c r="U1350" s="111"/>
      <c r="V1350" s="50"/>
      <c r="W1350" s="50"/>
      <c r="X1350" s="111"/>
      <c r="Y1350" s="98" t="e">
        <f t="shared" si="865"/>
        <v>#DIV/0!</v>
      </c>
      <c r="Z1350" s="98"/>
    </row>
    <row r="1351" spans="1:26" hidden="1" x14ac:dyDescent="0.2">
      <c r="A1351" s="31"/>
      <c r="B1351" s="31"/>
      <c r="C1351" s="24"/>
      <c r="D1351" s="50"/>
      <c r="E1351" s="50"/>
      <c r="F1351" s="112"/>
      <c r="G1351" s="50"/>
      <c r="H1351" s="50"/>
      <c r="I1351" s="111"/>
      <c r="J1351" s="50"/>
      <c r="K1351" s="50"/>
      <c r="L1351" s="111"/>
      <c r="M1351" s="50"/>
      <c r="N1351" s="50"/>
      <c r="O1351" s="120"/>
      <c r="P1351" s="50"/>
      <c r="Q1351" s="50"/>
      <c r="R1351" s="111"/>
      <c r="S1351" s="50"/>
      <c r="T1351" s="50"/>
      <c r="U1351" s="111"/>
      <c r="V1351" s="50"/>
      <c r="W1351" s="50"/>
      <c r="X1351" s="111"/>
      <c r="Y1351" s="98" t="e">
        <f t="shared" si="865"/>
        <v>#DIV/0!</v>
      </c>
      <c r="Z1351" s="98"/>
    </row>
    <row r="1352" spans="1:26" hidden="1" x14ac:dyDescent="0.2">
      <c r="A1352" s="31"/>
      <c r="B1352" s="31"/>
      <c r="C1352" s="24"/>
      <c r="D1352" s="50"/>
      <c r="E1352" s="50"/>
      <c r="F1352" s="112"/>
      <c r="G1352" s="50"/>
      <c r="H1352" s="50"/>
      <c r="I1352" s="111"/>
      <c r="J1352" s="50"/>
      <c r="K1352" s="50"/>
      <c r="L1352" s="111"/>
      <c r="M1352" s="50"/>
      <c r="N1352" s="50"/>
      <c r="O1352" s="120"/>
      <c r="P1352" s="50"/>
      <c r="Q1352" s="50"/>
      <c r="R1352" s="111"/>
      <c r="S1352" s="50"/>
      <c r="T1352" s="50"/>
      <c r="U1352" s="111"/>
      <c r="V1352" s="50"/>
      <c r="W1352" s="50"/>
      <c r="X1352" s="111"/>
      <c r="Y1352" s="98" t="e">
        <f t="shared" si="865"/>
        <v>#DIV/0!</v>
      </c>
      <c r="Z1352" s="98"/>
    </row>
    <row r="1353" spans="1:26" hidden="1" x14ac:dyDescent="0.2">
      <c r="A1353" s="31"/>
      <c r="B1353" s="31"/>
      <c r="C1353" s="24"/>
      <c r="D1353" s="50"/>
      <c r="E1353" s="50"/>
      <c r="F1353" s="112"/>
      <c r="G1353" s="50"/>
      <c r="H1353" s="50"/>
      <c r="I1353" s="111"/>
      <c r="J1353" s="50"/>
      <c r="K1353" s="50"/>
      <c r="L1353" s="111"/>
      <c r="M1353" s="50"/>
      <c r="N1353" s="50"/>
      <c r="O1353" s="120"/>
      <c r="P1353" s="50"/>
      <c r="Q1353" s="50"/>
      <c r="R1353" s="111"/>
      <c r="S1353" s="50"/>
      <c r="T1353" s="50"/>
      <c r="U1353" s="111"/>
      <c r="V1353" s="50"/>
      <c r="W1353" s="50"/>
      <c r="X1353" s="111"/>
      <c r="Y1353" s="98" t="e">
        <f t="shared" si="865"/>
        <v>#DIV/0!</v>
      </c>
      <c r="Z1353" s="98"/>
    </row>
    <row r="1354" spans="1:26" hidden="1" x14ac:dyDescent="0.2">
      <c r="A1354" s="31"/>
      <c r="B1354" s="31"/>
      <c r="C1354" s="24"/>
      <c r="D1354" s="50"/>
      <c r="E1354" s="50"/>
      <c r="F1354" s="112"/>
      <c r="G1354" s="50"/>
      <c r="H1354" s="50"/>
      <c r="I1354" s="111"/>
      <c r="J1354" s="50"/>
      <c r="K1354" s="50"/>
      <c r="L1354" s="111"/>
      <c r="M1354" s="50"/>
      <c r="N1354" s="50"/>
      <c r="O1354" s="120"/>
      <c r="P1354" s="50"/>
      <c r="Q1354" s="50"/>
      <c r="R1354" s="111"/>
      <c r="S1354" s="50"/>
      <c r="T1354" s="50"/>
      <c r="U1354" s="111"/>
      <c r="V1354" s="50"/>
      <c r="W1354" s="50"/>
      <c r="X1354" s="111"/>
      <c r="Y1354" s="98" t="e">
        <f t="shared" si="865"/>
        <v>#DIV/0!</v>
      </c>
      <c r="Z1354" s="98"/>
    </row>
    <row r="1355" spans="1:26" hidden="1" x14ac:dyDescent="0.2">
      <c r="A1355" s="31"/>
      <c r="B1355" s="31"/>
      <c r="C1355" s="24"/>
      <c r="D1355" s="50"/>
      <c r="E1355" s="50"/>
      <c r="F1355" s="112"/>
      <c r="G1355" s="50"/>
      <c r="H1355" s="50"/>
      <c r="I1355" s="111"/>
      <c r="J1355" s="50"/>
      <c r="K1355" s="50"/>
      <c r="L1355" s="111"/>
      <c r="M1355" s="50"/>
      <c r="N1355" s="50"/>
      <c r="O1355" s="120"/>
      <c r="P1355" s="50"/>
      <c r="Q1355" s="50"/>
      <c r="R1355" s="111"/>
      <c r="S1355" s="50"/>
      <c r="T1355" s="50"/>
      <c r="U1355" s="111"/>
      <c r="V1355" s="50"/>
      <c r="W1355" s="50"/>
      <c r="X1355" s="111"/>
      <c r="Y1355" s="98" t="e">
        <f t="shared" si="865"/>
        <v>#DIV/0!</v>
      </c>
      <c r="Z1355" s="98"/>
    </row>
    <row r="1356" spans="1:26" hidden="1" x14ac:dyDescent="0.2">
      <c r="A1356" s="31"/>
      <c r="B1356" s="31"/>
      <c r="C1356" s="24"/>
      <c r="D1356" s="50"/>
      <c r="E1356" s="50"/>
      <c r="F1356" s="112"/>
      <c r="G1356" s="50"/>
      <c r="H1356" s="50"/>
      <c r="I1356" s="111"/>
      <c r="J1356" s="50"/>
      <c r="K1356" s="50"/>
      <c r="L1356" s="111"/>
      <c r="M1356" s="50"/>
      <c r="N1356" s="50"/>
      <c r="O1356" s="120"/>
      <c r="P1356" s="50"/>
      <c r="Q1356" s="50"/>
      <c r="R1356" s="111"/>
      <c r="S1356" s="50"/>
      <c r="T1356" s="50"/>
      <c r="U1356" s="111"/>
      <c r="V1356" s="50"/>
      <c r="W1356" s="50"/>
      <c r="X1356" s="111"/>
      <c r="Y1356" s="98" t="e">
        <f t="shared" si="865"/>
        <v>#DIV/0!</v>
      </c>
      <c r="Z1356" s="98"/>
    </row>
    <row r="1357" spans="1:26" hidden="1" x14ac:dyDescent="0.2">
      <c r="A1357" s="31"/>
      <c r="B1357" s="31"/>
      <c r="C1357" s="24"/>
      <c r="D1357" s="50"/>
      <c r="E1357" s="50"/>
      <c r="F1357" s="112"/>
      <c r="G1357" s="50"/>
      <c r="H1357" s="50"/>
      <c r="I1357" s="111"/>
      <c r="J1357" s="50"/>
      <c r="K1357" s="50"/>
      <c r="L1357" s="111"/>
      <c r="M1357" s="50"/>
      <c r="N1357" s="50"/>
      <c r="O1357" s="120"/>
      <c r="P1357" s="50"/>
      <c r="Q1357" s="50"/>
      <c r="R1357" s="111"/>
      <c r="S1357" s="50"/>
      <c r="T1357" s="50"/>
      <c r="U1357" s="111"/>
      <c r="V1357" s="50"/>
      <c r="W1357" s="50"/>
      <c r="X1357" s="111"/>
      <c r="Y1357" s="98" t="e">
        <f t="shared" si="865"/>
        <v>#DIV/0!</v>
      </c>
      <c r="Z1357" s="98"/>
    </row>
    <row r="1358" spans="1:26" hidden="1" x14ac:dyDescent="0.2">
      <c r="A1358" s="31"/>
      <c r="B1358" s="31"/>
      <c r="C1358" s="24"/>
      <c r="D1358" s="50"/>
      <c r="E1358" s="50"/>
      <c r="F1358" s="112"/>
      <c r="G1358" s="50"/>
      <c r="H1358" s="50"/>
      <c r="I1358" s="111"/>
      <c r="J1358" s="50"/>
      <c r="K1358" s="50"/>
      <c r="L1358" s="111"/>
      <c r="M1358" s="50"/>
      <c r="N1358" s="50"/>
      <c r="O1358" s="120"/>
      <c r="P1358" s="50"/>
      <c r="Q1358" s="50"/>
      <c r="R1358" s="111"/>
      <c r="S1358" s="50"/>
      <c r="T1358" s="50"/>
      <c r="U1358" s="111"/>
      <c r="V1358" s="50"/>
      <c r="W1358" s="50"/>
      <c r="X1358" s="111"/>
      <c r="Y1358" s="98" t="e">
        <f t="shared" si="865"/>
        <v>#DIV/0!</v>
      </c>
      <c r="Z1358" s="98"/>
    </row>
    <row r="1359" spans="1:26" hidden="1" x14ac:dyDescent="0.2">
      <c r="A1359" s="31"/>
      <c r="B1359" s="31"/>
      <c r="C1359" s="24"/>
      <c r="D1359" s="50"/>
      <c r="E1359" s="50"/>
      <c r="F1359" s="112"/>
      <c r="G1359" s="50"/>
      <c r="H1359" s="50"/>
      <c r="I1359" s="111"/>
      <c r="J1359" s="50"/>
      <c r="K1359" s="50"/>
      <c r="L1359" s="111"/>
      <c r="M1359" s="50"/>
      <c r="N1359" s="50"/>
      <c r="O1359" s="120"/>
      <c r="P1359" s="50"/>
      <c r="Q1359" s="50"/>
      <c r="R1359" s="111"/>
      <c r="S1359" s="50"/>
      <c r="T1359" s="50"/>
      <c r="U1359" s="111"/>
      <c r="V1359" s="50"/>
      <c r="W1359" s="50"/>
      <c r="X1359" s="111"/>
      <c r="Y1359" s="98" t="e">
        <f t="shared" si="865"/>
        <v>#DIV/0!</v>
      </c>
      <c r="Z1359" s="98"/>
    </row>
    <row r="1360" spans="1:26" hidden="1" x14ac:dyDescent="0.2">
      <c r="A1360" s="37"/>
      <c r="B1360" s="37"/>
      <c r="C1360" s="25"/>
      <c r="D1360" s="49"/>
      <c r="E1360" s="45"/>
      <c r="F1360" s="125"/>
      <c r="G1360" s="49"/>
      <c r="H1360" s="49"/>
      <c r="I1360" s="125"/>
      <c r="J1360" s="49"/>
      <c r="K1360" s="49"/>
      <c r="L1360" s="125"/>
      <c r="M1360" s="49"/>
      <c r="N1360" s="49"/>
      <c r="O1360" s="138"/>
      <c r="P1360" s="49"/>
      <c r="Q1360" s="49"/>
      <c r="R1360" s="125"/>
      <c r="S1360" s="49"/>
      <c r="T1360" s="49"/>
      <c r="U1360" s="125"/>
      <c r="V1360" s="49"/>
      <c r="W1360" s="49"/>
      <c r="X1360" s="125"/>
      <c r="Y1360" s="98" t="e">
        <f t="shared" si="865"/>
        <v>#DIV/0!</v>
      </c>
      <c r="Z1360" s="98"/>
    </row>
    <row r="1361" spans="1:41" hidden="1" x14ac:dyDescent="0.2">
      <c r="A1361" s="91" t="s">
        <v>29</v>
      </c>
      <c r="B1361" s="18">
        <v>2007</v>
      </c>
      <c r="C1361" s="24"/>
      <c r="D1361" s="50">
        <f>AVERAGE(D1362:D1373)</f>
        <v>141.38333333333335</v>
      </c>
      <c r="E1361" s="50"/>
      <c r="F1361" s="112">
        <f>(D1361/D1325-1)*100</f>
        <v>3.7675840978593111</v>
      </c>
      <c r="G1361" s="50">
        <f>AVERAGE(G1362:G1373)</f>
        <v>128.20833333333334</v>
      </c>
      <c r="H1361" s="50"/>
      <c r="I1361" s="112">
        <f>(G1361/G1325-1)*100</f>
        <v>3.7634045997167354</v>
      </c>
      <c r="J1361" s="50">
        <f>AVERAGE(J1362:J1373)</f>
        <v>130.89166666666668</v>
      </c>
      <c r="K1361" s="50"/>
      <c r="L1361" s="112">
        <f>(J1361/J1325-1)*100</f>
        <v>4.0750066260270668</v>
      </c>
      <c r="M1361" s="50">
        <f>AVERAGE(M1362:M1373)</f>
        <v>176.02499999999998</v>
      </c>
      <c r="N1361" s="50"/>
      <c r="O1361" s="112">
        <f>(M1361/M1325-1)*100</f>
        <v>5.9115523465703923</v>
      </c>
      <c r="P1361" s="50">
        <f>AVERAGE(P1362:P1373)</f>
        <v>197.85</v>
      </c>
      <c r="Q1361" s="50"/>
      <c r="R1361" s="112">
        <f>(P1361/P1325-1)*100</f>
        <v>3.0245172488609251</v>
      </c>
      <c r="S1361" s="50">
        <f>AVERAGE(S1362:S1373)</f>
        <v>156.70833333333334</v>
      </c>
      <c r="T1361" s="50"/>
      <c r="U1361" s="112">
        <f>(S1361/S1325-1)*100</f>
        <v>3.1937661197388056</v>
      </c>
      <c r="V1361" s="50">
        <f>AVERAGE(V1362:V1373)</f>
        <v>124.60000000000001</v>
      </c>
      <c r="X1361" s="112">
        <f>(V1361/V1325-1)*100</f>
        <v>1.5898899306971304</v>
      </c>
      <c r="Y1361" s="98">
        <f t="shared" si="865"/>
        <v>0.70729694683484612</v>
      </c>
      <c r="Z1361" s="98"/>
    </row>
    <row r="1362" spans="1:41" hidden="1" x14ac:dyDescent="0.2">
      <c r="C1362" s="17" t="s">
        <v>32</v>
      </c>
      <c r="D1362" s="50">
        <v>139</v>
      </c>
      <c r="E1362" s="50"/>
      <c r="F1362" s="112">
        <f>(D1362/D1326-1)*100</f>
        <v>4.2760690172543026</v>
      </c>
      <c r="G1362" s="50">
        <v>126</v>
      </c>
      <c r="H1362" s="50"/>
      <c r="I1362" s="112">
        <f t="shared" ref="I1362:I1373" si="866">(G1362/G1326-1)*100</f>
        <v>5.3511705685618693</v>
      </c>
      <c r="J1362" s="50">
        <v>130.1</v>
      </c>
      <c r="K1362" s="50"/>
      <c r="L1362" s="112">
        <f t="shared" ref="L1362:L1373" si="867">(J1362/J1326-1)*100</f>
        <v>4.9193548387096664</v>
      </c>
      <c r="M1362" s="50">
        <v>172.1</v>
      </c>
      <c r="N1362" s="50"/>
      <c r="O1362" s="112">
        <f t="shared" ref="O1362:O1373" si="868">(M1362/M1326-1)*100</f>
        <v>5.8425584255842544</v>
      </c>
      <c r="P1362" s="50">
        <v>192.9</v>
      </c>
      <c r="Q1362" s="50"/>
      <c r="R1362" s="112">
        <f t="shared" ref="R1362:R1373" si="869">(P1362/P1326-1)*100</f>
        <v>-0.87358684480985938</v>
      </c>
      <c r="S1362" s="50">
        <v>154.9</v>
      </c>
      <c r="T1362" s="50"/>
      <c r="U1362" s="112">
        <f t="shared" ref="U1362:U1373" si="870">(S1362/S1326-1)*100</f>
        <v>4.2395693135935497</v>
      </c>
      <c r="V1362" s="50">
        <v>123.5</v>
      </c>
      <c r="X1362" s="112">
        <f t="shared" ref="X1362:X1373" si="871">(V1362/V1326-1)*100</f>
        <v>1.2295081967213184</v>
      </c>
      <c r="Y1362" s="98">
        <f t="shared" si="865"/>
        <v>0.71942446043165476</v>
      </c>
      <c r="Z1362" s="98"/>
    </row>
    <row r="1363" spans="1:41" hidden="1" x14ac:dyDescent="0.2">
      <c r="C1363" s="17" t="s">
        <v>15</v>
      </c>
      <c r="D1363" s="50">
        <v>138.9</v>
      </c>
      <c r="E1363" s="50"/>
      <c r="F1363" s="112">
        <f t="shared" ref="F1363:F1373" si="872">(D1363/D1327-1)*100</f>
        <v>3.5022354694485891</v>
      </c>
      <c r="G1363" s="50">
        <v>125.8</v>
      </c>
      <c r="H1363" s="50"/>
      <c r="I1363" s="112">
        <f t="shared" si="866"/>
        <v>4.6589018302828578</v>
      </c>
      <c r="J1363" s="50">
        <v>130.4</v>
      </c>
      <c r="K1363" s="50"/>
      <c r="L1363" s="112">
        <f t="shared" si="867"/>
        <v>4.9919484702093397</v>
      </c>
      <c r="M1363" s="50">
        <v>172.1</v>
      </c>
      <c r="N1363" s="50"/>
      <c r="O1363" s="112">
        <f t="shared" si="868"/>
        <v>5.7775046097111371</v>
      </c>
      <c r="P1363" s="50">
        <v>192.8</v>
      </c>
      <c r="Q1363" s="50"/>
      <c r="R1363" s="112">
        <f t="shared" si="869"/>
        <v>-3.5517758879439643</v>
      </c>
      <c r="S1363" s="50">
        <v>155.4</v>
      </c>
      <c r="T1363" s="50"/>
      <c r="U1363" s="112">
        <f t="shared" si="870"/>
        <v>3.1872509960159334</v>
      </c>
      <c r="V1363" s="50">
        <v>123.6</v>
      </c>
      <c r="X1363" s="112">
        <f t="shared" si="871"/>
        <v>1.228501228501222</v>
      </c>
      <c r="Y1363" s="98">
        <f t="shared" si="865"/>
        <v>0.71994240460763137</v>
      </c>
      <c r="Z1363" s="98"/>
    </row>
    <row r="1364" spans="1:41" hidden="1" x14ac:dyDescent="0.2">
      <c r="C1364" s="17" t="s">
        <v>16</v>
      </c>
      <c r="D1364" s="50">
        <v>138.80000000000001</v>
      </c>
      <c r="E1364" s="50"/>
      <c r="F1364" s="112">
        <f t="shared" si="872"/>
        <v>2.4354243542435539</v>
      </c>
      <c r="G1364" s="50">
        <v>125.5</v>
      </c>
      <c r="H1364" s="50"/>
      <c r="I1364" s="112">
        <f t="shared" si="866"/>
        <v>2.6165167620605168</v>
      </c>
      <c r="J1364" s="50">
        <v>130.5</v>
      </c>
      <c r="K1364" s="50"/>
      <c r="L1364" s="112">
        <f t="shared" si="867"/>
        <v>5.0724637681159424</v>
      </c>
      <c r="M1364" s="50">
        <v>172.1</v>
      </c>
      <c r="N1364" s="50"/>
      <c r="O1364" s="112">
        <f t="shared" si="868"/>
        <v>5.7775046097111371</v>
      </c>
      <c r="P1364" s="50">
        <v>192.6</v>
      </c>
      <c r="Q1364" s="50"/>
      <c r="R1364" s="112">
        <f t="shared" si="869"/>
        <v>-3.9880358923230275</v>
      </c>
      <c r="S1364" s="50">
        <v>155.5</v>
      </c>
      <c r="T1364" s="50"/>
      <c r="U1364" s="112">
        <f t="shared" si="870"/>
        <v>3.253652058432932</v>
      </c>
      <c r="V1364" s="50">
        <v>123.6</v>
      </c>
      <c r="X1364" s="112">
        <f t="shared" si="871"/>
        <v>1.1456628477904962</v>
      </c>
      <c r="Y1364" s="98">
        <f t="shared" si="865"/>
        <v>0.72046109510086453</v>
      </c>
      <c r="Z1364" s="98"/>
    </row>
    <row r="1365" spans="1:41" hidden="1" x14ac:dyDescent="0.2">
      <c r="C1365" s="17" t="s">
        <v>17</v>
      </c>
      <c r="D1365" s="50">
        <v>138.5</v>
      </c>
      <c r="E1365" s="50"/>
      <c r="F1365" s="112">
        <f t="shared" si="872"/>
        <v>2.4408284023668791</v>
      </c>
      <c r="G1365" s="50">
        <v>125.4</v>
      </c>
      <c r="H1365" s="50"/>
      <c r="I1365" s="112">
        <f t="shared" si="866"/>
        <v>1.7031630170316392</v>
      </c>
      <c r="J1365" s="50">
        <v>130.5</v>
      </c>
      <c r="K1365" s="50"/>
      <c r="L1365" s="112">
        <f t="shared" si="867"/>
        <v>4.2332268370607107</v>
      </c>
      <c r="M1365" s="50">
        <v>172.1</v>
      </c>
      <c r="N1365" s="50"/>
      <c r="O1365" s="112">
        <f t="shared" si="868"/>
        <v>5.7775046097111371</v>
      </c>
      <c r="P1365" s="50">
        <v>189.6</v>
      </c>
      <c r="Q1365" s="50"/>
      <c r="R1365" s="112">
        <f t="shared" si="869"/>
        <v>0.74388947927737092</v>
      </c>
      <c r="S1365" s="50">
        <v>155.5</v>
      </c>
      <c r="T1365" s="50"/>
      <c r="U1365" s="112">
        <f t="shared" si="870"/>
        <v>3.253652058432932</v>
      </c>
      <c r="V1365" s="50">
        <v>124</v>
      </c>
      <c r="X1365" s="112">
        <f t="shared" si="871"/>
        <v>1.3900245298446468</v>
      </c>
      <c r="Y1365" s="98">
        <f t="shared" si="865"/>
        <v>0.72202166064981954</v>
      </c>
      <c r="Z1365" s="98"/>
    </row>
    <row r="1366" spans="1:41" hidden="1" x14ac:dyDescent="0.2">
      <c r="C1366" s="17" t="s">
        <v>18</v>
      </c>
      <c r="D1366" s="50">
        <v>138.9</v>
      </c>
      <c r="E1366" s="50"/>
      <c r="F1366" s="112">
        <f t="shared" si="872"/>
        <v>2.73668639053255</v>
      </c>
      <c r="G1366" s="50">
        <v>125.7</v>
      </c>
      <c r="H1366" s="50"/>
      <c r="I1366" s="112">
        <f t="shared" si="866"/>
        <v>1.616814874696848</v>
      </c>
      <c r="J1366" s="50">
        <v>131</v>
      </c>
      <c r="K1366" s="50"/>
      <c r="L1366" s="112">
        <f t="shared" si="867"/>
        <v>4.6325878594249081</v>
      </c>
      <c r="M1366" s="50">
        <v>172.2</v>
      </c>
      <c r="N1366" s="50"/>
      <c r="O1366" s="112">
        <f t="shared" si="868"/>
        <v>5.8389674247080414</v>
      </c>
      <c r="P1366" s="50">
        <v>191.1</v>
      </c>
      <c r="Q1366" s="50"/>
      <c r="R1366" s="112">
        <f t="shared" si="869"/>
        <v>3.9717083786724672</v>
      </c>
      <c r="S1366" s="50">
        <v>155.69999999999999</v>
      </c>
      <c r="T1366" s="50"/>
      <c r="U1366" s="112">
        <f t="shared" si="870"/>
        <v>3.3178500331785044</v>
      </c>
      <c r="V1366" s="50">
        <v>124.7</v>
      </c>
      <c r="X1366" s="112">
        <f t="shared" si="871"/>
        <v>1.8790849673202548</v>
      </c>
      <c r="Y1366" s="98">
        <f t="shared" si="865"/>
        <v>0.71994240460763137</v>
      </c>
      <c r="Z1366" s="98"/>
    </row>
    <row r="1367" spans="1:41" hidden="1" x14ac:dyDescent="0.2">
      <c r="C1367" s="17" t="s">
        <v>19</v>
      </c>
      <c r="D1367" s="50">
        <v>139.5</v>
      </c>
      <c r="E1367" s="50"/>
      <c r="F1367" s="112">
        <f t="shared" si="872"/>
        <v>3.0280649926144765</v>
      </c>
      <c r="G1367" s="50">
        <v>126.1</v>
      </c>
      <c r="H1367" s="50"/>
      <c r="I1367" s="112">
        <f t="shared" si="866"/>
        <v>1.6116035455278066</v>
      </c>
      <c r="J1367" s="50">
        <v>131</v>
      </c>
      <c r="K1367" s="50"/>
      <c r="L1367" s="112">
        <f t="shared" si="867"/>
        <v>4.4657097288676173</v>
      </c>
      <c r="M1367" s="50">
        <v>172.3</v>
      </c>
      <c r="N1367" s="50"/>
      <c r="O1367" s="112">
        <f t="shared" si="868"/>
        <v>5.8353808353808434</v>
      </c>
      <c r="P1367" s="50">
        <v>192.8</v>
      </c>
      <c r="Q1367" s="50"/>
      <c r="R1367" s="112">
        <f t="shared" si="869"/>
        <v>5.1254089422028359</v>
      </c>
      <c r="S1367" s="50">
        <v>157.4</v>
      </c>
      <c r="T1367" s="50" t="s">
        <v>40</v>
      </c>
      <c r="U1367" s="112">
        <f t="shared" si="870"/>
        <v>4.3766578249336829</v>
      </c>
      <c r="V1367" s="50">
        <v>124.8</v>
      </c>
      <c r="X1367" s="112">
        <f t="shared" si="871"/>
        <v>1.794453507340954</v>
      </c>
      <c r="Y1367" s="98">
        <f t="shared" si="865"/>
        <v>0.71684587813620071</v>
      </c>
      <c r="Z1367" s="98"/>
    </row>
    <row r="1368" spans="1:41" hidden="1" x14ac:dyDescent="0.2">
      <c r="C1368" s="17" t="s">
        <v>20</v>
      </c>
      <c r="D1368" s="50">
        <v>139.30000000000001</v>
      </c>
      <c r="E1368" s="50" t="s">
        <v>40</v>
      </c>
      <c r="F1368" s="112">
        <f t="shared" si="872"/>
        <v>2.5773195876288568</v>
      </c>
      <c r="G1368" s="50">
        <v>126</v>
      </c>
      <c r="H1368" s="50"/>
      <c r="I1368" s="112">
        <f t="shared" si="866"/>
        <v>1.8593371059013819</v>
      </c>
      <c r="J1368" s="50">
        <v>131</v>
      </c>
      <c r="K1368" s="50" t="s">
        <v>40</v>
      </c>
      <c r="L1368" s="112">
        <f t="shared" si="867"/>
        <v>4.4657097288676173</v>
      </c>
      <c r="M1368" s="50">
        <v>172.3</v>
      </c>
      <c r="N1368" s="50"/>
      <c r="O1368" s="112">
        <f t="shared" si="868"/>
        <v>5.7704112952731812</v>
      </c>
      <c r="P1368" s="50">
        <v>191.9</v>
      </c>
      <c r="Q1368" s="50"/>
      <c r="R1368" s="112">
        <f t="shared" si="869"/>
        <v>0.94687006838507504</v>
      </c>
      <c r="S1368" s="50">
        <v>157.6</v>
      </c>
      <c r="T1368" s="50" t="s">
        <v>40</v>
      </c>
      <c r="U1368" s="112">
        <f t="shared" si="870"/>
        <v>3.8892551087672977</v>
      </c>
      <c r="V1368" s="50">
        <v>124.4</v>
      </c>
      <c r="X1368" s="112">
        <f t="shared" si="871"/>
        <v>1.3854930725346382</v>
      </c>
      <c r="Y1368" s="98">
        <f t="shared" si="865"/>
        <v>0.71787508973438618</v>
      </c>
      <c r="Z1368" s="98"/>
    </row>
    <row r="1369" spans="1:41" hidden="1" x14ac:dyDescent="0.2">
      <c r="C1369" s="17" t="s">
        <v>21</v>
      </c>
      <c r="D1369" s="50">
        <v>141</v>
      </c>
      <c r="E1369" s="50"/>
      <c r="F1369" s="112">
        <f t="shared" si="872"/>
        <v>3.3724340175953049</v>
      </c>
      <c r="G1369" s="50">
        <v>128.4</v>
      </c>
      <c r="H1369" s="50"/>
      <c r="I1369" s="112">
        <f t="shared" si="866"/>
        <v>3.8834951456310662</v>
      </c>
      <c r="J1369" s="50">
        <v>131</v>
      </c>
      <c r="K1369" s="50"/>
      <c r="L1369" s="112">
        <f t="shared" si="867"/>
        <v>4.3824701195219085</v>
      </c>
      <c r="M1369" s="50">
        <v>172.3</v>
      </c>
      <c r="N1369" s="50"/>
      <c r="O1369" s="112">
        <f t="shared" si="868"/>
        <v>2.9886431560071758</v>
      </c>
      <c r="P1369" s="50">
        <v>194.8</v>
      </c>
      <c r="Q1369" s="50"/>
      <c r="R1369" s="112">
        <f t="shared" si="869"/>
        <v>1.882845188284521</v>
      </c>
      <c r="S1369" s="50">
        <v>157.6</v>
      </c>
      <c r="T1369" s="50"/>
      <c r="U1369" s="112">
        <f t="shared" si="870"/>
        <v>3.6160420775805502</v>
      </c>
      <c r="V1369" s="50">
        <v>124.9</v>
      </c>
      <c r="X1369" s="112">
        <f t="shared" si="871"/>
        <v>1.6273393002441017</v>
      </c>
      <c r="Y1369" s="98">
        <f t="shared" si="865"/>
        <v>0.70921985815602839</v>
      </c>
      <c r="Z1369" s="98"/>
    </row>
    <row r="1370" spans="1:41" hidden="1" x14ac:dyDescent="0.2">
      <c r="C1370" s="17" t="s">
        <v>22</v>
      </c>
      <c r="D1370" s="50">
        <v>142.5</v>
      </c>
      <c r="E1370" s="50"/>
      <c r="F1370" s="112">
        <f t="shared" si="872"/>
        <v>2.8880866425992746</v>
      </c>
      <c r="G1370" s="50">
        <v>131</v>
      </c>
      <c r="H1370" s="50"/>
      <c r="I1370" s="112">
        <f t="shared" si="866"/>
        <v>4.5490822027134836</v>
      </c>
      <c r="J1370" s="50">
        <v>131.19999999999999</v>
      </c>
      <c r="K1370" s="50"/>
      <c r="L1370" s="112">
        <f t="shared" si="867"/>
        <v>3.961965134706813</v>
      </c>
      <c r="M1370" s="50">
        <v>172.3</v>
      </c>
      <c r="N1370" s="50"/>
      <c r="O1370" s="112">
        <f t="shared" si="868"/>
        <v>0.17441860465117198</v>
      </c>
      <c r="P1370" s="50">
        <v>194.6</v>
      </c>
      <c r="Q1370" s="50"/>
      <c r="R1370" s="112">
        <f t="shared" si="869"/>
        <v>-1.0172939979654072</v>
      </c>
      <c r="S1370" s="50">
        <v>157.6</v>
      </c>
      <c r="T1370" s="50"/>
      <c r="U1370" s="112">
        <f t="shared" si="870"/>
        <v>2.5374105400130187</v>
      </c>
      <c r="V1370" s="50">
        <v>125.2</v>
      </c>
      <c r="X1370" s="112">
        <f t="shared" si="871"/>
        <v>1.705930138099121</v>
      </c>
      <c r="Y1370" s="98">
        <f t="shared" si="865"/>
        <v>0.70175438596491224</v>
      </c>
      <c r="Z1370" s="98"/>
    </row>
    <row r="1371" spans="1:41" hidden="1" x14ac:dyDescent="0.2">
      <c r="C1371" s="17" t="s">
        <v>23</v>
      </c>
      <c r="D1371" s="50">
        <v>145.1</v>
      </c>
      <c r="E1371" s="50"/>
      <c r="F1371" s="112">
        <f t="shared" si="872"/>
        <v>4.538904899135443</v>
      </c>
      <c r="G1371" s="50">
        <v>131.80000000000001</v>
      </c>
      <c r="H1371" s="50"/>
      <c r="I1371" s="112">
        <f t="shared" si="866"/>
        <v>4.8528241845664288</v>
      </c>
      <c r="J1371" s="50">
        <v>131.19999999999999</v>
      </c>
      <c r="K1371" s="50"/>
      <c r="L1371" s="112">
        <f t="shared" si="867"/>
        <v>3.3070866141732269</v>
      </c>
      <c r="M1371" s="50">
        <v>187.5</v>
      </c>
      <c r="N1371" s="50"/>
      <c r="O1371" s="112">
        <f t="shared" si="868"/>
        <v>9.011627906976738</v>
      </c>
      <c r="P1371" s="50">
        <v>199.1</v>
      </c>
      <c r="Q1371" s="50"/>
      <c r="R1371" s="112">
        <f t="shared" si="869"/>
        <v>1.2201321809862664</v>
      </c>
      <c r="S1371" s="50">
        <v>157.69999999999999</v>
      </c>
      <c r="T1371" s="50"/>
      <c r="U1371" s="112">
        <f t="shared" si="870"/>
        <v>2.2697795071335847</v>
      </c>
      <c r="V1371" s="50">
        <v>125.4</v>
      </c>
      <c r="X1371" s="112">
        <f t="shared" si="871"/>
        <v>2.0341741253051326</v>
      </c>
      <c r="Y1371" s="98">
        <f t="shared" si="865"/>
        <v>0.68917987594762231</v>
      </c>
      <c r="Z1371" s="98"/>
    </row>
    <row r="1372" spans="1:41" hidden="1" x14ac:dyDescent="0.2">
      <c r="C1372" s="17" t="s">
        <v>24</v>
      </c>
      <c r="D1372" s="50">
        <v>146.4</v>
      </c>
      <c r="E1372" s="50"/>
      <c r="F1372" s="112">
        <f t="shared" si="872"/>
        <v>5.7803468208092568</v>
      </c>
      <c r="G1372" s="50">
        <v>132.5</v>
      </c>
      <c r="H1372" s="50"/>
      <c r="I1372" s="112">
        <f t="shared" si="866"/>
        <v>5.4097056483691341</v>
      </c>
      <c r="J1372" s="50">
        <v>131.30000000000001</v>
      </c>
      <c r="K1372" s="50"/>
      <c r="L1372" s="112">
        <f t="shared" si="867"/>
        <v>2.7386541471048576</v>
      </c>
      <c r="M1372" s="50">
        <v>187.5</v>
      </c>
      <c r="N1372" s="50"/>
      <c r="O1372" s="112">
        <f t="shared" si="868"/>
        <v>9.011627906976738</v>
      </c>
      <c r="P1372" s="50">
        <v>211.8</v>
      </c>
      <c r="Q1372" s="50"/>
      <c r="R1372" s="112">
        <f t="shared" si="869"/>
        <v>11.532385466034768</v>
      </c>
      <c r="S1372" s="50">
        <v>157.69999999999999</v>
      </c>
      <c r="T1372" s="50"/>
      <c r="U1372" s="112">
        <f t="shared" si="870"/>
        <v>2.2034996759559222</v>
      </c>
      <c r="V1372" s="50">
        <v>125.4</v>
      </c>
      <c r="X1372" s="112">
        <f t="shared" si="871"/>
        <v>1.7031630170316392</v>
      </c>
      <c r="Y1372" s="98">
        <f t="shared" si="865"/>
        <v>0.68306010928961747</v>
      </c>
      <c r="Z1372" s="98"/>
    </row>
    <row r="1373" spans="1:41" s="37" customFormat="1" hidden="1" x14ac:dyDescent="0.2">
      <c r="A1373" s="31"/>
      <c r="B1373" s="31"/>
      <c r="C1373" s="17" t="s">
        <v>25</v>
      </c>
      <c r="D1373" s="50">
        <v>148.69999999999999</v>
      </c>
      <c r="E1373" s="50"/>
      <c r="F1373" s="112">
        <f t="shared" si="872"/>
        <v>7.5198843094721468</v>
      </c>
      <c r="G1373" s="50">
        <v>134.30000000000001</v>
      </c>
      <c r="H1373" s="50"/>
      <c r="I1373" s="112">
        <f t="shared" si="866"/>
        <v>7.0119521912350713</v>
      </c>
      <c r="J1373" s="50">
        <v>131.5</v>
      </c>
      <c r="K1373" s="50"/>
      <c r="L1373" s="112">
        <f t="shared" si="867"/>
        <v>1.8590240123935065</v>
      </c>
      <c r="M1373" s="50">
        <v>187.5</v>
      </c>
      <c r="N1373" s="50"/>
      <c r="O1373" s="112">
        <f t="shared" si="868"/>
        <v>9.011627906976738</v>
      </c>
      <c r="P1373" s="50">
        <v>230.2</v>
      </c>
      <c r="Q1373" s="50"/>
      <c r="R1373" s="112">
        <f t="shared" si="869"/>
        <v>21.477572559366752</v>
      </c>
      <c r="S1373" s="50">
        <v>157.9</v>
      </c>
      <c r="T1373" s="50"/>
      <c r="U1373" s="112">
        <f t="shared" si="870"/>
        <v>2.26683937823835</v>
      </c>
      <c r="V1373" s="50">
        <v>125.7</v>
      </c>
      <c r="W1373" s="31"/>
      <c r="X1373" s="112">
        <f t="shared" si="871"/>
        <v>1.9464720194647178</v>
      </c>
      <c r="Y1373" s="98">
        <f t="shared" si="865"/>
        <v>0.67249495628782785</v>
      </c>
      <c r="Z1373" s="98"/>
      <c r="AA1373" s="309"/>
      <c r="AB1373" s="310"/>
      <c r="AC1373" s="310"/>
      <c r="AD1373" s="310"/>
      <c r="AE1373" s="310"/>
      <c r="AF1373" s="310"/>
      <c r="AG1373" s="310"/>
      <c r="AH1373" s="310"/>
      <c r="AI1373" s="310"/>
      <c r="AJ1373" s="310"/>
      <c r="AK1373" s="310"/>
      <c r="AL1373" s="310"/>
      <c r="AM1373" s="310"/>
      <c r="AN1373" s="310"/>
      <c r="AO1373" s="310"/>
    </row>
    <row r="1374" spans="1:41" s="31" customFormat="1" hidden="1" x14ac:dyDescent="0.2">
      <c r="C1374" s="17"/>
      <c r="D1374" s="50"/>
      <c r="E1374" s="50"/>
      <c r="F1374" s="112"/>
      <c r="G1374" s="50"/>
      <c r="H1374" s="50"/>
      <c r="I1374" s="112"/>
      <c r="J1374" s="50"/>
      <c r="K1374" s="50"/>
      <c r="L1374" s="112"/>
      <c r="M1374" s="50"/>
      <c r="N1374" s="50"/>
      <c r="O1374" s="112"/>
      <c r="P1374" s="50"/>
      <c r="Q1374" s="50"/>
      <c r="R1374" s="112"/>
      <c r="S1374" s="50"/>
      <c r="T1374" s="50"/>
      <c r="U1374" s="112"/>
      <c r="V1374" s="50"/>
      <c r="X1374" s="112"/>
      <c r="Y1374" s="98"/>
      <c r="Z1374" s="98"/>
      <c r="AA1374" s="309"/>
      <c r="AB1374" s="309"/>
      <c r="AC1374" s="309"/>
      <c r="AD1374" s="309"/>
      <c r="AE1374" s="309"/>
      <c r="AF1374" s="309"/>
      <c r="AG1374" s="309"/>
      <c r="AH1374" s="309"/>
      <c r="AI1374" s="309"/>
      <c r="AJ1374" s="309"/>
      <c r="AK1374" s="309"/>
      <c r="AL1374" s="309"/>
      <c r="AM1374" s="309"/>
      <c r="AN1374" s="309"/>
      <c r="AO1374" s="309"/>
    </row>
    <row r="1375" spans="1:41" s="31" customFormat="1" hidden="1" x14ac:dyDescent="0.2">
      <c r="B1375" s="18">
        <v>2008</v>
      </c>
      <c r="C1375" s="17"/>
      <c r="D1375" s="50">
        <f>SUM(D1376:D1387)/12</f>
        <v>161.14166666666668</v>
      </c>
      <c r="E1375" s="50"/>
      <c r="F1375" s="112">
        <f t="shared" ref="F1375:F1387" si="873">SUM(D1375/D1361-1)*100</f>
        <v>13.975008841211833</v>
      </c>
      <c r="G1375" s="50">
        <f>SUM(G1376:G1387)/12</f>
        <v>153.31666666666669</v>
      </c>
      <c r="H1375" s="50"/>
      <c r="I1375" s="112">
        <f t="shared" ref="I1375:I1387" si="874">SUM(G1375/G1361-1)*100</f>
        <v>19.584010399740027</v>
      </c>
      <c r="J1375" s="50">
        <f>SUM(J1376:J1387)/12</f>
        <v>133.73333333333335</v>
      </c>
      <c r="K1375" s="50"/>
      <c r="L1375" s="112">
        <f t="shared" ref="L1375:L1387" si="875">SUM(J1375/J1361-1)*100</f>
        <v>2.1710065575857973</v>
      </c>
      <c r="M1375" s="50">
        <f>SUM(M1376:M1387)/12</f>
        <v>191.74999999999997</v>
      </c>
      <c r="N1375" s="50"/>
      <c r="O1375" s="112">
        <f t="shared" ref="O1375:O1387" si="876">SUM(M1375/M1361-1)*100</f>
        <v>8.9333901434455409</v>
      </c>
      <c r="P1375" s="50">
        <f>SUM(P1376:P1387)/12</f>
        <v>230.50000000000003</v>
      </c>
      <c r="Q1375" s="50"/>
      <c r="R1375" s="112">
        <f t="shared" ref="R1375:R1387" si="877">SUM(P1375/P1361-1)*100</f>
        <v>16.502400808693473</v>
      </c>
      <c r="S1375" s="50">
        <f>SUM(S1376:S1387)/12</f>
        <v>164.93333333333334</v>
      </c>
      <c r="T1375" s="50"/>
      <c r="U1375" s="112">
        <f t="shared" ref="U1375:U1387" si="878">SUM(S1375/S1361-1)*100</f>
        <v>5.2486040946556622</v>
      </c>
      <c r="V1375" s="50">
        <f>SUM(V1376:V1387)/12</f>
        <v>127.24166666666666</v>
      </c>
      <c r="W1375" s="153"/>
      <c r="X1375" s="112">
        <f t="shared" ref="X1375:X1387" si="879">SUM(V1375/V1361-1)*100</f>
        <v>2.1201177100053314</v>
      </c>
      <c r="Y1375" s="98">
        <f t="shared" ref="Y1375:Y1387" si="880">SUM(1/D1375)*100</f>
        <v>0.62057196049025176</v>
      </c>
      <c r="Z1375" s="98"/>
      <c r="AA1375" s="309"/>
      <c r="AB1375" s="309"/>
      <c r="AC1375" s="309"/>
      <c r="AD1375" s="309"/>
      <c r="AE1375" s="309"/>
      <c r="AF1375" s="309"/>
      <c r="AG1375" s="309"/>
      <c r="AH1375" s="309"/>
      <c r="AI1375" s="309"/>
      <c r="AJ1375" s="309"/>
      <c r="AK1375" s="309"/>
      <c r="AL1375" s="309"/>
      <c r="AM1375" s="309"/>
      <c r="AN1375" s="309"/>
      <c r="AO1375" s="309"/>
    </row>
    <row r="1376" spans="1:41" s="31" customFormat="1" hidden="1" x14ac:dyDescent="0.2">
      <c r="B1376" s="16"/>
      <c r="C1376" s="17" t="s">
        <v>32</v>
      </c>
      <c r="D1376" s="50">
        <v>149.1</v>
      </c>
      <c r="E1376" s="50"/>
      <c r="F1376" s="112">
        <f t="shared" si="873"/>
        <v>7.266187050359707</v>
      </c>
      <c r="G1376" s="50">
        <v>135</v>
      </c>
      <c r="H1376" s="50"/>
      <c r="I1376" s="112">
        <f t="shared" si="874"/>
        <v>7.1428571428571397</v>
      </c>
      <c r="J1376" s="50">
        <v>131.80000000000001</v>
      </c>
      <c r="K1376" s="50"/>
      <c r="L1376" s="112">
        <f t="shared" si="875"/>
        <v>1.3066871637202215</v>
      </c>
      <c r="M1376" s="50">
        <v>187.5</v>
      </c>
      <c r="N1376" s="50"/>
      <c r="O1376" s="112">
        <f t="shared" si="876"/>
        <v>8.9482858803021426</v>
      </c>
      <c r="P1376" s="50">
        <v>228.8</v>
      </c>
      <c r="Q1376" s="50"/>
      <c r="R1376" s="112">
        <f t="shared" si="877"/>
        <v>18.610679108346307</v>
      </c>
      <c r="S1376" s="50">
        <v>158.1</v>
      </c>
      <c r="T1376" s="50"/>
      <c r="U1376" s="112">
        <f t="shared" si="878"/>
        <v>2.0658489347966436</v>
      </c>
      <c r="V1376" s="50">
        <v>126.1</v>
      </c>
      <c r="X1376" s="112">
        <f t="shared" si="879"/>
        <v>2.1052631578947212</v>
      </c>
      <c r="Y1376" s="98">
        <f t="shared" si="880"/>
        <v>0.67069081153588195</v>
      </c>
      <c r="Z1376" s="98"/>
      <c r="AA1376" s="309"/>
      <c r="AB1376" s="309"/>
      <c r="AC1376" s="309"/>
      <c r="AD1376" s="309"/>
      <c r="AE1376" s="309"/>
      <c r="AF1376" s="309"/>
      <c r="AG1376" s="309"/>
      <c r="AH1376" s="309"/>
      <c r="AI1376" s="309"/>
      <c r="AJ1376" s="309"/>
      <c r="AK1376" s="309"/>
      <c r="AL1376" s="309"/>
      <c r="AM1376" s="309"/>
      <c r="AN1376" s="309"/>
      <c r="AO1376" s="309"/>
    </row>
    <row r="1377" spans="2:42" s="31" customFormat="1" hidden="1" x14ac:dyDescent="0.2">
      <c r="B1377" s="16"/>
      <c r="C1377" s="17" t="s">
        <v>15</v>
      </c>
      <c r="D1377" s="50">
        <v>151</v>
      </c>
      <c r="E1377" s="50"/>
      <c r="F1377" s="112">
        <f t="shared" si="873"/>
        <v>8.7113030957523421</v>
      </c>
      <c r="G1377" s="50">
        <v>138.5</v>
      </c>
      <c r="H1377" s="50"/>
      <c r="I1377" s="112">
        <f t="shared" si="874"/>
        <v>10.095389507154206</v>
      </c>
      <c r="J1377" s="50">
        <v>133.5</v>
      </c>
      <c r="K1377" s="50"/>
      <c r="L1377" s="112">
        <f t="shared" si="875"/>
        <v>2.3773006134969243</v>
      </c>
      <c r="M1377" s="50">
        <v>187.5</v>
      </c>
      <c r="N1377" s="50"/>
      <c r="O1377" s="112">
        <f t="shared" si="876"/>
        <v>8.9482858803021426</v>
      </c>
      <c r="P1377" s="50">
        <v>223.9</v>
      </c>
      <c r="Q1377" s="50"/>
      <c r="R1377" s="112">
        <f t="shared" si="877"/>
        <v>16.130705394190858</v>
      </c>
      <c r="S1377" s="50">
        <v>158.80000000000001</v>
      </c>
      <c r="T1377" s="50"/>
      <c r="U1377" s="112">
        <f t="shared" si="878"/>
        <v>2.1879021879021909</v>
      </c>
      <c r="V1377" s="50">
        <v>126.3</v>
      </c>
      <c r="X1377" s="112">
        <f t="shared" si="879"/>
        <v>2.1844660194174859</v>
      </c>
      <c r="Y1377" s="98">
        <f t="shared" si="880"/>
        <v>0.66225165562913912</v>
      </c>
      <c r="Z1377" s="98"/>
      <c r="AA1377" s="309"/>
      <c r="AB1377" s="309"/>
      <c r="AC1377" s="309"/>
      <c r="AD1377" s="309"/>
      <c r="AE1377" s="309"/>
      <c r="AF1377" s="309"/>
      <c r="AG1377" s="309"/>
      <c r="AH1377" s="309"/>
      <c r="AI1377" s="309"/>
      <c r="AJ1377" s="309"/>
      <c r="AK1377" s="309"/>
      <c r="AL1377" s="309"/>
      <c r="AM1377" s="309"/>
      <c r="AN1377" s="309"/>
      <c r="AO1377" s="309"/>
    </row>
    <row r="1378" spans="2:42" s="31" customFormat="1" hidden="1" x14ac:dyDescent="0.2">
      <c r="B1378" s="16"/>
      <c r="C1378" s="17" t="s">
        <v>16</v>
      </c>
      <c r="D1378" s="50">
        <v>151.30000000000001</v>
      </c>
      <c r="E1378" s="50"/>
      <c r="F1378" s="112">
        <f t="shared" si="873"/>
        <v>9.0057636887608048</v>
      </c>
      <c r="G1378" s="50">
        <v>139.1</v>
      </c>
      <c r="H1378" s="50"/>
      <c r="I1378" s="112">
        <f t="shared" si="874"/>
        <v>10.836653386454188</v>
      </c>
      <c r="J1378" s="50">
        <v>133.6</v>
      </c>
      <c r="K1378" s="50"/>
      <c r="L1378" s="112">
        <f t="shared" si="875"/>
        <v>2.3754789272030674</v>
      </c>
      <c r="M1378" s="50">
        <v>187.6</v>
      </c>
      <c r="N1378" s="50"/>
      <c r="O1378" s="112">
        <f t="shared" si="876"/>
        <v>9.0063916327716385</v>
      </c>
      <c r="P1378" s="50">
        <v>224.1</v>
      </c>
      <c r="Q1378" s="50"/>
      <c r="R1378" s="112">
        <f t="shared" si="877"/>
        <v>16.355140186915882</v>
      </c>
      <c r="S1378" s="50">
        <v>158.80000000000001</v>
      </c>
      <c r="T1378" s="50"/>
      <c r="U1378" s="112">
        <f t="shared" si="878"/>
        <v>2.1221864951768588</v>
      </c>
      <c r="V1378" s="50">
        <v>126.4</v>
      </c>
      <c r="X1378" s="112">
        <f t="shared" si="879"/>
        <v>2.265372168284796</v>
      </c>
      <c r="Y1378" s="98">
        <f t="shared" si="880"/>
        <v>0.66093853271645731</v>
      </c>
      <c r="Z1378" s="98"/>
      <c r="AA1378" s="309"/>
      <c r="AB1378" s="309"/>
      <c r="AC1378" s="309"/>
      <c r="AD1378" s="309"/>
      <c r="AE1378" s="309"/>
      <c r="AF1378" s="309"/>
      <c r="AG1378" s="309"/>
      <c r="AH1378" s="309"/>
      <c r="AI1378" s="309"/>
      <c r="AJ1378" s="309"/>
      <c r="AK1378" s="309"/>
      <c r="AL1378" s="309"/>
      <c r="AM1378" s="309"/>
      <c r="AN1378" s="309"/>
      <c r="AO1378" s="309"/>
    </row>
    <row r="1379" spans="2:42" s="31" customFormat="1" hidden="1" x14ac:dyDescent="0.2">
      <c r="B1379" s="16"/>
      <c r="C1379" s="17" t="s">
        <v>17</v>
      </c>
      <c r="D1379" s="50">
        <v>154</v>
      </c>
      <c r="E1379" s="50"/>
      <c r="F1379" s="112">
        <f t="shared" si="873"/>
        <v>11.191335740072205</v>
      </c>
      <c r="G1379" s="50">
        <v>143.80000000000001</v>
      </c>
      <c r="H1379" s="50"/>
      <c r="I1379" s="112">
        <f t="shared" si="874"/>
        <v>14.673046251993615</v>
      </c>
      <c r="J1379" s="50">
        <v>134.4</v>
      </c>
      <c r="K1379" s="50"/>
      <c r="L1379" s="112">
        <f t="shared" si="875"/>
        <v>2.9885057471264354</v>
      </c>
      <c r="M1379" s="50">
        <v>187.6</v>
      </c>
      <c r="N1379" s="50"/>
      <c r="O1379" s="112">
        <f t="shared" si="876"/>
        <v>9.0063916327716385</v>
      </c>
      <c r="P1379" s="50">
        <v>221.9</v>
      </c>
      <c r="Q1379" s="50"/>
      <c r="R1379" s="112">
        <f t="shared" si="877"/>
        <v>17.035864978902971</v>
      </c>
      <c r="S1379" s="50">
        <v>158.69999999999999</v>
      </c>
      <c r="T1379" s="50"/>
      <c r="U1379" s="112">
        <f t="shared" si="878"/>
        <v>2.0578778135048159</v>
      </c>
      <c r="V1379" s="50">
        <v>127.1</v>
      </c>
      <c r="X1379" s="112">
        <f t="shared" si="879"/>
        <v>2.4999999999999911</v>
      </c>
      <c r="Y1379" s="98">
        <f t="shared" si="880"/>
        <v>0.64935064935064934</v>
      </c>
      <c r="Z1379" s="98"/>
      <c r="AA1379" s="309"/>
      <c r="AB1379" s="309"/>
      <c r="AC1379" s="309"/>
      <c r="AD1379" s="309"/>
      <c r="AE1379" s="309"/>
      <c r="AF1379" s="309"/>
      <c r="AG1379" s="309"/>
      <c r="AH1379" s="309"/>
      <c r="AI1379" s="309"/>
      <c r="AJ1379" s="309"/>
      <c r="AK1379" s="309"/>
      <c r="AL1379" s="309"/>
      <c r="AM1379" s="309"/>
      <c r="AN1379" s="309"/>
      <c r="AO1379" s="309"/>
    </row>
    <row r="1380" spans="2:42" s="31" customFormat="1" hidden="1" x14ac:dyDescent="0.2">
      <c r="B1380" s="16"/>
      <c r="C1380" s="17" t="s">
        <v>18</v>
      </c>
      <c r="D1380" s="50">
        <v>159.1</v>
      </c>
      <c r="E1380" s="50"/>
      <c r="F1380" s="112">
        <f t="shared" si="873"/>
        <v>14.542836573074137</v>
      </c>
      <c r="G1380" s="50">
        <v>152.1</v>
      </c>
      <c r="H1380" s="50"/>
      <c r="I1380" s="112">
        <f t="shared" si="874"/>
        <v>21.002386634844861</v>
      </c>
      <c r="J1380" s="50">
        <v>133.6</v>
      </c>
      <c r="K1380" s="50"/>
      <c r="L1380" s="112">
        <f t="shared" si="875"/>
        <v>1.984732824427482</v>
      </c>
      <c r="M1380" s="50">
        <v>187.7</v>
      </c>
      <c r="N1380" s="50"/>
      <c r="O1380" s="112">
        <f t="shared" si="876"/>
        <v>9.0011614401858342</v>
      </c>
      <c r="P1380" s="50">
        <v>226</v>
      </c>
      <c r="Q1380" s="50"/>
      <c r="R1380" s="112">
        <f t="shared" si="877"/>
        <v>18.262689691261123</v>
      </c>
      <c r="S1380" s="50">
        <v>159</v>
      </c>
      <c r="T1380" s="50"/>
      <c r="U1380" s="112">
        <f t="shared" si="878"/>
        <v>2.1194605009633882</v>
      </c>
      <c r="V1380" s="50">
        <v>127.4</v>
      </c>
      <c r="X1380" s="112">
        <f t="shared" si="879"/>
        <v>2.1651964715316829</v>
      </c>
      <c r="Y1380" s="98">
        <f t="shared" si="880"/>
        <v>0.62853551225644255</v>
      </c>
      <c r="Z1380" s="98"/>
      <c r="AA1380" s="309"/>
      <c r="AB1380" s="309"/>
      <c r="AC1380" s="309"/>
      <c r="AD1380" s="309"/>
      <c r="AE1380" s="309"/>
      <c r="AF1380" s="309"/>
      <c r="AG1380" s="309"/>
      <c r="AH1380" s="309"/>
      <c r="AI1380" s="309"/>
      <c r="AJ1380" s="309"/>
      <c r="AK1380" s="309"/>
      <c r="AL1380" s="309"/>
      <c r="AM1380" s="309"/>
      <c r="AN1380" s="309"/>
      <c r="AO1380" s="309"/>
    </row>
    <row r="1381" spans="2:42" s="31" customFormat="1" hidden="1" x14ac:dyDescent="0.2">
      <c r="B1381" s="16"/>
      <c r="C1381" s="17" t="s">
        <v>19</v>
      </c>
      <c r="D1381" s="50">
        <v>161</v>
      </c>
      <c r="E1381" s="50"/>
      <c r="F1381" s="112">
        <f t="shared" si="873"/>
        <v>15.412186379928317</v>
      </c>
      <c r="G1381" s="50">
        <v>154.80000000000001</v>
      </c>
      <c r="H1381" s="50"/>
      <c r="I1381" s="112">
        <f t="shared" si="874"/>
        <v>22.75971451229184</v>
      </c>
      <c r="J1381" s="50">
        <v>133.5</v>
      </c>
      <c r="K1381" s="50"/>
      <c r="L1381" s="112">
        <f t="shared" si="875"/>
        <v>1.9083969465648831</v>
      </c>
      <c r="M1381" s="50">
        <v>187.8</v>
      </c>
      <c r="N1381" s="50"/>
      <c r="O1381" s="112">
        <f t="shared" si="876"/>
        <v>8.9959373186302862</v>
      </c>
      <c r="P1381" s="50">
        <v>231.3</v>
      </c>
      <c r="Q1381" s="50"/>
      <c r="R1381" s="112">
        <f t="shared" si="877"/>
        <v>19.968879668049787</v>
      </c>
      <c r="S1381" s="50">
        <v>159.1</v>
      </c>
      <c r="T1381" s="50"/>
      <c r="U1381" s="112">
        <f t="shared" si="878"/>
        <v>1.0800508259212194</v>
      </c>
      <c r="V1381" s="50">
        <v>127.4</v>
      </c>
      <c r="X1381" s="112">
        <f t="shared" si="879"/>
        <v>2.0833333333333481</v>
      </c>
      <c r="Y1381" s="98">
        <f t="shared" si="880"/>
        <v>0.6211180124223602</v>
      </c>
      <c r="Z1381" s="98"/>
      <c r="AA1381" s="309"/>
      <c r="AB1381" s="309"/>
      <c r="AC1381" s="309"/>
      <c r="AD1381" s="309"/>
      <c r="AE1381" s="309"/>
      <c r="AF1381" s="309"/>
      <c r="AG1381" s="309"/>
      <c r="AH1381" s="309"/>
      <c r="AI1381" s="309"/>
      <c r="AJ1381" s="309"/>
      <c r="AK1381" s="309"/>
      <c r="AL1381" s="309"/>
      <c r="AM1381" s="309"/>
      <c r="AN1381" s="309"/>
      <c r="AO1381" s="309"/>
    </row>
    <row r="1382" spans="2:42" s="31" customFormat="1" hidden="1" x14ac:dyDescent="0.2">
      <c r="B1382" s="16"/>
      <c r="C1382" s="17" t="s">
        <v>20</v>
      </c>
      <c r="D1382" s="50">
        <v>165.9</v>
      </c>
      <c r="E1382" s="50"/>
      <c r="F1382" s="112">
        <f t="shared" si="873"/>
        <v>19.095477386934668</v>
      </c>
      <c r="G1382" s="50">
        <v>159.1</v>
      </c>
      <c r="H1382" s="50"/>
      <c r="I1382" s="112">
        <f t="shared" si="874"/>
        <v>26.269841269841265</v>
      </c>
      <c r="J1382" s="50">
        <v>133.6</v>
      </c>
      <c r="K1382" s="50"/>
      <c r="L1382" s="112">
        <f t="shared" si="875"/>
        <v>1.984732824427482</v>
      </c>
      <c r="M1382" s="50">
        <v>192.1</v>
      </c>
      <c r="N1382" s="50"/>
      <c r="O1382" s="112">
        <f t="shared" si="876"/>
        <v>11.491584445734171</v>
      </c>
      <c r="P1382" s="50">
        <v>242.8</v>
      </c>
      <c r="Q1382" s="50"/>
      <c r="R1382" s="112">
        <f t="shared" si="877"/>
        <v>26.524231370505479</v>
      </c>
      <c r="S1382" s="50">
        <v>170.2</v>
      </c>
      <c r="T1382" s="50"/>
      <c r="U1382" s="112">
        <f t="shared" si="878"/>
        <v>7.9949238578680193</v>
      </c>
      <c r="V1382" s="50">
        <v>127.5</v>
      </c>
      <c r="X1382" s="112">
        <f t="shared" si="879"/>
        <v>2.4919614147909996</v>
      </c>
      <c r="Y1382" s="98">
        <f t="shared" si="880"/>
        <v>0.60277275467148883</v>
      </c>
      <c r="Z1382" s="98"/>
      <c r="AA1382" s="309"/>
      <c r="AB1382" s="309"/>
      <c r="AC1382" s="309"/>
      <c r="AD1382" s="309"/>
      <c r="AE1382" s="309"/>
      <c r="AF1382" s="309"/>
      <c r="AG1382" s="309"/>
      <c r="AH1382" s="309"/>
      <c r="AI1382" s="309"/>
      <c r="AJ1382" s="309"/>
      <c r="AK1382" s="309"/>
      <c r="AL1382" s="309"/>
      <c r="AM1382" s="309"/>
      <c r="AN1382" s="309"/>
      <c r="AO1382" s="309"/>
    </row>
    <row r="1383" spans="2:42" s="31" customFormat="1" hidden="1" x14ac:dyDescent="0.2">
      <c r="B1383" s="16"/>
      <c r="C1383" s="17" t="s">
        <v>21</v>
      </c>
      <c r="D1383" s="50">
        <v>168.5</v>
      </c>
      <c r="E1383" s="50"/>
      <c r="F1383" s="112">
        <f t="shared" si="873"/>
        <v>19.503546099290769</v>
      </c>
      <c r="G1383" s="50">
        <v>161.80000000000001</v>
      </c>
      <c r="H1383" s="50"/>
      <c r="I1383" s="112">
        <f t="shared" si="874"/>
        <v>26.012461059190038</v>
      </c>
      <c r="J1383" s="50">
        <v>133.80000000000001</v>
      </c>
      <c r="K1383" s="50"/>
      <c r="L1383" s="112">
        <f t="shared" si="875"/>
        <v>2.1374045801526798</v>
      </c>
      <c r="M1383" s="50">
        <v>196.5</v>
      </c>
      <c r="N1383" s="50"/>
      <c r="O1383" s="112">
        <f t="shared" si="876"/>
        <v>14.045269878119559</v>
      </c>
      <c r="P1383" s="50">
        <v>248.7</v>
      </c>
      <c r="Q1383" s="50"/>
      <c r="R1383" s="112">
        <f t="shared" si="877"/>
        <v>27.669404517453788</v>
      </c>
      <c r="S1383" s="50">
        <v>170.8</v>
      </c>
      <c r="T1383" s="50"/>
      <c r="U1383" s="112">
        <f t="shared" si="878"/>
        <v>8.3756345177665068</v>
      </c>
      <c r="V1383" s="50">
        <v>127.5</v>
      </c>
      <c r="X1383" s="112">
        <f t="shared" si="879"/>
        <v>2.0816653322658141</v>
      </c>
      <c r="Y1383" s="98">
        <f t="shared" si="880"/>
        <v>0.59347181008902083</v>
      </c>
      <c r="Z1383" s="98"/>
      <c r="AA1383" s="309"/>
      <c r="AB1383" s="309"/>
      <c r="AC1383" s="309"/>
      <c r="AD1383" s="309"/>
      <c r="AE1383" s="309"/>
      <c r="AF1383" s="309"/>
      <c r="AG1383" s="309"/>
      <c r="AH1383" s="309"/>
      <c r="AI1383" s="309"/>
      <c r="AJ1383" s="309"/>
      <c r="AK1383" s="309"/>
      <c r="AL1383" s="309"/>
      <c r="AM1383" s="309"/>
      <c r="AN1383" s="309"/>
      <c r="AO1383" s="309"/>
    </row>
    <row r="1384" spans="2:42" s="31" customFormat="1" hidden="1" x14ac:dyDescent="0.2">
      <c r="B1384" s="16"/>
      <c r="C1384" s="17" t="s">
        <v>22</v>
      </c>
      <c r="D1384" s="50">
        <v>169.5</v>
      </c>
      <c r="E1384" s="50"/>
      <c r="F1384" s="112">
        <f t="shared" si="873"/>
        <v>18.947368421052623</v>
      </c>
      <c r="G1384" s="50">
        <v>163.9</v>
      </c>
      <c r="H1384" s="50"/>
      <c r="I1384" s="112">
        <f t="shared" si="874"/>
        <v>25.114503816793899</v>
      </c>
      <c r="J1384" s="50">
        <v>134</v>
      </c>
      <c r="K1384" s="50"/>
      <c r="L1384" s="112">
        <f t="shared" si="875"/>
        <v>2.1341463414634276</v>
      </c>
      <c r="M1384" s="50">
        <v>196.6</v>
      </c>
      <c r="N1384" s="50"/>
      <c r="O1384" s="112">
        <f t="shared" si="876"/>
        <v>14.103308183401042</v>
      </c>
      <c r="P1384" s="50">
        <v>244.8</v>
      </c>
      <c r="Q1384" s="50"/>
      <c r="R1384" s="112">
        <f t="shared" si="877"/>
        <v>25.796505652620773</v>
      </c>
      <c r="S1384" s="50">
        <v>171.3</v>
      </c>
      <c r="T1384" s="50"/>
      <c r="U1384" s="112">
        <f t="shared" si="878"/>
        <v>8.6928934010152439</v>
      </c>
      <c r="V1384" s="50">
        <v>127.7</v>
      </c>
      <c r="X1384" s="112">
        <f t="shared" si="879"/>
        <v>1.9968051118210761</v>
      </c>
      <c r="Y1384" s="98">
        <f t="shared" si="880"/>
        <v>0.58997050147492625</v>
      </c>
      <c r="Z1384" s="98"/>
      <c r="AA1384" s="309"/>
      <c r="AB1384" s="309"/>
      <c r="AC1384" s="309"/>
      <c r="AD1384" s="309"/>
      <c r="AE1384" s="309"/>
      <c r="AF1384" s="309"/>
      <c r="AG1384" s="309"/>
      <c r="AH1384" s="309"/>
      <c r="AI1384" s="309"/>
      <c r="AJ1384" s="309"/>
      <c r="AK1384" s="309"/>
      <c r="AL1384" s="309"/>
      <c r="AM1384" s="309"/>
      <c r="AN1384" s="309"/>
      <c r="AO1384" s="309"/>
    </row>
    <row r="1385" spans="2:42" s="31" customFormat="1" hidden="1" x14ac:dyDescent="0.2">
      <c r="B1385" s="16"/>
      <c r="C1385" s="17" t="s">
        <v>23</v>
      </c>
      <c r="D1385" s="50">
        <v>169.8</v>
      </c>
      <c r="E1385" s="50"/>
      <c r="F1385" s="112">
        <f t="shared" si="873"/>
        <v>17.022742935906287</v>
      </c>
      <c r="G1385" s="50">
        <v>165.1</v>
      </c>
      <c r="H1385" s="50"/>
      <c r="I1385" s="112">
        <f t="shared" si="874"/>
        <v>25.265553869499225</v>
      </c>
      <c r="J1385" s="50">
        <v>134.4</v>
      </c>
      <c r="K1385" s="50"/>
      <c r="L1385" s="112">
        <f t="shared" si="875"/>
        <v>2.4390243902439046</v>
      </c>
      <c r="M1385" s="50">
        <v>196.7</v>
      </c>
      <c r="N1385" s="50"/>
      <c r="O1385" s="112">
        <f t="shared" si="876"/>
        <v>4.9066666666666592</v>
      </c>
      <c r="P1385" s="50">
        <v>239.3</v>
      </c>
      <c r="Q1385" s="50"/>
      <c r="R1385" s="112">
        <f t="shared" si="877"/>
        <v>20.190858864892025</v>
      </c>
      <c r="S1385" s="50">
        <v>171.4</v>
      </c>
      <c r="T1385" s="50"/>
      <c r="U1385" s="112">
        <f t="shared" si="878"/>
        <v>8.6873811033608241</v>
      </c>
      <c r="V1385" s="50">
        <v>127.9</v>
      </c>
      <c r="X1385" s="112">
        <f t="shared" si="879"/>
        <v>1.9936204146730363</v>
      </c>
      <c r="Y1385" s="98">
        <f t="shared" si="880"/>
        <v>0.58892815076560656</v>
      </c>
      <c r="Z1385" s="98"/>
      <c r="AA1385" s="309"/>
      <c r="AB1385" s="309"/>
      <c r="AC1385" s="309"/>
      <c r="AD1385" s="309"/>
      <c r="AE1385" s="309"/>
      <c r="AF1385" s="309"/>
      <c r="AG1385" s="309"/>
      <c r="AH1385" s="309"/>
      <c r="AI1385" s="309"/>
      <c r="AJ1385" s="309"/>
      <c r="AK1385" s="309"/>
      <c r="AL1385" s="309"/>
      <c r="AM1385" s="309"/>
      <c r="AN1385" s="309"/>
      <c r="AO1385" s="309"/>
    </row>
    <row r="1386" spans="2:42" s="31" customFormat="1" hidden="1" x14ac:dyDescent="0.2">
      <c r="B1386" s="16"/>
      <c r="C1386" s="17" t="s">
        <v>24</v>
      </c>
      <c r="D1386" s="50">
        <v>169.3</v>
      </c>
      <c r="E1386" s="50"/>
      <c r="F1386" s="112">
        <f t="shared" si="873"/>
        <v>15.642076502732237</v>
      </c>
      <c r="G1386" s="50">
        <v>165</v>
      </c>
      <c r="H1386" s="50"/>
      <c r="I1386" s="112">
        <f t="shared" si="874"/>
        <v>24.528301886792448</v>
      </c>
      <c r="J1386" s="50">
        <v>134.4</v>
      </c>
      <c r="K1386" s="50"/>
      <c r="L1386" s="112">
        <f t="shared" si="875"/>
        <v>2.361005331302346</v>
      </c>
      <c r="M1386" s="50">
        <v>196.7</v>
      </c>
      <c r="N1386" s="50"/>
      <c r="O1386" s="112">
        <f t="shared" si="876"/>
        <v>4.9066666666666592</v>
      </c>
      <c r="P1386" s="50">
        <v>231.9</v>
      </c>
      <c r="Q1386" s="50"/>
      <c r="R1386" s="112">
        <f t="shared" si="877"/>
        <v>9.4900849858357006</v>
      </c>
      <c r="S1386" s="50">
        <v>171.4</v>
      </c>
      <c r="T1386" s="50"/>
      <c r="U1386" s="112">
        <f t="shared" si="878"/>
        <v>8.6873811033608241</v>
      </c>
      <c r="V1386" s="50">
        <v>127.8</v>
      </c>
      <c r="X1386" s="112">
        <f t="shared" si="879"/>
        <v>1.9138755980861122</v>
      </c>
      <c r="Y1386" s="98">
        <f t="shared" si="880"/>
        <v>0.59066745422327227</v>
      </c>
      <c r="Z1386" s="98"/>
      <c r="AA1386" s="309"/>
      <c r="AB1386" s="309"/>
      <c r="AC1386" s="309"/>
      <c r="AD1386" s="309"/>
      <c r="AE1386" s="309"/>
      <c r="AF1386" s="309"/>
      <c r="AG1386" s="309"/>
      <c r="AH1386" s="309"/>
      <c r="AI1386" s="309"/>
      <c r="AJ1386" s="309"/>
      <c r="AK1386" s="309"/>
      <c r="AL1386" s="309"/>
      <c r="AM1386" s="309"/>
      <c r="AN1386" s="309"/>
      <c r="AO1386" s="309"/>
    </row>
    <row r="1387" spans="2:42" s="31" customFormat="1" hidden="1" x14ac:dyDescent="0.2">
      <c r="C1387" s="17" t="s">
        <v>25</v>
      </c>
      <c r="D1387" s="50">
        <v>165.2</v>
      </c>
      <c r="F1387" s="112">
        <f t="shared" si="873"/>
        <v>11.096166778749161</v>
      </c>
      <c r="G1387" s="50">
        <v>161.6</v>
      </c>
      <c r="I1387" s="112">
        <f t="shared" si="874"/>
        <v>20.327624720774363</v>
      </c>
      <c r="J1387" s="50">
        <v>134.19999999999999</v>
      </c>
      <c r="L1387" s="112">
        <f t="shared" si="875"/>
        <v>2.0532319391634912</v>
      </c>
      <c r="M1387" s="50">
        <v>196.7</v>
      </c>
      <c r="O1387" s="112">
        <f t="shared" si="876"/>
        <v>4.9066666666666592</v>
      </c>
      <c r="P1387" s="50">
        <v>202.5</v>
      </c>
      <c r="R1387" s="112">
        <f t="shared" si="877"/>
        <v>-12.033014769765416</v>
      </c>
      <c r="S1387" s="53">
        <v>171.6</v>
      </c>
      <c r="U1387" s="112">
        <f t="shared" si="878"/>
        <v>8.6763774540848502</v>
      </c>
      <c r="V1387" s="50">
        <v>127.8</v>
      </c>
      <c r="X1387" s="112">
        <f t="shared" si="879"/>
        <v>1.6706443914081159</v>
      </c>
      <c r="Y1387" s="98">
        <f t="shared" si="880"/>
        <v>0.60532687651331729</v>
      </c>
      <c r="Z1387" s="98"/>
      <c r="AA1387" s="309"/>
      <c r="AB1387" s="309"/>
      <c r="AC1387" s="309"/>
      <c r="AD1387" s="309"/>
      <c r="AE1387" s="309"/>
      <c r="AF1387" s="309"/>
      <c r="AG1387" s="309"/>
      <c r="AH1387" s="309"/>
      <c r="AI1387" s="309"/>
      <c r="AJ1387" s="309"/>
      <c r="AK1387" s="309"/>
      <c r="AL1387" s="309"/>
      <c r="AM1387" s="309"/>
      <c r="AN1387" s="309"/>
      <c r="AO1387" s="309"/>
    </row>
    <row r="1388" spans="2:42" s="31" customFormat="1" hidden="1" x14ac:dyDescent="0.2">
      <c r="C1388" s="17"/>
      <c r="D1388" s="50"/>
      <c r="F1388" s="112"/>
      <c r="G1388" s="50"/>
      <c r="I1388" s="112"/>
      <c r="J1388" s="50"/>
      <c r="L1388" s="112"/>
      <c r="M1388" s="50"/>
      <c r="O1388" s="112"/>
      <c r="P1388" s="50"/>
      <c r="R1388" s="112"/>
      <c r="S1388" s="53"/>
      <c r="U1388" s="112"/>
      <c r="V1388" s="50"/>
      <c r="X1388" s="112"/>
      <c r="Y1388" s="98"/>
      <c r="Z1388" s="98"/>
      <c r="AA1388" s="309"/>
      <c r="AB1388" s="309"/>
      <c r="AC1388" s="309"/>
      <c r="AD1388" s="309"/>
      <c r="AE1388" s="309"/>
      <c r="AF1388" s="309"/>
      <c r="AG1388" s="309"/>
      <c r="AH1388" s="309"/>
      <c r="AI1388" s="309"/>
      <c r="AJ1388" s="309"/>
      <c r="AK1388" s="309"/>
      <c r="AL1388" s="309"/>
      <c r="AM1388" s="309"/>
      <c r="AN1388" s="309"/>
      <c r="AO1388" s="309"/>
    </row>
    <row r="1389" spans="2:42" s="31" customFormat="1" x14ac:dyDescent="0.2">
      <c r="B1389" s="18">
        <v>2009</v>
      </c>
      <c r="C1389" s="17"/>
      <c r="D1389" s="50">
        <f>SUM(D1390:D1401)/12</f>
        <v>167.15</v>
      </c>
      <c r="E1389" s="50"/>
      <c r="F1389" s="321">
        <f>SUM(D1389/D1375-1)*100</f>
        <v>3.7286031959455901</v>
      </c>
      <c r="G1389" s="50">
        <f>SUM(G1390:G1401)/12</f>
        <v>163.07500000000002</v>
      </c>
      <c r="H1389" s="50"/>
      <c r="I1389" s="321">
        <f>SUM(G1389/G1375-1)*100</f>
        <v>6.3648222632894713</v>
      </c>
      <c r="J1389" s="50">
        <f>SUM(J1390:J1401)/12</f>
        <v>134.55000000000001</v>
      </c>
      <c r="K1389" s="50"/>
      <c r="L1389" s="321">
        <f>SUM(J1389/J1375-1)*100</f>
        <v>0.61066799601197097</v>
      </c>
      <c r="M1389" s="50">
        <f>SUM(M1390:M1401)/12</f>
        <v>196.72500000000002</v>
      </c>
      <c r="N1389" s="50"/>
      <c r="O1389" s="321">
        <f>SUM(M1389/M1375-1)*100</f>
        <v>2.5945241199478719</v>
      </c>
      <c r="P1389" s="50">
        <f>SUM(P1390:P1401)/12</f>
        <v>213.67499999999995</v>
      </c>
      <c r="Q1389" s="50"/>
      <c r="R1389" s="321">
        <f>SUM(P1389/P1375-1)*100</f>
        <v>-7.2993492407809395</v>
      </c>
      <c r="S1389" s="50">
        <f>SUM(S1390:S1401)/12</f>
        <v>173.80833333333337</v>
      </c>
      <c r="T1389" s="50"/>
      <c r="U1389" s="321">
        <f>SUM(S1389/S1375-1)*100</f>
        <v>5.3809620048504536</v>
      </c>
      <c r="V1389" s="50">
        <f>SUM(V1390:V1401)/12</f>
        <v>128.20833333333334</v>
      </c>
      <c r="W1389" s="16"/>
      <c r="X1389" s="321">
        <f>SUM(V1389/V1375-1)*100</f>
        <v>0.75970921474886044</v>
      </c>
      <c r="Y1389" s="98">
        <f t="shared" ref="Y1389:Y1401" si="881">SUM(1/D1389)*100</f>
        <v>0.59826503140891407</v>
      </c>
      <c r="Z1389" s="98"/>
      <c r="AA1389" s="309"/>
      <c r="AB1389" s="309"/>
      <c r="AC1389" s="292"/>
      <c r="AD1389" s="292"/>
      <c r="AE1389" s="292"/>
      <c r="AF1389" s="292"/>
      <c r="AG1389" s="292"/>
      <c r="AH1389" s="292"/>
      <c r="AI1389" s="263"/>
      <c r="AJ1389" s="309" t="b">
        <f>D1389=AB1389</f>
        <v>0</v>
      </c>
      <c r="AK1389" s="309" t="b">
        <f>G1389=AC1389</f>
        <v>0</v>
      </c>
      <c r="AL1389" s="309" t="b">
        <f>J1389=AD1389</f>
        <v>0</v>
      </c>
      <c r="AM1389" s="309" t="b">
        <f>M1389=AE1389</f>
        <v>0</v>
      </c>
      <c r="AN1389" s="309" t="b">
        <f>AF1389=P1389</f>
        <v>0</v>
      </c>
      <c r="AO1389" s="309" t="b">
        <f>AG1389=S1389</f>
        <v>0</v>
      </c>
      <c r="AP1389" s="31" t="b">
        <f>AH1389=V1389</f>
        <v>0</v>
      </c>
    </row>
    <row r="1390" spans="2:42" s="31" customFormat="1" x14ac:dyDescent="0.2">
      <c r="B1390" s="16"/>
      <c r="C1390" s="17" t="s">
        <v>32</v>
      </c>
      <c r="D1390" s="50">
        <v>162.6</v>
      </c>
      <c r="E1390" s="50"/>
      <c r="F1390" s="321">
        <f t="shared" ref="F1390:F1401" si="882">SUM(D1390/D1376-1)*100</f>
        <v>9.0543259557344093</v>
      </c>
      <c r="G1390" s="50">
        <v>158</v>
      </c>
      <c r="H1390" s="50"/>
      <c r="I1390" s="321">
        <f t="shared" ref="I1390:I1401" si="883">SUM(G1390/G1376-1)*100</f>
        <v>17.037037037037027</v>
      </c>
      <c r="J1390" s="50">
        <v>134.19999999999999</v>
      </c>
      <c r="K1390" s="50"/>
      <c r="L1390" s="321">
        <f t="shared" ref="L1390:L1401" si="884">SUM(J1390/J1376-1)*100</f>
        <v>1.8209408194233445</v>
      </c>
      <c r="M1390" s="50">
        <v>196.7</v>
      </c>
      <c r="N1390" s="50"/>
      <c r="O1390" s="321">
        <f t="shared" ref="O1390:O1401" si="885">SUM(M1390/M1376-1)*100</f>
        <v>4.9066666666666592</v>
      </c>
      <c r="P1390" s="50">
        <v>195.2</v>
      </c>
      <c r="Q1390" s="50"/>
      <c r="R1390" s="321">
        <f t="shared" ref="R1390:R1401" si="886">SUM(P1390/P1376-1)*100</f>
        <v>-14.685314685314699</v>
      </c>
      <c r="S1390" s="50">
        <v>171.4</v>
      </c>
      <c r="T1390" s="50"/>
      <c r="U1390" s="321">
        <f t="shared" ref="U1390:U1401" si="887">SUM(S1390/S1376-1)*100</f>
        <v>8.4123972169513053</v>
      </c>
      <c r="V1390" s="50">
        <v>127.7</v>
      </c>
      <c r="W1390" s="16"/>
      <c r="X1390" s="321">
        <f t="shared" ref="X1390:X1401" si="888">SUM(V1390/V1376-1)*100</f>
        <v>1.2688342585249979</v>
      </c>
      <c r="Y1390" s="98">
        <f t="shared" si="881"/>
        <v>0.61500615006150061</v>
      </c>
      <c r="AA1390" s="300" t="s">
        <v>14</v>
      </c>
      <c r="AB1390" s="301">
        <v>162.6</v>
      </c>
      <c r="AC1390" s="301">
        <v>158</v>
      </c>
      <c r="AD1390" s="301">
        <v>134.19999999999999</v>
      </c>
      <c r="AE1390" s="301">
        <v>196.7</v>
      </c>
      <c r="AF1390" s="301">
        <v>195.2</v>
      </c>
      <c r="AG1390" s="301">
        <v>171.4</v>
      </c>
      <c r="AH1390" s="301">
        <v>127.7</v>
      </c>
      <c r="AI1390" s="309"/>
      <c r="AJ1390" s="309" t="b">
        <f>D1390=AB1390</f>
        <v>1</v>
      </c>
      <c r="AK1390" s="309" t="b">
        <f>G1390=AC1390</f>
        <v>1</v>
      </c>
      <c r="AL1390" s="309" t="b">
        <f>J1390=AD1390</f>
        <v>1</v>
      </c>
      <c r="AM1390" s="309" t="b">
        <f>M1390=AE1390</f>
        <v>1</v>
      </c>
      <c r="AN1390" s="309" t="b">
        <f>AF1390=P1390</f>
        <v>1</v>
      </c>
      <c r="AO1390" s="309" t="b">
        <f>AG1390=S1390</f>
        <v>1</v>
      </c>
      <c r="AP1390" s="31" t="b">
        <f>AH1390=V1390</f>
        <v>1</v>
      </c>
    </row>
    <row r="1391" spans="2:42" s="31" customFormat="1" x14ac:dyDescent="0.2">
      <c r="B1391" s="16"/>
      <c r="C1391" s="17" t="s">
        <v>15</v>
      </c>
      <c r="D1391" s="50">
        <v>165.1</v>
      </c>
      <c r="E1391" s="50"/>
      <c r="F1391" s="321">
        <f t="shared" si="882"/>
        <v>9.3377483443708655</v>
      </c>
      <c r="G1391" s="50">
        <v>159.80000000000001</v>
      </c>
      <c r="H1391" s="50"/>
      <c r="I1391" s="321">
        <f t="shared" si="883"/>
        <v>15.379061371841175</v>
      </c>
      <c r="J1391" s="50">
        <v>134.4</v>
      </c>
      <c r="K1391" s="50"/>
      <c r="L1391" s="321">
        <f t="shared" si="884"/>
        <v>0.6741573033707926</v>
      </c>
      <c r="M1391" s="50">
        <v>196.7</v>
      </c>
      <c r="N1391" s="50"/>
      <c r="O1391" s="321">
        <f t="shared" si="885"/>
        <v>4.9066666666666592</v>
      </c>
      <c r="P1391" s="50">
        <v>215</v>
      </c>
      <c r="Q1391" s="50"/>
      <c r="R1391" s="321">
        <f t="shared" si="886"/>
        <v>-3.9749888343010298</v>
      </c>
      <c r="S1391" s="50">
        <v>171.9</v>
      </c>
      <c r="T1391" s="50"/>
      <c r="U1391" s="321">
        <f t="shared" si="887"/>
        <v>8.2493702770780821</v>
      </c>
      <c r="V1391" s="50">
        <v>127.8</v>
      </c>
      <c r="W1391" s="16"/>
      <c r="X1391" s="321">
        <f t="shared" si="888"/>
        <v>1.1876484560570111</v>
      </c>
      <c r="Y1391" s="98">
        <f t="shared" si="881"/>
        <v>0.60569351907934588</v>
      </c>
      <c r="Z1391" s="98"/>
      <c r="AA1391" s="300" t="s">
        <v>15</v>
      </c>
      <c r="AB1391" s="301">
        <v>165.1</v>
      </c>
      <c r="AC1391" s="301">
        <v>159.80000000000001</v>
      </c>
      <c r="AD1391" s="301">
        <v>134.4</v>
      </c>
      <c r="AE1391" s="301">
        <v>196.7</v>
      </c>
      <c r="AF1391" s="301">
        <v>215</v>
      </c>
      <c r="AG1391" s="301">
        <v>171.9</v>
      </c>
      <c r="AH1391" s="301">
        <v>127.8</v>
      </c>
      <c r="AI1391" s="263"/>
      <c r="AJ1391" s="309" t="b">
        <f t="shared" ref="AJ1391:AJ1401" si="889">D1391=AB1391</f>
        <v>1</v>
      </c>
      <c r="AK1391" s="309" t="b">
        <f t="shared" ref="AK1391:AK1401" si="890">G1391=AC1391</f>
        <v>1</v>
      </c>
      <c r="AL1391" s="309" t="b">
        <f t="shared" ref="AL1391:AL1401" si="891">J1391=AD1391</f>
        <v>1</v>
      </c>
      <c r="AM1391" s="309" t="b">
        <f t="shared" ref="AM1391:AM1401" si="892">M1391=AE1391</f>
        <v>1</v>
      </c>
      <c r="AN1391" s="309" t="b">
        <f t="shared" ref="AN1391:AN1401" si="893">AF1391=P1391</f>
        <v>1</v>
      </c>
      <c r="AO1391" s="309" t="b">
        <f t="shared" ref="AO1391:AO1401" si="894">AG1391=S1391</f>
        <v>1</v>
      </c>
      <c r="AP1391" s="31" t="b">
        <f t="shared" ref="AP1391:AP1401" si="895">AH1391=V1391</f>
        <v>1</v>
      </c>
    </row>
    <row r="1392" spans="2:42" s="31" customFormat="1" x14ac:dyDescent="0.2">
      <c r="B1392" s="16"/>
      <c r="C1392" s="17" t="s">
        <v>16</v>
      </c>
      <c r="D1392" s="50">
        <v>165.8</v>
      </c>
      <c r="E1392" s="50"/>
      <c r="F1392" s="321">
        <f t="shared" si="882"/>
        <v>9.5836087243886361</v>
      </c>
      <c r="G1392" s="50">
        <v>161.19999999999999</v>
      </c>
      <c r="H1392" s="50"/>
      <c r="I1392" s="321">
        <f t="shared" si="883"/>
        <v>15.887850467289709</v>
      </c>
      <c r="J1392" s="50">
        <v>134.30000000000001</v>
      </c>
      <c r="K1392" s="50"/>
      <c r="L1392" s="321">
        <f t="shared" si="884"/>
        <v>0.52395209580839985</v>
      </c>
      <c r="M1392" s="50">
        <v>196.7</v>
      </c>
      <c r="N1392" s="50"/>
      <c r="O1392" s="321">
        <f t="shared" si="885"/>
        <v>4.8507462686567138</v>
      </c>
      <c r="P1392" s="50">
        <v>212.6</v>
      </c>
      <c r="Q1392" s="50"/>
      <c r="R1392" s="321">
        <f t="shared" si="886"/>
        <v>-5.1316376617581483</v>
      </c>
      <c r="S1392" s="50">
        <v>172.2</v>
      </c>
      <c r="T1392" s="50"/>
      <c r="U1392" s="321">
        <f t="shared" si="887"/>
        <v>8.4382871536523787</v>
      </c>
      <c r="V1392" s="50">
        <v>127.6</v>
      </c>
      <c r="W1392" s="16"/>
      <c r="X1392" s="321">
        <f t="shared" si="888"/>
        <v>0.94936708860757779</v>
      </c>
      <c r="Y1392" s="98">
        <f t="shared" si="881"/>
        <v>0.60313630880579006</v>
      </c>
      <c r="Z1392" s="98"/>
      <c r="AA1392" s="300" t="s">
        <v>16</v>
      </c>
      <c r="AB1392" s="301">
        <v>165.8</v>
      </c>
      <c r="AC1392" s="301">
        <v>161.19999999999999</v>
      </c>
      <c r="AD1392" s="301">
        <v>134.30000000000001</v>
      </c>
      <c r="AE1392" s="301">
        <v>196.7</v>
      </c>
      <c r="AF1392" s="301">
        <v>212.6</v>
      </c>
      <c r="AG1392" s="301">
        <v>172.2</v>
      </c>
      <c r="AH1392" s="301">
        <v>127.6</v>
      </c>
      <c r="AI1392" s="263"/>
      <c r="AJ1392" s="309" t="b">
        <f t="shared" si="889"/>
        <v>1</v>
      </c>
      <c r="AK1392" s="309" t="b">
        <f t="shared" si="890"/>
        <v>1</v>
      </c>
      <c r="AL1392" s="309" t="b">
        <f t="shared" si="891"/>
        <v>1</v>
      </c>
      <c r="AM1392" s="309" t="b">
        <f t="shared" si="892"/>
        <v>1</v>
      </c>
      <c r="AN1392" s="309" t="b">
        <f t="shared" si="893"/>
        <v>1</v>
      </c>
      <c r="AO1392" s="309" t="b">
        <f t="shared" si="894"/>
        <v>1</v>
      </c>
      <c r="AP1392" s="31" t="b">
        <f t="shared" si="895"/>
        <v>1</v>
      </c>
    </row>
    <row r="1393" spans="2:42" s="31" customFormat="1" x14ac:dyDescent="0.2">
      <c r="B1393" s="16"/>
      <c r="C1393" s="17" t="s">
        <v>17</v>
      </c>
      <c r="D1393" s="50">
        <v>165.7</v>
      </c>
      <c r="E1393" s="50"/>
      <c r="F1393" s="321">
        <f t="shared" si="882"/>
        <v>7.5974025974025805</v>
      </c>
      <c r="G1393" s="50">
        <v>161.69999999999999</v>
      </c>
      <c r="H1393" s="50"/>
      <c r="I1393" s="321">
        <f t="shared" si="883"/>
        <v>12.447844228094551</v>
      </c>
      <c r="J1393" s="50">
        <v>134.1</v>
      </c>
      <c r="K1393" s="50"/>
      <c r="L1393" s="321">
        <f t="shared" si="884"/>
        <v>-0.22321428571429047</v>
      </c>
      <c r="M1393" s="50">
        <v>196.7</v>
      </c>
      <c r="N1393" s="50"/>
      <c r="O1393" s="321">
        <f t="shared" si="885"/>
        <v>4.8507462686567138</v>
      </c>
      <c r="P1393" s="50">
        <v>207.3</v>
      </c>
      <c r="Q1393" s="50"/>
      <c r="R1393" s="321">
        <f t="shared" si="886"/>
        <v>-6.5795403334835463</v>
      </c>
      <c r="S1393" s="50">
        <v>172.4</v>
      </c>
      <c r="T1393" s="50"/>
      <c r="U1393" s="321">
        <f t="shared" si="887"/>
        <v>8.6326402016383206</v>
      </c>
      <c r="V1393" s="50">
        <v>127.8</v>
      </c>
      <c r="W1393" s="16"/>
      <c r="X1393" s="321">
        <f t="shared" si="888"/>
        <v>0.55074744295831035</v>
      </c>
      <c r="Y1393" s="98">
        <f t="shared" si="881"/>
        <v>0.6035003017501509</v>
      </c>
      <c r="Z1393" s="98"/>
      <c r="AA1393" s="300" t="s">
        <v>17</v>
      </c>
      <c r="AB1393" s="301">
        <v>165.7</v>
      </c>
      <c r="AC1393" s="301">
        <v>161.69999999999999</v>
      </c>
      <c r="AD1393" s="301">
        <v>134.1</v>
      </c>
      <c r="AE1393" s="301">
        <v>196.7</v>
      </c>
      <c r="AF1393" s="301">
        <v>207.3</v>
      </c>
      <c r="AG1393" s="301">
        <v>172.4</v>
      </c>
      <c r="AH1393" s="301">
        <v>127.8</v>
      </c>
      <c r="AI1393" s="263"/>
      <c r="AJ1393" s="309" t="b">
        <f t="shared" si="889"/>
        <v>1</v>
      </c>
      <c r="AK1393" s="309" t="b">
        <f t="shared" si="890"/>
        <v>1</v>
      </c>
      <c r="AL1393" s="309" t="b">
        <f t="shared" si="891"/>
        <v>1</v>
      </c>
      <c r="AM1393" s="309" t="b">
        <f t="shared" si="892"/>
        <v>1</v>
      </c>
      <c r="AN1393" s="309" t="b">
        <f t="shared" si="893"/>
        <v>1</v>
      </c>
      <c r="AO1393" s="309" t="b">
        <f t="shared" si="894"/>
        <v>1</v>
      </c>
      <c r="AP1393" s="31" t="b">
        <f t="shared" si="895"/>
        <v>1</v>
      </c>
    </row>
    <row r="1394" spans="2:42" s="31" customFormat="1" x14ac:dyDescent="0.2">
      <c r="B1394" s="16"/>
      <c r="C1394" s="17" t="s">
        <v>18</v>
      </c>
      <c r="D1394" s="50">
        <v>164.6</v>
      </c>
      <c r="E1394" s="50"/>
      <c r="F1394" s="321">
        <f t="shared" si="882"/>
        <v>3.4569453174104314</v>
      </c>
      <c r="G1394" s="50">
        <v>161.30000000000001</v>
      </c>
      <c r="H1394" s="50"/>
      <c r="I1394" s="321">
        <f t="shared" si="883"/>
        <v>6.0486522024983724</v>
      </c>
      <c r="J1394" s="50">
        <v>134.1</v>
      </c>
      <c r="K1394" s="50"/>
      <c r="L1394" s="321">
        <f t="shared" si="884"/>
        <v>0.37425149700598404</v>
      </c>
      <c r="M1394" s="50">
        <v>196.7</v>
      </c>
      <c r="N1394" s="50"/>
      <c r="O1394" s="321">
        <f t="shared" si="885"/>
        <v>4.7948854555141196</v>
      </c>
      <c r="P1394" s="50">
        <v>195.3</v>
      </c>
      <c r="Q1394" s="50"/>
      <c r="R1394" s="321">
        <f t="shared" si="886"/>
        <v>-13.584070796460168</v>
      </c>
      <c r="S1394" s="50">
        <v>172.4</v>
      </c>
      <c r="T1394" s="50"/>
      <c r="U1394" s="321">
        <f t="shared" si="887"/>
        <v>8.4276729559748418</v>
      </c>
      <c r="V1394" s="50">
        <v>127.9</v>
      </c>
      <c r="W1394" s="16"/>
      <c r="X1394" s="321">
        <f t="shared" si="888"/>
        <v>0.39246467817897202</v>
      </c>
      <c r="Y1394" s="98">
        <f t="shared" si="881"/>
        <v>0.60753341433778862</v>
      </c>
      <c r="Z1394" s="98"/>
      <c r="AA1394" s="300" t="s">
        <v>18</v>
      </c>
      <c r="AB1394" s="301">
        <v>164.6</v>
      </c>
      <c r="AC1394" s="301">
        <v>161.30000000000001</v>
      </c>
      <c r="AD1394" s="301">
        <v>134.1</v>
      </c>
      <c r="AE1394" s="301">
        <v>196.7</v>
      </c>
      <c r="AF1394" s="301">
        <v>195.3</v>
      </c>
      <c r="AG1394" s="301">
        <v>172.4</v>
      </c>
      <c r="AH1394" s="301">
        <v>127.9</v>
      </c>
      <c r="AI1394" s="263"/>
      <c r="AJ1394" s="309" t="b">
        <f t="shared" si="889"/>
        <v>1</v>
      </c>
      <c r="AK1394" s="309" t="b">
        <f t="shared" si="890"/>
        <v>1</v>
      </c>
      <c r="AL1394" s="309" t="b">
        <f t="shared" si="891"/>
        <v>1</v>
      </c>
      <c r="AM1394" s="309" t="b">
        <f t="shared" si="892"/>
        <v>1</v>
      </c>
      <c r="AN1394" s="309" t="b">
        <f t="shared" si="893"/>
        <v>1</v>
      </c>
      <c r="AO1394" s="309" t="b">
        <f t="shared" si="894"/>
        <v>1</v>
      </c>
      <c r="AP1394" s="31" t="b">
        <f t="shared" si="895"/>
        <v>1</v>
      </c>
    </row>
    <row r="1395" spans="2:42" s="31" customFormat="1" x14ac:dyDescent="0.2">
      <c r="B1395" s="16"/>
      <c r="C1395" s="17" t="s">
        <v>19</v>
      </c>
      <c r="D1395" s="50">
        <v>165.1</v>
      </c>
      <c r="E1395" s="50"/>
      <c r="F1395" s="321">
        <f t="shared" si="882"/>
        <v>2.5465838509316718</v>
      </c>
      <c r="G1395" s="50">
        <v>161.69999999999999</v>
      </c>
      <c r="H1395" s="50"/>
      <c r="I1395" s="321">
        <f t="shared" si="883"/>
        <v>4.457364341085257</v>
      </c>
      <c r="J1395" s="50">
        <v>134.6</v>
      </c>
      <c r="K1395" s="50"/>
      <c r="L1395" s="321">
        <f t="shared" si="884"/>
        <v>0.82397003745318109</v>
      </c>
      <c r="M1395" s="50">
        <v>196.7</v>
      </c>
      <c r="N1395" s="50"/>
      <c r="O1395" s="321">
        <f t="shared" si="885"/>
        <v>4.7390841320553712</v>
      </c>
      <c r="P1395" s="50">
        <v>198.1</v>
      </c>
      <c r="Q1395" s="50"/>
      <c r="R1395" s="321">
        <f t="shared" si="886"/>
        <v>-14.353653264159105</v>
      </c>
      <c r="S1395" s="50">
        <v>172.4</v>
      </c>
      <c r="T1395" s="50"/>
      <c r="U1395" s="321">
        <f t="shared" si="887"/>
        <v>8.359522313010693</v>
      </c>
      <c r="V1395" s="50">
        <v>127.8</v>
      </c>
      <c r="W1395" s="16"/>
      <c r="X1395" s="321">
        <f t="shared" si="888"/>
        <v>0.31397174254317317</v>
      </c>
      <c r="Y1395" s="98">
        <f t="shared" si="881"/>
        <v>0.60569351907934588</v>
      </c>
      <c r="Z1395" s="98"/>
      <c r="AA1395" s="300" t="s">
        <v>58</v>
      </c>
      <c r="AB1395" s="301">
        <v>165.1</v>
      </c>
      <c r="AC1395" s="301">
        <v>161.69999999999999</v>
      </c>
      <c r="AD1395" s="301">
        <v>134.6</v>
      </c>
      <c r="AE1395" s="301">
        <v>196.7</v>
      </c>
      <c r="AF1395" s="301">
        <v>198.1</v>
      </c>
      <c r="AG1395" s="301">
        <v>172.4</v>
      </c>
      <c r="AH1395" s="301">
        <v>127.8</v>
      </c>
      <c r="AI1395" s="263"/>
      <c r="AJ1395" s="309" t="b">
        <f t="shared" si="889"/>
        <v>1</v>
      </c>
      <c r="AK1395" s="309" t="b">
        <f t="shared" si="890"/>
        <v>1</v>
      </c>
      <c r="AL1395" s="309" t="b">
        <f t="shared" si="891"/>
        <v>1</v>
      </c>
      <c r="AM1395" s="309" t="b">
        <f t="shared" si="892"/>
        <v>1</v>
      </c>
      <c r="AN1395" s="309" t="b">
        <f t="shared" si="893"/>
        <v>1</v>
      </c>
      <c r="AO1395" s="309" t="b">
        <f t="shared" si="894"/>
        <v>1</v>
      </c>
      <c r="AP1395" s="31" t="b">
        <f t="shared" si="895"/>
        <v>1</v>
      </c>
    </row>
    <row r="1396" spans="2:42" s="31" customFormat="1" x14ac:dyDescent="0.2">
      <c r="B1396" s="16"/>
      <c r="C1396" s="17" t="s">
        <v>20</v>
      </c>
      <c r="D1396" s="50">
        <v>166.1</v>
      </c>
      <c r="E1396" s="50"/>
      <c r="F1396" s="321">
        <f t="shared" si="882"/>
        <v>0.12055455093429313</v>
      </c>
      <c r="G1396" s="50">
        <v>161.69999999999999</v>
      </c>
      <c r="H1396" s="50"/>
      <c r="I1396" s="321">
        <f t="shared" si="883"/>
        <v>1.6341923318667462</v>
      </c>
      <c r="J1396" s="50">
        <v>134.69999999999999</v>
      </c>
      <c r="K1396" s="50"/>
      <c r="L1396" s="321">
        <f t="shared" si="884"/>
        <v>0.82335329341316488</v>
      </c>
      <c r="M1396" s="50">
        <v>196.7</v>
      </c>
      <c r="N1396" s="50"/>
      <c r="O1396" s="321">
        <f t="shared" si="885"/>
        <v>2.3945861530452861</v>
      </c>
      <c r="P1396" s="50">
        <v>209.8</v>
      </c>
      <c r="Q1396" s="50"/>
      <c r="R1396" s="321">
        <f t="shared" si="886"/>
        <v>-13.591433278418453</v>
      </c>
      <c r="S1396" s="50">
        <v>174.2</v>
      </c>
      <c r="T1396" s="50"/>
      <c r="U1396" s="321">
        <f t="shared" si="887"/>
        <v>2.3501762632197387</v>
      </c>
      <c r="V1396" s="50">
        <v>128.30000000000001</v>
      </c>
      <c r="W1396" s="16"/>
      <c r="X1396" s="321">
        <f t="shared" si="888"/>
        <v>0.62745098039216352</v>
      </c>
      <c r="Y1396" s="98">
        <f t="shared" si="881"/>
        <v>0.60204695966285371</v>
      </c>
      <c r="Z1396" s="98"/>
      <c r="AA1396" s="300" t="s">
        <v>20</v>
      </c>
      <c r="AB1396" s="301">
        <v>166.1</v>
      </c>
      <c r="AC1396" s="301">
        <v>161.69999999999999</v>
      </c>
      <c r="AD1396" s="301">
        <v>134.69999999999999</v>
      </c>
      <c r="AE1396" s="301">
        <v>196.7</v>
      </c>
      <c r="AF1396" s="301">
        <v>209.8</v>
      </c>
      <c r="AG1396" s="301">
        <v>174.2</v>
      </c>
      <c r="AH1396" s="301">
        <v>128.30000000000001</v>
      </c>
      <c r="AI1396" s="263"/>
      <c r="AJ1396" s="309" t="b">
        <f t="shared" si="889"/>
        <v>1</v>
      </c>
      <c r="AK1396" s="309" t="b">
        <f t="shared" si="890"/>
        <v>1</v>
      </c>
      <c r="AL1396" s="309" t="b">
        <f t="shared" si="891"/>
        <v>1</v>
      </c>
      <c r="AM1396" s="309" t="b">
        <f t="shared" si="892"/>
        <v>1</v>
      </c>
      <c r="AN1396" s="309" t="b">
        <f t="shared" si="893"/>
        <v>1</v>
      </c>
      <c r="AO1396" s="309" t="b">
        <f t="shared" si="894"/>
        <v>1</v>
      </c>
      <c r="AP1396" s="31" t="b">
        <f t="shared" si="895"/>
        <v>1</v>
      </c>
    </row>
    <row r="1397" spans="2:42" s="31" customFormat="1" x14ac:dyDescent="0.2">
      <c r="B1397" s="16"/>
      <c r="C1397" s="17" t="s">
        <v>21</v>
      </c>
      <c r="D1397" s="50">
        <v>166.7</v>
      </c>
      <c r="E1397" s="50"/>
      <c r="F1397" s="321">
        <f t="shared" si="882"/>
        <v>-1.0682492581602476</v>
      </c>
      <c r="G1397" s="50">
        <v>162.19999999999999</v>
      </c>
      <c r="H1397" s="50"/>
      <c r="I1397" s="321">
        <f t="shared" si="883"/>
        <v>0.24721878862792313</v>
      </c>
      <c r="J1397" s="50">
        <v>134.69999999999999</v>
      </c>
      <c r="K1397" s="50"/>
      <c r="L1397" s="321">
        <f t="shared" si="884"/>
        <v>0.67264573991030474</v>
      </c>
      <c r="M1397" s="50">
        <v>196.7</v>
      </c>
      <c r="N1397" s="50"/>
      <c r="O1397" s="321">
        <f t="shared" si="885"/>
        <v>0.10178117048345037</v>
      </c>
      <c r="P1397" s="50">
        <v>212.8</v>
      </c>
      <c r="Q1397" s="50"/>
      <c r="R1397" s="321">
        <f t="shared" si="886"/>
        <v>-14.435062324085235</v>
      </c>
      <c r="S1397" s="50">
        <v>174.2</v>
      </c>
      <c r="T1397" s="50"/>
      <c r="U1397" s="321">
        <f t="shared" si="887"/>
        <v>1.9906323185011621</v>
      </c>
      <c r="V1397" s="50">
        <v>128.69999999999999</v>
      </c>
      <c r="W1397" s="16"/>
      <c r="X1397" s="321">
        <f t="shared" si="888"/>
        <v>0.94117647058822307</v>
      </c>
      <c r="Y1397" s="98">
        <f t="shared" si="881"/>
        <v>0.59988002399520102</v>
      </c>
      <c r="Z1397" s="98"/>
      <c r="AA1397" s="300" t="s">
        <v>21</v>
      </c>
      <c r="AB1397" s="301">
        <v>166.7</v>
      </c>
      <c r="AC1397" s="301">
        <v>162.19999999999999</v>
      </c>
      <c r="AD1397" s="301">
        <v>134.69999999999999</v>
      </c>
      <c r="AE1397" s="301">
        <v>196.7</v>
      </c>
      <c r="AF1397" s="301">
        <v>212.8</v>
      </c>
      <c r="AG1397" s="301">
        <v>174.2</v>
      </c>
      <c r="AH1397" s="301">
        <v>128.69999999999999</v>
      </c>
      <c r="AI1397" s="263"/>
      <c r="AJ1397" s="309" t="b">
        <f t="shared" si="889"/>
        <v>1</v>
      </c>
      <c r="AK1397" s="309" t="b">
        <f t="shared" si="890"/>
        <v>1</v>
      </c>
      <c r="AL1397" s="309" t="b">
        <f t="shared" si="891"/>
        <v>1</v>
      </c>
      <c r="AM1397" s="309" t="b">
        <f t="shared" si="892"/>
        <v>1</v>
      </c>
      <c r="AN1397" s="309" t="b">
        <f t="shared" si="893"/>
        <v>1</v>
      </c>
      <c r="AO1397" s="309" t="b">
        <f t="shared" si="894"/>
        <v>1</v>
      </c>
      <c r="AP1397" s="31" t="b">
        <f t="shared" si="895"/>
        <v>1</v>
      </c>
    </row>
    <row r="1398" spans="2:42" s="31" customFormat="1" x14ac:dyDescent="0.2">
      <c r="B1398" s="16"/>
      <c r="C1398" s="17" t="s">
        <v>22</v>
      </c>
      <c r="D1398" s="50">
        <v>168.5</v>
      </c>
      <c r="E1398" s="50"/>
      <c r="F1398" s="321">
        <f t="shared" si="882"/>
        <v>-0.58997050147492347</v>
      </c>
      <c r="G1398" s="50">
        <v>163.9</v>
      </c>
      <c r="H1398" s="50"/>
      <c r="I1398" s="321">
        <f t="shared" si="883"/>
        <v>0</v>
      </c>
      <c r="J1398" s="50">
        <v>134.69999999999999</v>
      </c>
      <c r="K1398" s="50"/>
      <c r="L1398" s="321">
        <f t="shared" si="884"/>
        <v>0.52238805970148405</v>
      </c>
      <c r="M1398" s="50">
        <v>196.8</v>
      </c>
      <c r="N1398" s="50"/>
      <c r="O1398" s="321">
        <f t="shared" si="885"/>
        <v>0.10172939979655737</v>
      </c>
      <c r="P1398" s="50">
        <v>222.1</v>
      </c>
      <c r="Q1398" s="50"/>
      <c r="R1398" s="321">
        <f t="shared" si="886"/>
        <v>-9.2728758169934764</v>
      </c>
      <c r="S1398" s="50">
        <v>176</v>
      </c>
      <c r="T1398" s="50"/>
      <c r="U1398" s="321">
        <f t="shared" si="887"/>
        <v>2.7437244600116761</v>
      </c>
      <c r="V1398" s="50">
        <v>128.9</v>
      </c>
      <c r="W1398" s="16"/>
      <c r="X1398" s="321">
        <f t="shared" si="888"/>
        <v>0.93970242756460376</v>
      </c>
      <c r="Y1398" s="98">
        <f t="shared" si="881"/>
        <v>0.59347181008902083</v>
      </c>
      <c r="Z1398" s="98"/>
      <c r="AA1398" s="300" t="s">
        <v>60</v>
      </c>
      <c r="AB1398" s="301">
        <v>168.5</v>
      </c>
      <c r="AC1398" s="301">
        <v>163.9</v>
      </c>
      <c r="AD1398" s="301">
        <v>134.69999999999999</v>
      </c>
      <c r="AE1398" s="301">
        <v>196.8</v>
      </c>
      <c r="AF1398" s="301">
        <v>222.1</v>
      </c>
      <c r="AG1398" s="301">
        <v>176</v>
      </c>
      <c r="AH1398" s="301">
        <v>128.9</v>
      </c>
      <c r="AI1398" s="263"/>
      <c r="AJ1398" s="309" t="b">
        <f t="shared" si="889"/>
        <v>1</v>
      </c>
      <c r="AK1398" s="309" t="b">
        <f t="shared" si="890"/>
        <v>1</v>
      </c>
      <c r="AL1398" s="309" t="b">
        <f t="shared" si="891"/>
        <v>1</v>
      </c>
      <c r="AM1398" s="309" t="b">
        <f t="shared" si="892"/>
        <v>1</v>
      </c>
      <c r="AN1398" s="309" t="b">
        <f t="shared" si="893"/>
        <v>1</v>
      </c>
      <c r="AO1398" s="309" t="b">
        <f t="shared" si="894"/>
        <v>1</v>
      </c>
      <c r="AP1398" s="31" t="b">
        <f t="shared" si="895"/>
        <v>1</v>
      </c>
    </row>
    <row r="1399" spans="2:42" s="31" customFormat="1" x14ac:dyDescent="0.2">
      <c r="B1399" s="16"/>
      <c r="C1399" s="17" t="s">
        <v>23</v>
      </c>
      <c r="D1399" s="50">
        <v>169.5</v>
      </c>
      <c r="E1399" s="50"/>
      <c r="F1399" s="321">
        <f t="shared" si="882"/>
        <v>-0.17667844522968323</v>
      </c>
      <c r="G1399" s="50">
        <v>165.5</v>
      </c>
      <c r="H1399" s="50"/>
      <c r="I1399" s="321">
        <f t="shared" si="883"/>
        <v>0.24227740763174133</v>
      </c>
      <c r="J1399" s="50">
        <v>135</v>
      </c>
      <c r="K1399" s="50"/>
      <c r="L1399" s="321">
        <f t="shared" si="884"/>
        <v>0.44642857142855874</v>
      </c>
      <c r="M1399" s="50">
        <v>196.8</v>
      </c>
      <c r="N1399" s="50"/>
      <c r="O1399" s="321">
        <f t="shared" si="885"/>
        <v>5.0838840874445346E-2</v>
      </c>
      <c r="P1399" s="50">
        <v>222.3</v>
      </c>
      <c r="Q1399" s="50"/>
      <c r="R1399" s="321">
        <f t="shared" si="886"/>
        <v>-7.1040534893439204</v>
      </c>
      <c r="S1399" s="50">
        <v>176.1</v>
      </c>
      <c r="T1399" s="50"/>
      <c r="U1399" s="321">
        <f t="shared" si="887"/>
        <v>2.7421236872812171</v>
      </c>
      <c r="V1399" s="50">
        <v>128.9</v>
      </c>
      <c r="W1399" s="16"/>
      <c r="X1399" s="321">
        <f t="shared" si="888"/>
        <v>0.78186082877247376</v>
      </c>
      <c r="Y1399" s="98">
        <f t="shared" si="881"/>
        <v>0.58997050147492625</v>
      </c>
      <c r="Z1399" s="98"/>
      <c r="AA1399" s="300" t="s">
        <v>23</v>
      </c>
      <c r="AB1399" s="301">
        <v>169.5</v>
      </c>
      <c r="AC1399" s="301">
        <v>165.5</v>
      </c>
      <c r="AD1399" s="301">
        <v>135</v>
      </c>
      <c r="AE1399" s="301">
        <v>196.8</v>
      </c>
      <c r="AF1399" s="301">
        <v>222.3</v>
      </c>
      <c r="AG1399" s="301">
        <v>176.1</v>
      </c>
      <c r="AH1399" s="301">
        <v>128.9</v>
      </c>
      <c r="AI1399" s="263"/>
      <c r="AJ1399" s="309" t="b">
        <f t="shared" si="889"/>
        <v>1</v>
      </c>
      <c r="AK1399" s="309" t="b">
        <f t="shared" si="890"/>
        <v>1</v>
      </c>
      <c r="AL1399" s="309" t="b">
        <f t="shared" si="891"/>
        <v>1</v>
      </c>
      <c r="AM1399" s="309" t="b">
        <f t="shared" si="892"/>
        <v>1</v>
      </c>
      <c r="AN1399" s="309" t="b">
        <f t="shared" si="893"/>
        <v>1</v>
      </c>
      <c r="AO1399" s="309" t="b">
        <f t="shared" si="894"/>
        <v>1</v>
      </c>
      <c r="AP1399" s="31" t="b">
        <f t="shared" si="895"/>
        <v>1</v>
      </c>
    </row>
    <row r="1400" spans="2:42" s="31" customFormat="1" x14ac:dyDescent="0.2">
      <c r="B1400" s="16"/>
      <c r="C1400" s="17" t="s">
        <v>24</v>
      </c>
      <c r="D1400" s="50">
        <v>172.9</v>
      </c>
      <c r="E1400" s="50"/>
      <c r="F1400" s="321">
        <f t="shared" si="882"/>
        <v>2.1264028352037778</v>
      </c>
      <c r="G1400" s="50">
        <v>170.1</v>
      </c>
      <c r="H1400" s="50"/>
      <c r="I1400" s="321">
        <f t="shared" si="883"/>
        <v>3.0909090909090775</v>
      </c>
      <c r="J1400" s="50">
        <v>134.80000000000001</v>
      </c>
      <c r="K1400" s="50"/>
      <c r="L1400" s="321">
        <f t="shared" si="884"/>
        <v>0.29761904761904656</v>
      </c>
      <c r="M1400" s="50">
        <v>196.7</v>
      </c>
      <c r="N1400" s="50"/>
      <c r="O1400" s="321">
        <f t="shared" si="885"/>
        <v>0</v>
      </c>
      <c r="P1400" s="50">
        <v>233.6</v>
      </c>
      <c r="Q1400" s="50"/>
      <c r="R1400" s="321">
        <f t="shared" si="886"/>
        <v>0.73307460112117528</v>
      </c>
      <c r="S1400" s="50">
        <v>176.2</v>
      </c>
      <c r="T1400" s="50"/>
      <c r="U1400" s="321">
        <f t="shared" si="887"/>
        <v>2.8004667444573972</v>
      </c>
      <c r="V1400" s="50">
        <v>128.30000000000001</v>
      </c>
      <c r="W1400" s="16"/>
      <c r="X1400" s="321">
        <f t="shared" si="888"/>
        <v>0.39123630672928122</v>
      </c>
      <c r="Y1400" s="98">
        <f t="shared" si="881"/>
        <v>0.578368999421631</v>
      </c>
      <c r="Z1400" s="98"/>
      <c r="AA1400" s="300" t="s">
        <v>24</v>
      </c>
      <c r="AB1400" s="301">
        <v>172.9</v>
      </c>
      <c r="AC1400" s="301">
        <v>170.1</v>
      </c>
      <c r="AD1400" s="301">
        <v>134.80000000000001</v>
      </c>
      <c r="AE1400" s="301">
        <v>196.7</v>
      </c>
      <c r="AF1400" s="301">
        <v>233.6</v>
      </c>
      <c r="AG1400" s="301">
        <v>176.2</v>
      </c>
      <c r="AH1400" s="301">
        <v>128.30000000000001</v>
      </c>
      <c r="AI1400" s="263"/>
      <c r="AJ1400" s="309" t="b">
        <f t="shared" si="889"/>
        <v>1</v>
      </c>
      <c r="AK1400" s="309" t="b">
        <f t="shared" si="890"/>
        <v>1</v>
      </c>
      <c r="AL1400" s="309" t="b">
        <f t="shared" si="891"/>
        <v>1</v>
      </c>
      <c r="AM1400" s="309" t="b">
        <f t="shared" si="892"/>
        <v>1</v>
      </c>
      <c r="AN1400" s="309" t="b">
        <f t="shared" si="893"/>
        <v>1</v>
      </c>
      <c r="AO1400" s="309" t="b">
        <f t="shared" si="894"/>
        <v>1</v>
      </c>
      <c r="AP1400" s="31" t="b">
        <f t="shared" si="895"/>
        <v>1</v>
      </c>
    </row>
    <row r="1401" spans="2:42" s="31" customFormat="1" x14ac:dyDescent="0.2">
      <c r="B1401" s="16"/>
      <c r="C1401" s="17" t="s">
        <v>25</v>
      </c>
      <c r="D1401" s="50">
        <v>173.2</v>
      </c>
      <c r="E1401" s="50"/>
      <c r="F1401" s="321">
        <f t="shared" si="882"/>
        <v>4.8426150121065437</v>
      </c>
      <c r="G1401" s="50">
        <v>169.8</v>
      </c>
      <c r="H1401" s="50"/>
      <c r="I1401" s="321">
        <f t="shared" si="883"/>
        <v>5.0742574257425899</v>
      </c>
      <c r="J1401" s="50">
        <v>135</v>
      </c>
      <c r="K1401" s="50"/>
      <c r="L1401" s="321">
        <f t="shared" si="884"/>
        <v>0.59612518628913147</v>
      </c>
      <c r="M1401" s="50">
        <v>196.8</v>
      </c>
      <c r="N1401" s="50"/>
      <c r="O1401" s="321">
        <f t="shared" si="885"/>
        <v>5.0838840874445346E-2</v>
      </c>
      <c r="P1401" s="50">
        <v>240</v>
      </c>
      <c r="Q1401" s="50"/>
      <c r="R1401" s="321">
        <f t="shared" si="886"/>
        <v>18.518518518518512</v>
      </c>
      <c r="S1401" s="50">
        <v>176.3</v>
      </c>
      <c r="T1401" s="50"/>
      <c r="U1401" s="321">
        <f t="shared" si="887"/>
        <v>2.7389277389277433</v>
      </c>
      <c r="V1401" s="50">
        <v>128.80000000000001</v>
      </c>
      <c r="X1401" s="321">
        <f t="shared" si="888"/>
        <v>0.78247261345854024</v>
      </c>
      <c r="Y1401" s="98">
        <f t="shared" si="881"/>
        <v>0.57736720554272514</v>
      </c>
      <c r="Z1401" s="98"/>
      <c r="AA1401" s="300" t="s">
        <v>25</v>
      </c>
      <c r="AB1401" s="301">
        <v>173.2</v>
      </c>
      <c r="AC1401" s="301">
        <v>169.8</v>
      </c>
      <c r="AD1401" s="301">
        <v>135</v>
      </c>
      <c r="AE1401" s="301">
        <v>196.8</v>
      </c>
      <c r="AF1401" s="301">
        <v>240</v>
      </c>
      <c r="AG1401" s="301">
        <v>176.3</v>
      </c>
      <c r="AH1401" s="301">
        <v>128.80000000000001</v>
      </c>
      <c r="AI1401" s="263"/>
      <c r="AJ1401" s="309" t="b">
        <f t="shared" si="889"/>
        <v>1</v>
      </c>
      <c r="AK1401" s="309" t="b">
        <f t="shared" si="890"/>
        <v>1</v>
      </c>
      <c r="AL1401" s="309" t="b">
        <f t="shared" si="891"/>
        <v>1</v>
      </c>
      <c r="AM1401" s="309" t="b">
        <f t="shared" si="892"/>
        <v>1</v>
      </c>
      <c r="AN1401" s="309" t="b">
        <f t="shared" si="893"/>
        <v>1</v>
      </c>
      <c r="AO1401" s="309" t="b">
        <f t="shared" si="894"/>
        <v>1</v>
      </c>
      <c r="AP1401" s="31" t="b">
        <f t="shared" si="895"/>
        <v>1</v>
      </c>
    </row>
    <row r="1402" spans="2:42" s="31" customFormat="1" x14ac:dyDescent="0.2">
      <c r="F1402" s="328"/>
      <c r="I1402" s="328"/>
      <c r="L1402" s="328"/>
      <c r="O1402" s="328"/>
      <c r="R1402" s="328"/>
      <c r="U1402" s="328"/>
      <c r="X1402" s="328"/>
      <c r="Z1402" s="98"/>
      <c r="AA1402" s="295" t="s">
        <v>50</v>
      </c>
      <c r="AB1402" s="296" t="s">
        <v>51</v>
      </c>
      <c r="AC1402" s="297" t="s">
        <v>52</v>
      </c>
      <c r="AD1402" s="297" t="s">
        <v>53</v>
      </c>
      <c r="AE1402" s="297" t="s">
        <v>54</v>
      </c>
      <c r="AF1402" s="297" t="s">
        <v>55</v>
      </c>
      <c r="AG1402" s="297" t="s">
        <v>56</v>
      </c>
      <c r="AH1402" s="297" t="s">
        <v>57</v>
      </c>
      <c r="AI1402" s="302"/>
      <c r="AJ1402" s="292"/>
      <c r="AK1402" s="292"/>
      <c r="AL1402" s="309"/>
      <c r="AM1402" s="309"/>
      <c r="AN1402" s="309"/>
      <c r="AO1402" s="309"/>
    </row>
    <row r="1403" spans="2:42" s="31" customFormat="1" x14ac:dyDescent="0.2">
      <c r="B1403" s="222">
        <v>2010</v>
      </c>
      <c r="C1403" s="17"/>
      <c r="D1403" s="50">
        <f>SUM(D1404:D1415)/12</f>
        <v>173.38333333333333</v>
      </c>
      <c r="E1403" s="50"/>
      <c r="F1403" s="321">
        <f>SUM(D1403/D1389-1)*100</f>
        <v>3.7291853624488835</v>
      </c>
      <c r="G1403" s="50">
        <f>SUM(G1404:G1415)/12</f>
        <v>168.17499999999998</v>
      </c>
      <c r="H1403" s="50"/>
      <c r="I1403" s="321">
        <f>SUM(G1403/G1389-1)*100</f>
        <v>3.1273953702283919</v>
      </c>
      <c r="J1403" s="50">
        <f>SUM(J1404:J1415)/12</f>
        <v>136.70000000000002</v>
      </c>
      <c r="K1403" s="50"/>
      <c r="L1403" s="321">
        <f>SUM(J1403/J1389-1)*100</f>
        <v>1.5979189892233459</v>
      </c>
      <c r="M1403" s="50">
        <f>SUM(M1404:M1415)/12</f>
        <v>198.44166666666663</v>
      </c>
      <c r="N1403" s="50"/>
      <c r="O1403" s="321">
        <f>SUM(M1403/M1389-1)*100</f>
        <v>0.87262252721647116</v>
      </c>
      <c r="P1403" s="50">
        <f>SUM(P1404:P1415)/12</f>
        <v>244.30833333333328</v>
      </c>
      <c r="Q1403" s="50"/>
      <c r="R1403" s="321">
        <f>SUM(P1403/P1389-1)*100</f>
        <v>14.336414336414327</v>
      </c>
      <c r="S1403" s="50">
        <f>SUM(S1404:S1415)/12</f>
        <v>180.39166666666665</v>
      </c>
      <c r="T1403" s="50"/>
      <c r="U1403" s="321">
        <f>SUM(S1403/S1389-1)*100</f>
        <v>3.7876971760080203</v>
      </c>
      <c r="V1403" s="50">
        <f>SUM(V1404:V1415)/12</f>
        <v>129.90833333333333</v>
      </c>
      <c r="X1403" s="321">
        <f>SUM(V1403/V1389-1)*100</f>
        <v>1.3259668508287303</v>
      </c>
      <c r="Y1403" s="98">
        <f t="shared" ref="Y1403:Y1415" si="896">SUM(1/D1403)*100</f>
        <v>0.57675670479669328</v>
      </c>
      <c r="AA1403" s="309"/>
      <c r="AB1403" s="309"/>
      <c r="AC1403" s="309"/>
      <c r="AD1403" s="309"/>
      <c r="AE1403" s="309"/>
      <c r="AF1403" s="309"/>
      <c r="AG1403" s="309"/>
      <c r="AH1403" s="309"/>
      <c r="AI1403" s="309"/>
      <c r="AJ1403" s="309" t="b">
        <f>D1403=AB1402</f>
        <v>0</v>
      </c>
      <c r="AK1403" s="309" t="b">
        <f>G1403=AC1402</f>
        <v>0</v>
      </c>
      <c r="AL1403" s="309" t="b">
        <f>J1403=AD1402</f>
        <v>0</v>
      </c>
      <c r="AM1403" s="309" t="b">
        <f>M1403=AE1402</f>
        <v>0</v>
      </c>
      <c r="AN1403" s="309" t="b">
        <f>AF1402=P1403</f>
        <v>0</v>
      </c>
      <c r="AO1403" s="309" t="b">
        <f>AG1402=S1403</f>
        <v>0</v>
      </c>
      <c r="AP1403" s="31" t="b">
        <f>AH1402=V1403</f>
        <v>0</v>
      </c>
    </row>
    <row r="1404" spans="2:42" s="31" customFormat="1" x14ac:dyDescent="0.2">
      <c r="C1404" s="17" t="s">
        <v>32</v>
      </c>
      <c r="D1404" s="50">
        <v>172.3</v>
      </c>
      <c r="E1404" s="50"/>
      <c r="F1404" s="321">
        <f t="shared" ref="F1404:F1429" si="897">SUM(D1404/D1390-1)*100</f>
        <v>5.9655596555965751</v>
      </c>
      <c r="G1404" s="50">
        <v>167.8</v>
      </c>
      <c r="H1404" s="50"/>
      <c r="I1404" s="321">
        <f t="shared" ref="I1404:I1429" si="898">SUM(G1404/G1390-1)*100</f>
        <v>6.2025316455696311</v>
      </c>
      <c r="J1404" s="50">
        <v>135</v>
      </c>
      <c r="K1404" s="50"/>
      <c r="L1404" s="321">
        <f t="shared" ref="L1404:L1429" si="899">SUM(J1404/J1390-1)*100</f>
        <v>0.59612518628913147</v>
      </c>
      <c r="M1404" s="50">
        <v>197.7</v>
      </c>
      <c r="N1404" s="50"/>
      <c r="O1404" s="321">
        <f t="shared" ref="O1404:O1429" si="900">SUM(M1404/M1390-1)*100</f>
        <v>0.50838840874427582</v>
      </c>
      <c r="P1404" s="50">
        <v>241.9</v>
      </c>
      <c r="Q1404" s="50"/>
      <c r="R1404" s="321">
        <f t="shared" ref="R1404:R1429" si="901">SUM(P1404/P1390-1)*100</f>
        <v>23.924180327868871</v>
      </c>
      <c r="S1404" s="50">
        <v>176.3</v>
      </c>
      <c r="T1404" s="50"/>
      <c r="U1404" s="321">
        <f t="shared" ref="U1404:U1429" si="902">SUM(S1404/S1390-1)*100</f>
        <v>2.8588098016335994</v>
      </c>
      <c r="V1404" s="50">
        <v>128.80000000000001</v>
      </c>
      <c r="X1404" s="321">
        <f t="shared" ref="X1404:X1427" si="903">SUM(V1404/V1390-1)*100</f>
        <v>0.86139389193422566</v>
      </c>
      <c r="Y1404" s="98">
        <f t="shared" si="896"/>
        <v>0.5803830528148578</v>
      </c>
      <c r="Z1404" s="98"/>
      <c r="AA1404" s="300" t="s">
        <v>14</v>
      </c>
      <c r="AB1404" s="301">
        <v>172.3</v>
      </c>
      <c r="AC1404" s="301">
        <v>167.8</v>
      </c>
      <c r="AD1404" s="301">
        <v>135</v>
      </c>
      <c r="AE1404" s="301">
        <v>197.7</v>
      </c>
      <c r="AF1404" s="301">
        <v>241.9</v>
      </c>
      <c r="AG1404" s="301">
        <v>176.3</v>
      </c>
      <c r="AH1404" s="301">
        <v>128.80000000000001</v>
      </c>
      <c r="AI1404" s="292"/>
      <c r="AJ1404" s="309" t="b">
        <f t="shared" ref="AJ1404" si="904">D1404=AB1404</f>
        <v>1</v>
      </c>
      <c r="AK1404" s="309" t="b">
        <f t="shared" ref="AK1404" si="905">G1404=AC1404</f>
        <v>1</v>
      </c>
      <c r="AL1404" s="309" t="b">
        <f t="shared" ref="AL1404" si="906">J1404=AD1404</f>
        <v>1</v>
      </c>
      <c r="AM1404" s="309" t="b">
        <f t="shared" ref="AM1404" si="907">M1404=AE1404</f>
        <v>1</v>
      </c>
      <c r="AN1404" s="309" t="b">
        <f t="shared" ref="AN1404" si="908">AF1404=P1404</f>
        <v>1</v>
      </c>
      <c r="AO1404" s="309" t="b">
        <f t="shared" ref="AO1404" si="909">AG1404=S1404</f>
        <v>1</v>
      </c>
      <c r="AP1404" s="31" t="b">
        <f t="shared" ref="AP1404" si="910">AH1404=V1404</f>
        <v>1</v>
      </c>
    </row>
    <row r="1405" spans="2:42" s="31" customFormat="1" x14ac:dyDescent="0.2">
      <c r="C1405" s="17" t="s">
        <v>15</v>
      </c>
      <c r="D1405" s="50">
        <v>172.3</v>
      </c>
      <c r="E1405" s="50"/>
      <c r="F1405" s="321">
        <f t="shared" si="897"/>
        <v>4.3609933373712995</v>
      </c>
      <c r="G1405" s="50">
        <v>167.1</v>
      </c>
      <c r="H1405" s="50"/>
      <c r="I1405" s="321">
        <f t="shared" si="898"/>
        <v>4.5682102628285204</v>
      </c>
      <c r="J1405" s="50">
        <v>135.5</v>
      </c>
      <c r="K1405" s="50"/>
      <c r="L1405" s="321">
        <f t="shared" si="899"/>
        <v>0.81845238095237249</v>
      </c>
      <c r="M1405" s="50">
        <v>197.6</v>
      </c>
      <c r="N1405" s="50"/>
      <c r="O1405" s="321">
        <f t="shared" si="900"/>
        <v>0.45754956786985268</v>
      </c>
      <c r="P1405" s="50">
        <v>246.6</v>
      </c>
      <c r="Q1405" s="50"/>
      <c r="R1405" s="321">
        <f t="shared" si="901"/>
        <v>14.697674418604656</v>
      </c>
      <c r="S1405" s="50">
        <v>176.3</v>
      </c>
      <c r="T1405" s="50"/>
      <c r="U1405" s="321">
        <f t="shared" si="902"/>
        <v>2.5596276905177406</v>
      </c>
      <c r="V1405" s="50">
        <v>129.19999999999999</v>
      </c>
      <c r="X1405" s="321">
        <f t="shared" si="903"/>
        <v>1.0954616588419341</v>
      </c>
      <c r="Y1405" s="98">
        <f t="shared" si="896"/>
        <v>0.5803830528148578</v>
      </c>
      <c r="Z1405" s="98"/>
      <c r="AA1405" s="300" t="s">
        <v>15</v>
      </c>
      <c r="AB1405" s="301">
        <v>172.3</v>
      </c>
      <c r="AC1405" s="301">
        <v>167.1</v>
      </c>
      <c r="AD1405" s="301">
        <v>135.5</v>
      </c>
      <c r="AE1405" s="301">
        <v>197.6</v>
      </c>
      <c r="AF1405" s="301">
        <v>246.6</v>
      </c>
      <c r="AG1405" s="301">
        <v>176.3</v>
      </c>
      <c r="AH1405" s="301">
        <v>129.19999999999999</v>
      </c>
      <c r="AI1405" s="292"/>
      <c r="AJ1405" s="309" t="b">
        <f t="shared" ref="AJ1405:AJ1415" si="911">D1405=AB1405</f>
        <v>1</v>
      </c>
      <c r="AK1405" s="309" t="b">
        <f t="shared" ref="AK1405:AK1415" si="912">G1405=AC1405</f>
        <v>1</v>
      </c>
      <c r="AL1405" s="309" t="b">
        <f t="shared" ref="AL1405:AL1415" si="913">J1405=AD1405</f>
        <v>1</v>
      </c>
      <c r="AM1405" s="309" t="b">
        <f t="shared" ref="AM1405:AM1415" si="914">M1405=AE1405</f>
        <v>1</v>
      </c>
      <c r="AN1405" s="309" t="b">
        <f t="shared" ref="AN1405:AN1415" si="915">AF1405=P1405</f>
        <v>1</v>
      </c>
      <c r="AO1405" s="309" t="b">
        <f t="shared" ref="AO1405:AO1415" si="916">AG1405=S1405</f>
        <v>1</v>
      </c>
      <c r="AP1405" s="31" t="b">
        <f t="shared" ref="AP1405:AP1415" si="917">AH1405=V1405</f>
        <v>1</v>
      </c>
    </row>
    <row r="1406" spans="2:42" s="31" customFormat="1" x14ac:dyDescent="0.2">
      <c r="C1406" s="17" t="s">
        <v>16</v>
      </c>
      <c r="D1406" s="50">
        <v>172.5</v>
      </c>
      <c r="E1406" s="50"/>
      <c r="F1406" s="321">
        <f t="shared" si="897"/>
        <v>4.0410132689987943</v>
      </c>
      <c r="G1406" s="50">
        <v>167</v>
      </c>
      <c r="H1406" s="50"/>
      <c r="I1406" s="321">
        <f t="shared" si="898"/>
        <v>3.5980148883374863</v>
      </c>
      <c r="J1406" s="50">
        <v>135.6</v>
      </c>
      <c r="K1406" s="50"/>
      <c r="L1406" s="321">
        <f t="shared" si="899"/>
        <v>0.96798212956066276</v>
      </c>
      <c r="M1406" s="50">
        <v>198.5</v>
      </c>
      <c r="N1406" s="50"/>
      <c r="O1406" s="321">
        <f t="shared" si="900"/>
        <v>0.91509913573970536</v>
      </c>
      <c r="P1406" s="50">
        <v>248.4</v>
      </c>
      <c r="Q1406" s="50"/>
      <c r="R1406" s="321">
        <f t="shared" si="901"/>
        <v>16.839134524929445</v>
      </c>
      <c r="S1406" s="50">
        <v>176.7</v>
      </c>
      <c r="T1406" s="50"/>
      <c r="U1406" s="321">
        <f t="shared" si="902"/>
        <v>2.6132404181184565</v>
      </c>
      <c r="V1406" s="50">
        <v>129.4</v>
      </c>
      <c r="X1406" s="321">
        <f t="shared" si="903"/>
        <v>1.4106583072100332</v>
      </c>
      <c r="Y1406" s="98">
        <f t="shared" si="896"/>
        <v>0.57971014492753625</v>
      </c>
      <c r="Z1406" s="98"/>
      <c r="AA1406" s="300" t="s">
        <v>16</v>
      </c>
      <c r="AB1406" s="301">
        <v>172.5</v>
      </c>
      <c r="AC1406" s="301">
        <v>167</v>
      </c>
      <c r="AD1406" s="301">
        <v>135.6</v>
      </c>
      <c r="AE1406" s="301">
        <v>198.5</v>
      </c>
      <c r="AF1406" s="301">
        <v>248.4</v>
      </c>
      <c r="AG1406" s="301">
        <v>176.7</v>
      </c>
      <c r="AH1406" s="301">
        <v>129.4</v>
      </c>
      <c r="AI1406" s="292"/>
      <c r="AJ1406" s="309" t="b">
        <f t="shared" si="911"/>
        <v>1</v>
      </c>
      <c r="AK1406" s="309" t="b">
        <f t="shared" si="912"/>
        <v>1</v>
      </c>
      <c r="AL1406" s="309" t="b">
        <f t="shared" si="913"/>
        <v>1</v>
      </c>
      <c r="AM1406" s="309" t="b">
        <f t="shared" si="914"/>
        <v>1</v>
      </c>
      <c r="AN1406" s="309" t="b">
        <f t="shared" si="915"/>
        <v>1</v>
      </c>
      <c r="AO1406" s="309" t="b">
        <f t="shared" si="916"/>
        <v>1</v>
      </c>
      <c r="AP1406" s="31" t="b">
        <f t="shared" si="917"/>
        <v>1</v>
      </c>
    </row>
    <row r="1407" spans="2:42" s="31" customFormat="1" x14ac:dyDescent="0.2">
      <c r="C1407" s="17" t="s">
        <v>17</v>
      </c>
      <c r="D1407" s="50">
        <v>172.2</v>
      </c>
      <c r="E1407" s="50"/>
      <c r="F1407" s="321">
        <f t="shared" si="897"/>
        <v>3.922751961375992</v>
      </c>
      <c r="G1407" s="50">
        <v>166.9</v>
      </c>
      <c r="H1407" s="50"/>
      <c r="I1407" s="321">
        <f t="shared" si="898"/>
        <v>3.2158317872603703</v>
      </c>
      <c r="J1407" s="50">
        <v>135.80000000000001</v>
      </c>
      <c r="K1407" s="50"/>
      <c r="L1407" s="321">
        <f t="shared" si="899"/>
        <v>1.2677106636838298</v>
      </c>
      <c r="M1407" s="50">
        <v>198.5</v>
      </c>
      <c r="N1407" s="50"/>
      <c r="O1407" s="321">
        <f t="shared" si="900"/>
        <v>0.91509913573970536</v>
      </c>
      <c r="P1407" s="50">
        <v>243.3</v>
      </c>
      <c r="Q1407" s="50"/>
      <c r="R1407" s="321">
        <f t="shared" si="901"/>
        <v>17.366136034732271</v>
      </c>
      <c r="S1407" s="50">
        <v>176.7</v>
      </c>
      <c r="T1407" s="50"/>
      <c r="U1407" s="321">
        <f t="shared" si="902"/>
        <v>2.4941995359628599</v>
      </c>
      <c r="V1407" s="50">
        <v>130</v>
      </c>
      <c r="X1407" s="321">
        <f t="shared" si="903"/>
        <v>1.7214397496087663</v>
      </c>
      <c r="Y1407" s="98">
        <f t="shared" si="896"/>
        <v>0.58072009291521487</v>
      </c>
      <c r="Z1407" s="98"/>
      <c r="AA1407" s="300" t="s">
        <v>17</v>
      </c>
      <c r="AB1407" s="301">
        <v>172.2</v>
      </c>
      <c r="AC1407" s="301">
        <v>166.9</v>
      </c>
      <c r="AD1407" s="301">
        <v>135.80000000000001</v>
      </c>
      <c r="AE1407" s="301">
        <v>198.5</v>
      </c>
      <c r="AF1407" s="301">
        <v>243.3</v>
      </c>
      <c r="AG1407" s="301">
        <v>176.7</v>
      </c>
      <c r="AH1407" s="301">
        <v>130</v>
      </c>
      <c r="AI1407" s="292"/>
      <c r="AJ1407" s="309" t="b">
        <f t="shared" si="911"/>
        <v>1</v>
      </c>
      <c r="AK1407" s="309" t="b">
        <f t="shared" si="912"/>
        <v>1</v>
      </c>
      <c r="AL1407" s="309" t="b">
        <f t="shared" si="913"/>
        <v>1</v>
      </c>
      <c r="AM1407" s="309" t="b">
        <f t="shared" si="914"/>
        <v>1</v>
      </c>
      <c r="AN1407" s="309" t="b">
        <f t="shared" si="915"/>
        <v>1</v>
      </c>
      <c r="AO1407" s="309" t="b">
        <f t="shared" si="916"/>
        <v>1</v>
      </c>
      <c r="AP1407" s="31" t="b">
        <f t="shared" si="917"/>
        <v>1</v>
      </c>
    </row>
    <row r="1408" spans="2:42" s="31" customFormat="1" x14ac:dyDescent="0.2">
      <c r="C1408" s="17" t="s">
        <v>18</v>
      </c>
      <c r="D1408" s="50">
        <v>172.4</v>
      </c>
      <c r="E1408" s="50"/>
      <c r="F1408" s="321">
        <f t="shared" si="897"/>
        <v>4.7387606318347597</v>
      </c>
      <c r="G1408" s="50">
        <v>167.6</v>
      </c>
      <c r="H1408" s="50"/>
      <c r="I1408" s="321">
        <f t="shared" si="898"/>
        <v>3.9057656540607555</v>
      </c>
      <c r="J1408" s="50">
        <v>136.1</v>
      </c>
      <c r="K1408" s="50"/>
      <c r="L1408" s="321">
        <f t="shared" si="899"/>
        <v>1.4914243102162494</v>
      </c>
      <c r="M1408" s="50">
        <v>198.6</v>
      </c>
      <c r="N1408" s="50"/>
      <c r="O1408" s="321">
        <f t="shared" si="900"/>
        <v>0.9659379766141285</v>
      </c>
      <c r="P1408" s="50">
        <v>240.3</v>
      </c>
      <c r="Q1408" s="50"/>
      <c r="R1408" s="321">
        <f t="shared" si="901"/>
        <v>23.041474654377868</v>
      </c>
      <c r="S1408" s="50">
        <v>176.7</v>
      </c>
      <c r="T1408" s="50"/>
      <c r="U1408" s="321">
        <f t="shared" si="902"/>
        <v>2.4941995359628599</v>
      </c>
      <c r="V1408" s="50">
        <v>130</v>
      </c>
      <c r="X1408" s="321">
        <f t="shared" si="903"/>
        <v>1.6419077404222104</v>
      </c>
      <c r="Y1408" s="98">
        <f t="shared" si="896"/>
        <v>0.58004640371229699</v>
      </c>
      <c r="Z1408" s="98"/>
      <c r="AA1408" s="300" t="s">
        <v>18</v>
      </c>
      <c r="AB1408" s="301">
        <v>172.4</v>
      </c>
      <c r="AC1408" s="301">
        <v>167.6</v>
      </c>
      <c r="AD1408" s="301">
        <v>136.1</v>
      </c>
      <c r="AE1408" s="301">
        <v>198.6</v>
      </c>
      <c r="AF1408" s="301">
        <v>240.3</v>
      </c>
      <c r="AG1408" s="301">
        <v>176.7</v>
      </c>
      <c r="AH1408" s="301">
        <v>130</v>
      </c>
      <c r="AI1408" s="292"/>
      <c r="AJ1408" s="309" t="b">
        <f t="shared" si="911"/>
        <v>1</v>
      </c>
      <c r="AK1408" s="309" t="b">
        <f t="shared" si="912"/>
        <v>1</v>
      </c>
      <c r="AL1408" s="309" t="b">
        <f t="shared" si="913"/>
        <v>1</v>
      </c>
      <c r="AM1408" s="309" t="b">
        <f t="shared" si="914"/>
        <v>1</v>
      </c>
      <c r="AN1408" s="309" t="b">
        <f t="shared" si="915"/>
        <v>1</v>
      </c>
      <c r="AO1408" s="309" t="b">
        <f t="shared" si="916"/>
        <v>1</v>
      </c>
      <c r="AP1408" s="31" t="b">
        <f t="shared" si="917"/>
        <v>1</v>
      </c>
    </row>
    <row r="1409" spans="2:42" s="31" customFormat="1" x14ac:dyDescent="0.2">
      <c r="C1409" s="17" t="s">
        <v>19</v>
      </c>
      <c r="D1409" s="50">
        <v>173.3</v>
      </c>
      <c r="E1409" s="50"/>
      <c r="F1409" s="321">
        <f t="shared" si="897"/>
        <v>4.9666868564506528</v>
      </c>
      <c r="G1409" s="50">
        <v>168.9</v>
      </c>
      <c r="H1409" s="50"/>
      <c r="I1409" s="321">
        <f t="shared" si="898"/>
        <v>4.4526901669758923</v>
      </c>
      <c r="J1409" s="50">
        <v>136.80000000000001</v>
      </c>
      <c r="K1409" s="50"/>
      <c r="L1409" s="321">
        <f t="shared" si="899"/>
        <v>1.6344725111441472</v>
      </c>
      <c r="M1409" s="50">
        <v>198.6</v>
      </c>
      <c r="N1409" s="50"/>
      <c r="O1409" s="321">
        <f>SUM(M1409/M1395-1)*100</f>
        <v>0.9659379766141285</v>
      </c>
      <c r="P1409" s="50">
        <v>241.5</v>
      </c>
      <c r="Q1409" s="50"/>
      <c r="R1409" s="321">
        <f t="shared" si="901"/>
        <v>21.908127208480565</v>
      </c>
      <c r="S1409" s="50">
        <v>176.8</v>
      </c>
      <c r="T1409" s="50"/>
      <c r="U1409" s="321">
        <f t="shared" si="902"/>
        <v>2.5522041763341052</v>
      </c>
      <c r="V1409" s="50">
        <v>130</v>
      </c>
      <c r="X1409" s="321">
        <f t="shared" si="903"/>
        <v>1.7214397496087663</v>
      </c>
      <c r="Y1409" s="98">
        <f t="shared" si="896"/>
        <v>0.57703404500865541</v>
      </c>
      <c r="Z1409" s="98"/>
      <c r="AA1409" s="300" t="s">
        <v>58</v>
      </c>
      <c r="AB1409" s="301">
        <v>173.3</v>
      </c>
      <c r="AC1409" s="301">
        <v>168.9</v>
      </c>
      <c r="AD1409" s="301">
        <v>136.80000000000001</v>
      </c>
      <c r="AE1409" s="301">
        <v>198.6</v>
      </c>
      <c r="AF1409" s="301">
        <v>241.5</v>
      </c>
      <c r="AG1409" s="301">
        <v>176.8</v>
      </c>
      <c r="AH1409" s="301">
        <v>130</v>
      </c>
      <c r="AI1409" s="292"/>
      <c r="AJ1409" s="309" t="b">
        <f t="shared" si="911"/>
        <v>1</v>
      </c>
      <c r="AK1409" s="309" t="b">
        <f t="shared" si="912"/>
        <v>1</v>
      </c>
      <c r="AL1409" s="309" t="b">
        <f t="shared" si="913"/>
        <v>1</v>
      </c>
      <c r="AM1409" s="309" t="b">
        <f t="shared" si="914"/>
        <v>1</v>
      </c>
      <c r="AN1409" s="309" t="b">
        <f t="shared" si="915"/>
        <v>1</v>
      </c>
      <c r="AO1409" s="309" t="b">
        <f t="shared" si="916"/>
        <v>1</v>
      </c>
      <c r="AP1409" s="31" t="b">
        <f t="shared" si="917"/>
        <v>1</v>
      </c>
    </row>
    <row r="1410" spans="2:42" s="31" customFormat="1" x14ac:dyDescent="0.2">
      <c r="C1410" s="17" t="s">
        <v>20</v>
      </c>
      <c r="D1410" s="50">
        <v>174.6</v>
      </c>
      <c r="E1410" s="50"/>
      <c r="F1410" s="321">
        <f t="shared" si="897"/>
        <v>5.1173991571342503</v>
      </c>
      <c r="G1410" s="50">
        <v>168.8</v>
      </c>
      <c r="H1410" s="50"/>
      <c r="I1410" s="321">
        <f t="shared" si="898"/>
        <v>4.3908472479901262</v>
      </c>
      <c r="J1410" s="50">
        <v>137.1</v>
      </c>
      <c r="K1410" s="50"/>
      <c r="L1410" s="321">
        <f t="shared" si="899"/>
        <v>1.7817371937639326</v>
      </c>
      <c r="M1410" s="50">
        <v>198.7</v>
      </c>
      <c r="N1410" s="50"/>
      <c r="O1410" s="321">
        <f t="shared" si="900"/>
        <v>1.0167768174885516</v>
      </c>
      <c r="P1410" s="50">
        <v>250.9</v>
      </c>
      <c r="Q1410" s="50"/>
      <c r="R1410" s="321">
        <f t="shared" si="901"/>
        <v>19.590085795996192</v>
      </c>
      <c r="S1410" s="50">
        <v>183.5</v>
      </c>
      <c r="T1410" s="50"/>
      <c r="U1410" s="321">
        <f t="shared" si="902"/>
        <v>5.3386911595866948</v>
      </c>
      <c r="V1410" s="50">
        <v>130.19999999999999</v>
      </c>
      <c r="X1410" s="321">
        <f t="shared" si="903"/>
        <v>1.4809041309430837</v>
      </c>
      <c r="Y1410" s="98">
        <f t="shared" si="896"/>
        <v>0.57273768613974807</v>
      </c>
      <c r="Z1410" s="98"/>
      <c r="AA1410" s="300" t="s">
        <v>20</v>
      </c>
      <c r="AB1410" s="301">
        <v>174.6</v>
      </c>
      <c r="AC1410" s="301">
        <v>168.8</v>
      </c>
      <c r="AD1410" s="301">
        <v>137.1</v>
      </c>
      <c r="AE1410" s="301">
        <v>198.7</v>
      </c>
      <c r="AF1410" s="301">
        <v>250.9</v>
      </c>
      <c r="AG1410" s="301">
        <v>183.5</v>
      </c>
      <c r="AH1410" s="301">
        <v>130.19999999999999</v>
      </c>
      <c r="AI1410" s="292"/>
      <c r="AJ1410" s="309" t="b">
        <f t="shared" si="911"/>
        <v>1</v>
      </c>
      <c r="AK1410" s="309" t="b">
        <f t="shared" si="912"/>
        <v>1</v>
      </c>
      <c r="AL1410" s="309" t="b">
        <f t="shared" si="913"/>
        <v>1</v>
      </c>
      <c r="AM1410" s="309" t="b">
        <f t="shared" si="914"/>
        <v>1</v>
      </c>
      <c r="AN1410" s="309" t="b">
        <f t="shared" si="915"/>
        <v>1</v>
      </c>
      <c r="AO1410" s="309" t="b">
        <f t="shared" si="916"/>
        <v>1</v>
      </c>
      <c r="AP1410" s="31" t="b">
        <f t="shared" si="917"/>
        <v>1</v>
      </c>
    </row>
    <row r="1411" spans="2:42" s="31" customFormat="1" x14ac:dyDescent="0.2">
      <c r="C1411" s="17" t="s">
        <v>21</v>
      </c>
      <c r="D1411" s="50">
        <v>173.8</v>
      </c>
      <c r="E1411" s="50"/>
      <c r="F1411" s="321">
        <f t="shared" si="897"/>
        <v>4.2591481703659451</v>
      </c>
      <c r="G1411" s="50">
        <v>168</v>
      </c>
      <c r="H1411" s="50"/>
      <c r="I1411" s="321">
        <f t="shared" si="898"/>
        <v>3.5758323057953234</v>
      </c>
      <c r="J1411" s="50">
        <v>137.19999999999999</v>
      </c>
      <c r="K1411" s="50"/>
      <c r="L1411" s="321">
        <f t="shared" si="899"/>
        <v>1.8559762435040872</v>
      </c>
      <c r="M1411" s="50">
        <v>198.7</v>
      </c>
      <c r="N1411" s="50"/>
      <c r="O1411" s="321">
        <f t="shared" si="900"/>
        <v>1.0167768174885516</v>
      </c>
      <c r="P1411" s="50">
        <v>246.5</v>
      </c>
      <c r="Q1411" s="50"/>
      <c r="R1411" s="321">
        <f t="shared" si="901"/>
        <v>15.836466165413521</v>
      </c>
      <c r="S1411" s="50">
        <v>183.5</v>
      </c>
      <c r="T1411" s="50"/>
      <c r="U1411" s="321">
        <f t="shared" si="902"/>
        <v>5.3386911595866948</v>
      </c>
      <c r="V1411" s="50">
        <v>130.19999999999999</v>
      </c>
      <c r="X1411" s="321">
        <f t="shared" si="903"/>
        <v>1.1655011655011593</v>
      </c>
      <c r="Y1411" s="98">
        <f t="shared" si="896"/>
        <v>0.57537399309551207</v>
      </c>
      <c r="Z1411" s="98"/>
      <c r="AA1411" s="300" t="s">
        <v>21</v>
      </c>
      <c r="AB1411" s="301">
        <v>173.8</v>
      </c>
      <c r="AC1411" s="301">
        <v>168</v>
      </c>
      <c r="AD1411" s="301">
        <v>137.19999999999999</v>
      </c>
      <c r="AE1411" s="301">
        <v>198.7</v>
      </c>
      <c r="AF1411" s="301">
        <v>246.5</v>
      </c>
      <c r="AG1411" s="301">
        <v>183.5</v>
      </c>
      <c r="AH1411" s="301">
        <v>130.19999999999999</v>
      </c>
      <c r="AI1411" s="292"/>
      <c r="AJ1411" s="309" t="b">
        <f t="shared" si="911"/>
        <v>1</v>
      </c>
      <c r="AK1411" s="309" t="b">
        <f t="shared" si="912"/>
        <v>1</v>
      </c>
      <c r="AL1411" s="309" t="b">
        <f t="shared" si="913"/>
        <v>1</v>
      </c>
      <c r="AM1411" s="309" t="b">
        <f t="shared" si="914"/>
        <v>1</v>
      </c>
      <c r="AN1411" s="309" t="b">
        <f t="shared" si="915"/>
        <v>1</v>
      </c>
      <c r="AO1411" s="309" t="b">
        <f t="shared" si="916"/>
        <v>1</v>
      </c>
      <c r="AP1411" s="31" t="b">
        <f t="shared" si="917"/>
        <v>1</v>
      </c>
    </row>
    <row r="1412" spans="2:42" s="31" customFormat="1" x14ac:dyDescent="0.2">
      <c r="C1412" s="17" t="s">
        <v>22</v>
      </c>
      <c r="D1412" s="50">
        <v>173.4</v>
      </c>
      <c r="E1412" s="50"/>
      <c r="F1412" s="321">
        <f t="shared" si="897"/>
        <v>2.9080118694362111</v>
      </c>
      <c r="G1412" s="50">
        <v>168.3</v>
      </c>
      <c r="H1412" s="50"/>
      <c r="I1412" s="321">
        <f t="shared" si="898"/>
        <v>2.6845637583892579</v>
      </c>
      <c r="J1412" s="50">
        <v>137.5</v>
      </c>
      <c r="K1412" s="50"/>
      <c r="L1412" s="321">
        <f t="shared" si="899"/>
        <v>2.0786933927245732</v>
      </c>
      <c r="M1412" s="50">
        <v>198.6</v>
      </c>
      <c r="N1412" s="50"/>
      <c r="O1412" s="321">
        <f t="shared" si="900"/>
        <v>0.91463414634145312</v>
      </c>
      <c r="P1412" s="50">
        <v>237.7</v>
      </c>
      <c r="Q1412" s="50"/>
      <c r="R1412" s="321">
        <f t="shared" si="901"/>
        <v>7.0238631247185879</v>
      </c>
      <c r="S1412" s="50">
        <v>183.5</v>
      </c>
      <c r="T1412" s="50"/>
      <c r="U1412" s="321">
        <f t="shared" si="902"/>
        <v>4.2613636363636465</v>
      </c>
      <c r="V1412" s="50">
        <v>130.19999999999999</v>
      </c>
      <c r="X1412" s="321">
        <f t="shared" si="903"/>
        <v>1.0085337470907563</v>
      </c>
      <c r="Y1412" s="98">
        <f t="shared" si="896"/>
        <v>0.57670126874279126</v>
      </c>
      <c r="Z1412" s="98"/>
      <c r="AA1412" s="300" t="s">
        <v>60</v>
      </c>
      <c r="AB1412" s="301">
        <v>173.4</v>
      </c>
      <c r="AC1412" s="301">
        <v>168.3</v>
      </c>
      <c r="AD1412" s="301">
        <v>137.5</v>
      </c>
      <c r="AE1412" s="301">
        <v>198.6</v>
      </c>
      <c r="AF1412" s="301">
        <v>237.7</v>
      </c>
      <c r="AG1412" s="301">
        <v>183.5</v>
      </c>
      <c r="AH1412" s="301">
        <v>130.19999999999999</v>
      </c>
      <c r="AI1412" s="292"/>
      <c r="AJ1412" s="309" t="b">
        <f t="shared" si="911"/>
        <v>1</v>
      </c>
      <c r="AK1412" s="309" t="b">
        <f t="shared" si="912"/>
        <v>1</v>
      </c>
      <c r="AL1412" s="309" t="b">
        <f t="shared" si="913"/>
        <v>1</v>
      </c>
      <c r="AM1412" s="309" t="b">
        <f t="shared" si="914"/>
        <v>1</v>
      </c>
      <c r="AN1412" s="309" t="b">
        <f t="shared" si="915"/>
        <v>1</v>
      </c>
      <c r="AO1412" s="309" t="b">
        <f t="shared" si="916"/>
        <v>1</v>
      </c>
      <c r="AP1412" s="31" t="b">
        <f t="shared" si="917"/>
        <v>1</v>
      </c>
    </row>
    <row r="1413" spans="2:42" s="31" customFormat="1" x14ac:dyDescent="0.2">
      <c r="C1413" s="17" t="s">
        <v>23</v>
      </c>
      <c r="D1413" s="50">
        <v>173.3</v>
      </c>
      <c r="E1413" s="50"/>
      <c r="F1413" s="321">
        <f t="shared" si="897"/>
        <v>2.2418879056047336</v>
      </c>
      <c r="G1413" s="50">
        <v>168.4</v>
      </c>
      <c r="H1413" s="50"/>
      <c r="I1413" s="321">
        <f t="shared" si="898"/>
        <v>1.7522658610271913</v>
      </c>
      <c r="J1413" s="50">
        <v>137.5</v>
      </c>
      <c r="K1413" s="50"/>
      <c r="L1413" s="321">
        <f t="shared" si="899"/>
        <v>1.8518518518518601</v>
      </c>
      <c r="M1413" s="50">
        <v>198.6</v>
      </c>
      <c r="N1413" s="50"/>
      <c r="O1413" s="321">
        <f t="shared" si="900"/>
        <v>0.91463414634145312</v>
      </c>
      <c r="P1413" s="50">
        <v>233.7</v>
      </c>
      <c r="Q1413" s="50"/>
      <c r="R1413" s="321">
        <f t="shared" si="901"/>
        <v>5.12820512820511</v>
      </c>
      <c r="S1413" s="50">
        <v>184.8</v>
      </c>
      <c r="T1413" s="50"/>
      <c r="U1413" s="321">
        <f t="shared" si="902"/>
        <v>4.9403747870528258</v>
      </c>
      <c r="V1413" s="50">
        <v>130.19999999999999</v>
      </c>
      <c r="X1413" s="321">
        <f t="shared" si="903"/>
        <v>1.0085337470907563</v>
      </c>
      <c r="Y1413" s="98">
        <f t="shared" si="896"/>
        <v>0.57703404500865541</v>
      </c>
      <c r="Z1413" s="98"/>
      <c r="AA1413" s="300" t="s">
        <v>23</v>
      </c>
      <c r="AB1413" s="301">
        <v>173.3</v>
      </c>
      <c r="AC1413" s="301">
        <v>168.4</v>
      </c>
      <c r="AD1413" s="301">
        <v>137.5</v>
      </c>
      <c r="AE1413" s="301">
        <v>198.6</v>
      </c>
      <c r="AF1413" s="301">
        <v>233.7</v>
      </c>
      <c r="AG1413" s="301">
        <v>184.8</v>
      </c>
      <c r="AH1413" s="301">
        <v>130.19999999999999</v>
      </c>
      <c r="AI1413" s="292"/>
      <c r="AJ1413" s="309" t="b">
        <f t="shared" si="911"/>
        <v>1</v>
      </c>
      <c r="AK1413" s="309" t="b">
        <f t="shared" si="912"/>
        <v>1</v>
      </c>
      <c r="AL1413" s="309" t="b">
        <f t="shared" si="913"/>
        <v>1</v>
      </c>
      <c r="AM1413" s="309" t="b">
        <f t="shared" si="914"/>
        <v>1</v>
      </c>
      <c r="AN1413" s="309" t="b">
        <f t="shared" si="915"/>
        <v>1</v>
      </c>
      <c r="AO1413" s="309" t="b">
        <f t="shared" si="916"/>
        <v>1</v>
      </c>
      <c r="AP1413" s="31" t="b">
        <f t="shared" si="917"/>
        <v>1</v>
      </c>
    </row>
    <row r="1414" spans="2:42" s="31" customFormat="1" x14ac:dyDescent="0.2">
      <c r="C1414" s="17" t="s">
        <v>24</v>
      </c>
      <c r="D1414" s="50">
        <v>175</v>
      </c>
      <c r="E1414" s="50"/>
      <c r="F1414" s="321">
        <f t="shared" si="897"/>
        <v>1.2145748987854255</v>
      </c>
      <c r="G1414" s="50">
        <v>170</v>
      </c>
      <c r="H1414" s="50"/>
      <c r="I1414" s="321">
        <f t="shared" si="898"/>
        <v>-5.8788947677834713E-2</v>
      </c>
      <c r="J1414" s="50">
        <v>137.5</v>
      </c>
      <c r="K1414" s="50"/>
      <c r="L1414" s="321">
        <f t="shared" si="899"/>
        <v>2.0029673590504338</v>
      </c>
      <c r="M1414" s="50">
        <v>198.6</v>
      </c>
      <c r="N1414" s="50"/>
      <c r="O1414" s="321">
        <f t="shared" si="900"/>
        <v>0.9659379766141285</v>
      </c>
      <c r="P1414" s="50">
        <v>245.2</v>
      </c>
      <c r="Q1414" s="50"/>
      <c r="R1414" s="321">
        <f t="shared" si="901"/>
        <v>4.9657534246575263</v>
      </c>
      <c r="S1414" s="50">
        <v>184.8</v>
      </c>
      <c r="T1414" s="50"/>
      <c r="U1414" s="321">
        <f t="shared" si="902"/>
        <v>4.8808172531214611</v>
      </c>
      <c r="V1414" s="50">
        <v>130.19999999999999</v>
      </c>
      <c r="X1414" s="321">
        <f t="shared" si="903"/>
        <v>1.4809041309430837</v>
      </c>
      <c r="Y1414" s="98">
        <f t="shared" si="896"/>
        <v>0.5714285714285714</v>
      </c>
      <c r="Z1414" s="98"/>
      <c r="AA1414" s="300" t="s">
        <v>24</v>
      </c>
      <c r="AB1414" s="301">
        <v>175</v>
      </c>
      <c r="AC1414" s="301">
        <v>170</v>
      </c>
      <c r="AD1414" s="301">
        <v>137.5</v>
      </c>
      <c r="AE1414" s="301">
        <v>198.6</v>
      </c>
      <c r="AF1414" s="301">
        <v>245.2</v>
      </c>
      <c r="AG1414" s="301">
        <v>184.8</v>
      </c>
      <c r="AH1414" s="301">
        <v>130.19999999999999</v>
      </c>
      <c r="AI1414" s="292"/>
      <c r="AJ1414" s="309" t="b">
        <f t="shared" si="911"/>
        <v>1</v>
      </c>
      <c r="AK1414" s="309" t="b">
        <f t="shared" si="912"/>
        <v>1</v>
      </c>
      <c r="AL1414" s="309" t="b">
        <f t="shared" si="913"/>
        <v>1</v>
      </c>
      <c r="AM1414" s="309" t="b">
        <f t="shared" si="914"/>
        <v>1</v>
      </c>
      <c r="AN1414" s="309" t="b">
        <f t="shared" si="915"/>
        <v>1</v>
      </c>
      <c r="AO1414" s="309" t="b">
        <f t="shared" si="916"/>
        <v>1</v>
      </c>
      <c r="AP1414" s="31" t="b">
        <f t="shared" si="917"/>
        <v>1</v>
      </c>
    </row>
    <row r="1415" spans="2:42" s="31" customFormat="1" x14ac:dyDescent="0.2">
      <c r="C1415" s="17" t="s">
        <v>25</v>
      </c>
      <c r="D1415" s="50">
        <v>175.5</v>
      </c>
      <c r="E1415" s="50"/>
      <c r="F1415" s="321">
        <f t="shared" si="897"/>
        <v>1.3279445727482742</v>
      </c>
      <c r="G1415" s="50">
        <v>169.3</v>
      </c>
      <c r="H1415" s="50"/>
      <c r="I1415" s="321">
        <f t="shared" si="898"/>
        <v>-0.29446407538280539</v>
      </c>
      <c r="J1415" s="50">
        <v>138.80000000000001</v>
      </c>
      <c r="K1415" s="50"/>
      <c r="L1415" s="321">
        <f t="shared" si="899"/>
        <v>2.8148148148148255</v>
      </c>
      <c r="M1415" s="50">
        <v>198.6</v>
      </c>
      <c r="N1415" s="50"/>
      <c r="O1415" s="321">
        <f t="shared" si="900"/>
        <v>0.91463414634145312</v>
      </c>
      <c r="P1415" s="50">
        <v>255.7</v>
      </c>
      <c r="Q1415" s="50"/>
      <c r="R1415" s="321">
        <f t="shared" si="901"/>
        <v>6.5416666666666679</v>
      </c>
      <c r="S1415" s="50">
        <v>185.1</v>
      </c>
      <c r="T1415" s="50"/>
      <c r="U1415" s="321">
        <f t="shared" si="902"/>
        <v>4.9914917753828503</v>
      </c>
      <c r="V1415" s="50">
        <v>130.5</v>
      </c>
      <c r="X1415" s="321">
        <f t="shared" si="903"/>
        <v>1.3198757763975166</v>
      </c>
      <c r="Y1415" s="98">
        <f t="shared" si="896"/>
        <v>0.56980056980056981</v>
      </c>
      <c r="Z1415" s="98"/>
      <c r="AA1415" s="300" t="s">
        <v>25</v>
      </c>
      <c r="AB1415" s="301">
        <v>175.5</v>
      </c>
      <c r="AC1415" s="301">
        <v>169.3</v>
      </c>
      <c r="AD1415" s="301">
        <v>138.80000000000001</v>
      </c>
      <c r="AE1415" s="301">
        <v>198.6</v>
      </c>
      <c r="AF1415" s="301">
        <v>255.7</v>
      </c>
      <c r="AG1415" s="301">
        <v>185.1</v>
      </c>
      <c r="AH1415" s="301">
        <v>130.5</v>
      </c>
      <c r="AI1415" s="292"/>
      <c r="AJ1415" s="309" t="b">
        <f t="shared" si="911"/>
        <v>1</v>
      </c>
      <c r="AK1415" s="309" t="b">
        <f t="shared" si="912"/>
        <v>1</v>
      </c>
      <c r="AL1415" s="309" t="b">
        <f t="shared" si="913"/>
        <v>1</v>
      </c>
      <c r="AM1415" s="309" t="b">
        <f t="shared" si="914"/>
        <v>1</v>
      </c>
      <c r="AN1415" s="309" t="b">
        <f t="shared" si="915"/>
        <v>1</v>
      </c>
      <c r="AO1415" s="309" t="b">
        <f t="shared" si="916"/>
        <v>1</v>
      </c>
      <c r="AP1415" s="31" t="b">
        <f t="shared" si="917"/>
        <v>1</v>
      </c>
    </row>
    <row r="1416" spans="2:42" s="31" customFormat="1" x14ac:dyDescent="0.2">
      <c r="C1416" s="17"/>
      <c r="D1416" s="50"/>
      <c r="E1416" s="50"/>
      <c r="F1416" s="321"/>
      <c r="G1416" s="50"/>
      <c r="H1416" s="50"/>
      <c r="I1416" s="321"/>
      <c r="J1416" s="50"/>
      <c r="K1416" s="50"/>
      <c r="L1416" s="321"/>
      <c r="M1416" s="50"/>
      <c r="N1416" s="50"/>
      <c r="O1416" s="321"/>
      <c r="P1416" s="50"/>
      <c r="Q1416" s="50"/>
      <c r="R1416" s="321"/>
      <c r="S1416" s="50"/>
      <c r="T1416" s="50"/>
      <c r="U1416" s="321"/>
      <c r="V1416" s="50"/>
      <c r="X1416" s="321"/>
      <c r="Y1416" s="98"/>
      <c r="Z1416" s="98"/>
      <c r="AA1416" s="293" t="s">
        <v>50</v>
      </c>
      <c r="AB1416" s="294" t="s">
        <v>51</v>
      </c>
      <c r="AC1416" s="260" t="s">
        <v>52</v>
      </c>
      <c r="AD1416" s="260" t="s">
        <v>53</v>
      </c>
      <c r="AE1416" s="260" t="s">
        <v>54</v>
      </c>
      <c r="AF1416" s="260" t="s">
        <v>55</v>
      </c>
      <c r="AG1416" s="260" t="s">
        <v>56</v>
      </c>
      <c r="AH1416" s="260" t="s">
        <v>57</v>
      </c>
      <c r="AI1416" s="263"/>
      <c r="AJ1416" s="309"/>
      <c r="AK1416" s="309"/>
      <c r="AL1416" s="309"/>
      <c r="AM1416" s="309"/>
      <c r="AN1416" s="309"/>
      <c r="AO1416" s="309"/>
    </row>
    <row r="1417" spans="2:42" s="31" customFormat="1" x14ac:dyDescent="0.2">
      <c r="B1417" s="222">
        <v>2011</v>
      </c>
      <c r="C1417" s="17"/>
      <c r="D1417" s="50">
        <f>SUM(D1418:D1429)/12</f>
        <v>182.06666666666663</v>
      </c>
      <c r="E1417" s="50"/>
      <c r="F1417" s="321">
        <f>SUM(D1417/D1403-1)*100</f>
        <v>5.0081707199846059</v>
      </c>
      <c r="G1417" s="50">
        <f>SUM(G1418:G1429)/12</f>
        <v>176.89166666666665</v>
      </c>
      <c r="H1417" s="50"/>
      <c r="I1417" s="321">
        <f>SUM(G1417/G1403-1)*100</f>
        <v>5.1830930082751081</v>
      </c>
      <c r="J1417" s="50">
        <f>SUM(J1418:J1429)/12</f>
        <v>145.1</v>
      </c>
      <c r="K1417" s="50"/>
      <c r="L1417" s="321">
        <f>SUM(J1417/J1403-1)*100</f>
        <v>6.1448427212874801</v>
      </c>
      <c r="M1417" s="50">
        <f>SUM(M1418:M1429)/12</f>
        <v>198.68333333333331</v>
      </c>
      <c r="N1417" s="50"/>
      <c r="O1417" s="321">
        <f>SUM(M1417/M1403-1)*100</f>
        <v>0.12178221979590731</v>
      </c>
      <c r="P1417" s="229">
        <f>SUM(P1418:P1429)/12</f>
        <v>269.31666666666666</v>
      </c>
      <c r="Q1417" s="229"/>
      <c r="R1417" s="322">
        <f>SUM(P1417/P1403-1)*100</f>
        <v>10.236381621584778</v>
      </c>
      <c r="S1417" s="50">
        <f>SUM(S1418:S1429)/12</f>
        <v>192.72499999999999</v>
      </c>
      <c r="T1417" s="50"/>
      <c r="U1417" s="321">
        <f>SUM(S1417/S1403-1)*100</f>
        <v>6.8369751004758283</v>
      </c>
      <c r="V1417" s="50">
        <f>SUM(V1418:V1429)/12</f>
        <v>132.40833333333333</v>
      </c>
      <c r="W1417" s="80"/>
      <c r="X1417" s="321">
        <f>SUM(V1417/V1403-1)*100</f>
        <v>1.9244338956956764</v>
      </c>
      <c r="Y1417" s="98">
        <f>(1/D1417)*100</f>
        <v>0.54924935920908102</v>
      </c>
      <c r="AA1417" s="309"/>
      <c r="AB1417" s="309"/>
      <c r="AC1417" s="309"/>
      <c r="AD1417" s="309"/>
      <c r="AE1417" s="309"/>
      <c r="AF1417" s="309"/>
      <c r="AG1417" s="309"/>
      <c r="AH1417" s="309"/>
      <c r="AI1417" s="309"/>
      <c r="AJ1417" s="309" t="b">
        <f>D1417=AB1416</f>
        <v>0</v>
      </c>
      <c r="AK1417" s="309" t="b">
        <f>G1417=AC1416</f>
        <v>0</v>
      </c>
      <c r="AL1417" s="309" t="b">
        <f>J1417=AD1416</f>
        <v>0</v>
      </c>
      <c r="AM1417" s="309" t="b">
        <f>M1417=AE1416</f>
        <v>0</v>
      </c>
      <c r="AN1417" s="309" t="b">
        <f>AF1416=P1417</f>
        <v>0</v>
      </c>
      <c r="AO1417" s="309" t="b">
        <f>AG1416=S1417</f>
        <v>0</v>
      </c>
      <c r="AP1417" s="31" t="b">
        <f>AH1416=V1417</f>
        <v>0</v>
      </c>
    </row>
    <row r="1418" spans="2:42" s="31" customFormat="1" x14ac:dyDescent="0.2">
      <c r="C1418" s="17" t="s">
        <v>32</v>
      </c>
      <c r="D1418" s="50">
        <v>177.5</v>
      </c>
      <c r="E1418" s="50"/>
      <c r="F1418" s="321">
        <f t="shared" si="897"/>
        <v>3.0179918746372492</v>
      </c>
      <c r="G1418" s="50">
        <v>171.4</v>
      </c>
      <c r="H1418" s="50"/>
      <c r="I1418" s="321">
        <f t="shared" si="898"/>
        <v>2.1454112038140627</v>
      </c>
      <c r="J1418" s="50">
        <v>140</v>
      </c>
      <c r="K1418" s="50"/>
      <c r="L1418" s="321">
        <f t="shared" si="899"/>
        <v>3.7037037037036979</v>
      </c>
      <c r="M1418" s="50">
        <v>198.6</v>
      </c>
      <c r="N1418" s="50"/>
      <c r="O1418" s="321">
        <f t="shared" si="900"/>
        <v>0.45523520485584168</v>
      </c>
      <c r="P1418" s="50">
        <v>265.7</v>
      </c>
      <c r="Q1418" s="50"/>
      <c r="R1418" s="321">
        <f t="shared" si="901"/>
        <v>9.8387763538652315</v>
      </c>
      <c r="S1418" s="50">
        <v>185.2</v>
      </c>
      <c r="T1418" s="50"/>
      <c r="U1418" s="321">
        <f t="shared" si="902"/>
        <v>5.0482132728303819</v>
      </c>
      <c r="V1418" s="50">
        <v>130.5</v>
      </c>
      <c r="X1418" s="321">
        <f t="shared" si="903"/>
        <v>1.3198757763975166</v>
      </c>
      <c r="Y1418" s="98">
        <f t="shared" ref="Y1418:Y1429" si="918">SUM(1/D1418)*100</f>
        <v>0.56338028169014087</v>
      </c>
      <c r="Z1418" s="98"/>
      <c r="AA1418" s="298" t="s">
        <v>14</v>
      </c>
      <c r="AB1418" s="299">
        <v>177.5</v>
      </c>
      <c r="AC1418" s="299">
        <v>171.4</v>
      </c>
      <c r="AD1418" s="299">
        <v>140</v>
      </c>
      <c r="AE1418" s="299">
        <v>198.6</v>
      </c>
      <c r="AF1418" s="299">
        <v>265.7</v>
      </c>
      <c r="AG1418" s="299">
        <v>185.2</v>
      </c>
      <c r="AH1418" s="299">
        <v>130.5</v>
      </c>
      <c r="AI1418" s="263"/>
      <c r="AJ1418" s="309" t="b">
        <f t="shared" ref="AJ1418:AJ1429" si="919">D1418=AB1418</f>
        <v>1</v>
      </c>
      <c r="AK1418" s="309" t="b">
        <f t="shared" ref="AK1418:AK1429" si="920">G1418=AC1418</f>
        <v>1</v>
      </c>
      <c r="AL1418" s="309" t="b">
        <f t="shared" ref="AL1418:AL1429" si="921">J1418=AD1418</f>
        <v>1</v>
      </c>
      <c r="AM1418" s="309" t="b">
        <f t="shared" ref="AM1418:AM1429" si="922">M1418=AE1418</f>
        <v>1</v>
      </c>
      <c r="AN1418" s="309" t="b">
        <f t="shared" ref="AN1418:AN1429" si="923">AF1418=P1418</f>
        <v>1</v>
      </c>
      <c r="AO1418" s="309" t="b">
        <f>AG1418=S1418</f>
        <v>1</v>
      </c>
      <c r="AP1418" s="31" t="b">
        <f>AH1418=V1418</f>
        <v>1</v>
      </c>
    </row>
    <row r="1419" spans="2:42" s="31" customFormat="1" x14ac:dyDescent="0.2">
      <c r="C1419" s="17" t="s">
        <v>15</v>
      </c>
      <c r="D1419" s="50">
        <v>178.7</v>
      </c>
      <c r="E1419" s="50"/>
      <c r="F1419" s="321">
        <f t="shared" si="897"/>
        <v>3.7144515380150844</v>
      </c>
      <c r="G1419" s="50">
        <v>172.7</v>
      </c>
      <c r="H1419" s="50"/>
      <c r="I1419" s="321">
        <f t="shared" si="898"/>
        <v>3.3512866546977715</v>
      </c>
      <c r="J1419" s="50">
        <v>142.4</v>
      </c>
      <c r="K1419" s="50"/>
      <c r="L1419" s="321">
        <f t="shared" si="899"/>
        <v>5.0922509225092227</v>
      </c>
      <c r="M1419" s="50">
        <v>198.6</v>
      </c>
      <c r="N1419" s="50"/>
      <c r="O1419" s="321">
        <f t="shared" si="900"/>
        <v>0.50607287449393468</v>
      </c>
      <c r="P1419" s="50">
        <v>270.60000000000002</v>
      </c>
      <c r="Q1419" s="50"/>
      <c r="R1419" s="321">
        <f t="shared" si="901"/>
        <v>9.7323600973236104</v>
      </c>
      <c r="S1419" s="50">
        <v>185.3</v>
      </c>
      <c r="T1419" s="50"/>
      <c r="U1419" s="321">
        <f t="shared" si="902"/>
        <v>5.1049347702779357</v>
      </c>
      <c r="V1419" s="50">
        <v>130.9</v>
      </c>
      <c r="X1419" s="321">
        <f t="shared" si="903"/>
        <v>1.3157894736842257</v>
      </c>
      <c r="Y1419" s="98">
        <f t="shared" si="918"/>
        <v>0.55959709009513159</v>
      </c>
      <c r="Z1419" s="98"/>
      <c r="AA1419" s="298" t="s">
        <v>15</v>
      </c>
      <c r="AB1419" s="299">
        <v>178.7</v>
      </c>
      <c r="AC1419" s="299">
        <v>172.7</v>
      </c>
      <c r="AD1419" s="299">
        <v>142.4</v>
      </c>
      <c r="AE1419" s="299">
        <v>198.6</v>
      </c>
      <c r="AF1419" s="299">
        <v>270.60000000000002</v>
      </c>
      <c r="AG1419" s="299">
        <v>185.3</v>
      </c>
      <c r="AH1419" s="299">
        <v>130.9</v>
      </c>
      <c r="AI1419" s="263"/>
      <c r="AJ1419" s="309" t="b">
        <f t="shared" si="919"/>
        <v>1</v>
      </c>
      <c r="AK1419" s="309" t="b">
        <f t="shared" si="920"/>
        <v>1</v>
      </c>
      <c r="AL1419" s="309" t="b">
        <f t="shared" si="921"/>
        <v>1</v>
      </c>
      <c r="AM1419" s="309" t="b">
        <f t="shared" si="922"/>
        <v>1</v>
      </c>
      <c r="AN1419" s="309" t="b">
        <f t="shared" si="923"/>
        <v>1</v>
      </c>
      <c r="AO1419" s="309" t="b">
        <f t="shared" ref="AO1419:AO1429" si="924">AG1419=S1419</f>
        <v>1</v>
      </c>
      <c r="AP1419" s="31" t="b">
        <f t="shared" ref="AP1419:AP1429" si="925">AH1419=V1419</f>
        <v>1</v>
      </c>
    </row>
    <row r="1420" spans="2:42" s="31" customFormat="1" x14ac:dyDescent="0.2">
      <c r="C1420" s="17" t="s">
        <v>16</v>
      </c>
      <c r="D1420" s="50">
        <v>181.8</v>
      </c>
      <c r="E1420" s="50"/>
      <c r="F1420" s="321">
        <f t="shared" si="897"/>
        <v>5.3913043478260869</v>
      </c>
      <c r="G1420" s="50">
        <v>177.5</v>
      </c>
      <c r="H1420" s="50"/>
      <c r="I1420" s="321">
        <f t="shared" si="898"/>
        <v>6.2874251497005984</v>
      </c>
      <c r="J1420" s="50">
        <v>144.69999999999999</v>
      </c>
      <c r="K1420" s="50"/>
      <c r="L1420" s="321">
        <f t="shared" si="899"/>
        <v>6.7109144542772725</v>
      </c>
      <c r="M1420" s="50">
        <v>198.7</v>
      </c>
      <c r="N1420" s="50"/>
      <c r="O1420" s="321">
        <f t="shared" si="900"/>
        <v>0.1007556675062915</v>
      </c>
      <c r="P1420" s="50">
        <v>264</v>
      </c>
      <c r="Q1420" s="50"/>
      <c r="R1420" s="321">
        <f t="shared" si="901"/>
        <v>6.2801932367149815</v>
      </c>
      <c r="S1420" s="50">
        <v>191.3</v>
      </c>
      <c r="T1420" s="50"/>
      <c r="U1420" s="321">
        <f t="shared" si="902"/>
        <v>8.2625919637804301</v>
      </c>
      <c r="V1420" s="50">
        <v>131.4</v>
      </c>
      <c r="X1420" s="321">
        <f t="shared" si="903"/>
        <v>1.5455950540958163</v>
      </c>
      <c r="Y1420" s="98">
        <f t="shared" si="918"/>
        <v>0.55005500550054998</v>
      </c>
      <c r="Z1420" s="98"/>
      <c r="AA1420" s="298" t="s">
        <v>16</v>
      </c>
      <c r="AB1420" s="299">
        <v>181.8</v>
      </c>
      <c r="AC1420" s="299">
        <v>177.5</v>
      </c>
      <c r="AD1420" s="299">
        <v>144.69999999999999</v>
      </c>
      <c r="AE1420" s="299">
        <v>198.7</v>
      </c>
      <c r="AF1420" s="299">
        <v>264</v>
      </c>
      <c r="AG1420" s="299">
        <v>191.3</v>
      </c>
      <c r="AH1420" s="299">
        <v>131.4</v>
      </c>
      <c r="AI1420" s="263"/>
      <c r="AJ1420" s="309" t="b">
        <f t="shared" si="919"/>
        <v>1</v>
      </c>
      <c r="AK1420" s="309" t="b">
        <f t="shared" si="920"/>
        <v>1</v>
      </c>
      <c r="AL1420" s="309" t="b">
        <f t="shared" si="921"/>
        <v>1</v>
      </c>
      <c r="AM1420" s="309" t="b">
        <f t="shared" si="922"/>
        <v>1</v>
      </c>
      <c r="AN1420" s="309" t="b">
        <f t="shared" si="923"/>
        <v>1</v>
      </c>
      <c r="AO1420" s="309" t="b">
        <f t="shared" si="924"/>
        <v>1</v>
      </c>
      <c r="AP1420" s="31" t="b">
        <f t="shared" si="925"/>
        <v>1</v>
      </c>
    </row>
    <row r="1421" spans="2:42" s="31" customFormat="1" x14ac:dyDescent="0.2">
      <c r="C1421" s="17" t="s">
        <v>17</v>
      </c>
      <c r="D1421" s="50">
        <v>182.3</v>
      </c>
      <c r="E1421" s="50"/>
      <c r="F1421" s="321">
        <f t="shared" si="897"/>
        <v>5.8652729384436775</v>
      </c>
      <c r="G1421" s="50">
        <v>177.9</v>
      </c>
      <c r="H1421" s="50"/>
      <c r="I1421" s="321">
        <f t="shared" si="898"/>
        <v>6.5907729179149221</v>
      </c>
      <c r="J1421" s="50">
        <v>144.80000000000001</v>
      </c>
      <c r="K1421" s="50"/>
      <c r="L1421" s="321">
        <f t="shared" si="899"/>
        <v>6.6273932253313683</v>
      </c>
      <c r="M1421" s="50">
        <v>198.7</v>
      </c>
      <c r="N1421" s="50"/>
      <c r="O1421" s="321">
        <f t="shared" si="900"/>
        <v>0.1007556675062915</v>
      </c>
      <c r="P1421" s="50">
        <v>266.89999999999998</v>
      </c>
      <c r="Q1421" s="50"/>
      <c r="R1421" s="321">
        <f t="shared" si="901"/>
        <v>9.6999588984792329</v>
      </c>
      <c r="S1421" s="50">
        <v>191.4</v>
      </c>
      <c r="T1421" s="50"/>
      <c r="U1421" s="321">
        <f t="shared" si="902"/>
        <v>8.3191850594227503</v>
      </c>
      <c r="V1421" s="50">
        <v>131.9</v>
      </c>
      <c r="X1421" s="321">
        <f t="shared" si="903"/>
        <v>1.4615384615384697</v>
      </c>
      <c r="Y1421" s="98">
        <f t="shared" si="918"/>
        <v>0.54854635216675807</v>
      </c>
      <c r="Z1421" s="98"/>
      <c r="AA1421" s="298" t="s">
        <v>17</v>
      </c>
      <c r="AB1421" s="299">
        <v>182.3</v>
      </c>
      <c r="AC1421" s="299">
        <v>177.9</v>
      </c>
      <c r="AD1421" s="299">
        <v>144.80000000000001</v>
      </c>
      <c r="AE1421" s="299">
        <v>198.7</v>
      </c>
      <c r="AF1421" s="299">
        <v>266.89999999999998</v>
      </c>
      <c r="AG1421" s="299">
        <v>191.4</v>
      </c>
      <c r="AH1421" s="299">
        <v>131.9</v>
      </c>
      <c r="AI1421" s="263"/>
      <c r="AJ1421" s="309" t="b">
        <f t="shared" si="919"/>
        <v>1</v>
      </c>
      <c r="AK1421" s="309" t="b">
        <f t="shared" si="920"/>
        <v>1</v>
      </c>
      <c r="AL1421" s="309" t="b">
        <f t="shared" si="921"/>
        <v>1</v>
      </c>
      <c r="AM1421" s="309" t="b">
        <f t="shared" si="922"/>
        <v>1</v>
      </c>
      <c r="AN1421" s="309" t="b">
        <f t="shared" si="923"/>
        <v>1</v>
      </c>
      <c r="AO1421" s="309" t="b">
        <f t="shared" si="924"/>
        <v>1</v>
      </c>
      <c r="AP1421" s="31" t="b">
        <f t="shared" si="925"/>
        <v>1</v>
      </c>
    </row>
    <row r="1422" spans="2:42" s="31" customFormat="1" x14ac:dyDescent="0.2">
      <c r="C1422" s="17" t="s">
        <v>18</v>
      </c>
      <c r="D1422" s="50">
        <v>182.8</v>
      </c>
      <c r="E1422" s="50"/>
      <c r="F1422" s="321">
        <f t="shared" si="897"/>
        <v>6.0324825986078912</v>
      </c>
      <c r="G1422" s="50">
        <v>178</v>
      </c>
      <c r="H1422" s="50"/>
      <c r="I1422" s="321">
        <f t="shared" si="898"/>
        <v>6.2052505966587068</v>
      </c>
      <c r="J1422" s="50">
        <v>144.9</v>
      </c>
      <c r="K1422" s="50"/>
      <c r="L1422" s="321">
        <f t="shared" si="899"/>
        <v>6.4658339456282299</v>
      </c>
      <c r="M1422" s="50">
        <v>198.7</v>
      </c>
      <c r="N1422" s="50"/>
      <c r="O1422" s="321">
        <f t="shared" si="900"/>
        <v>5.0352467270897705E-2</v>
      </c>
      <c r="P1422" s="50">
        <v>273.60000000000002</v>
      </c>
      <c r="Q1422" s="50"/>
      <c r="R1422" s="321">
        <f t="shared" si="901"/>
        <v>13.857677902621734</v>
      </c>
      <c r="S1422" s="50">
        <v>191.5</v>
      </c>
      <c r="T1422" s="50"/>
      <c r="U1422" s="321">
        <f t="shared" si="902"/>
        <v>8.3757781550650954</v>
      </c>
      <c r="V1422" s="50">
        <v>131.9</v>
      </c>
      <c r="X1422" s="321">
        <f>SUM(V1422/V1408-1)*100</f>
        <v>1.4615384615384697</v>
      </c>
      <c r="Y1422" s="98">
        <f t="shared" si="918"/>
        <v>0.54704595185995619</v>
      </c>
      <c r="Z1422" s="98"/>
      <c r="AA1422" s="298" t="s">
        <v>18</v>
      </c>
      <c r="AB1422" s="299">
        <v>182.8</v>
      </c>
      <c r="AC1422" s="299">
        <v>178</v>
      </c>
      <c r="AD1422" s="299">
        <v>144.9</v>
      </c>
      <c r="AE1422" s="299">
        <v>198.7</v>
      </c>
      <c r="AF1422" s="299">
        <v>273.60000000000002</v>
      </c>
      <c r="AG1422" s="299">
        <v>191.5</v>
      </c>
      <c r="AH1422" s="299">
        <v>131.9</v>
      </c>
      <c r="AI1422" s="263"/>
      <c r="AJ1422" s="309" t="b">
        <f t="shared" si="919"/>
        <v>1</v>
      </c>
      <c r="AK1422" s="309" t="b">
        <f t="shared" si="920"/>
        <v>1</v>
      </c>
      <c r="AL1422" s="309" t="b">
        <f t="shared" si="921"/>
        <v>1</v>
      </c>
      <c r="AM1422" s="309" t="b">
        <f t="shared" si="922"/>
        <v>1</v>
      </c>
      <c r="AN1422" s="309" t="b">
        <f t="shared" si="923"/>
        <v>1</v>
      </c>
      <c r="AO1422" s="309" t="b">
        <f t="shared" si="924"/>
        <v>1</v>
      </c>
      <c r="AP1422" s="31" t="b">
        <f t="shared" si="925"/>
        <v>1</v>
      </c>
    </row>
    <row r="1423" spans="2:42" s="31" customFormat="1" x14ac:dyDescent="0.2">
      <c r="C1423" s="17" t="s">
        <v>19</v>
      </c>
      <c r="D1423" s="50">
        <v>182.4</v>
      </c>
      <c r="E1423" s="50"/>
      <c r="F1423" s="321">
        <f t="shared" si="897"/>
        <v>5.251009809578755</v>
      </c>
      <c r="G1423" s="50">
        <v>176.3</v>
      </c>
      <c r="H1423" s="50"/>
      <c r="I1423" s="321">
        <f t="shared" si="898"/>
        <v>4.3812907045589045</v>
      </c>
      <c r="J1423" s="50">
        <v>145.80000000000001</v>
      </c>
      <c r="K1423" s="50"/>
      <c r="L1423" s="321">
        <f t="shared" si="899"/>
        <v>6.578947368421062</v>
      </c>
      <c r="M1423" s="50">
        <v>198.7</v>
      </c>
      <c r="N1423" s="50"/>
      <c r="O1423" s="321">
        <f t="shared" si="900"/>
        <v>5.0352467270897705E-2</v>
      </c>
      <c r="P1423" s="50">
        <v>275.10000000000002</v>
      </c>
      <c r="Q1423" s="50"/>
      <c r="R1423" s="321">
        <f t="shared" si="901"/>
        <v>13.913043478260878</v>
      </c>
      <c r="S1423" s="50">
        <v>195.3</v>
      </c>
      <c r="T1423" s="50"/>
      <c r="U1423" s="321">
        <f>SUM(S1423/S1409-1)*100</f>
        <v>10.463800904977383</v>
      </c>
      <c r="V1423" s="50">
        <v>132.30000000000001</v>
      </c>
      <c r="X1423" s="321">
        <f t="shared" si="903"/>
        <v>1.7692307692307674</v>
      </c>
      <c r="Y1423" s="98">
        <f t="shared" si="918"/>
        <v>0.54824561403508765</v>
      </c>
      <c r="Z1423" s="98"/>
      <c r="AA1423" s="298" t="s">
        <v>58</v>
      </c>
      <c r="AB1423" s="299">
        <v>182.4</v>
      </c>
      <c r="AC1423" s="299">
        <v>176.3</v>
      </c>
      <c r="AD1423" s="299">
        <v>145.80000000000001</v>
      </c>
      <c r="AE1423" s="299">
        <v>198.7</v>
      </c>
      <c r="AF1423" s="299">
        <v>275.10000000000002</v>
      </c>
      <c r="AG1423" s="299">
        <v>195.3</v>
      </c>
      <c r="AH1423" s="299">
        <v>132.30000000000001</v>
      </c>
      <c r="AI1423" s="263"/>
      <c r="AJ1423" s="309" t="b">
        <f t="shared" si="919"/>
        <v>1</v>
      </c>
      <c r="AK1423" s="309" t="b">
        <f t="shared" si="920"/>
        <v>1</v>
      </c>
      <c r="AL1423" s="309" t="b">
        <f t="shared" si="921"/>
        <v>1</v>
      </c>
      <c r="AM1423" s="309" t="b">
        <f t="shared" si="922"/>
        <v>1</v>
      </c>
      <c r="AN1423" s="309" t="b">
        <f t="shared" si="923"/>
        <v>1</v>
      </c>
      <c r="AO1423" s="309" t="b">
        <f t="shared" si="924"/>
        <v>1</v>
      </c>
      <c r="AP1423" s="31" t="b">
        <f t="shared" si="925"/>
        <v>1</v>
      </c>
    </row>
    <row r="1424" spans="2:42" s="31" customFormat="1" x14ac:dyDescent="0.2">
      <c r="C1424" s="17" t="s">
        <v>20</v>
      </c>
      <c r="D1424" s="50">
        <v>182.3</v>
      </c>
      <c r="E1424" s="50"/>
      <c r="F1424" s="321">
        <f t="shared" si="897"/>
        <v>4.4100801832760661</v>
      </c>
      <c r="G1424" s="50">
        <v>176.4</v>
      </c>
      <c r="H1424" s="50"/>
      <c r="I1424" s="321">
        <f t="shared" si="898"/>
        <v>4.502369668246442</v>
      </c>
      <c r="J1424" s="50">
        <v>146.1</v>
      </c>
      <c r="K1424" s="50"/>
      <c r="L1424" s="321">
        <f t="shared" si="899"/>
        <v>6.5645514223194645</v>
      </c>
      <c r="M1424" s="50">
        <v>198.7</v>
      </c>
      <c r="N1424" s="50"/>
      <c r="O1424" s="321">
        <f t="shared" si="900"/>
        <v>0</v>
      </c>
      <c r="P1424" s="50">
        <v>271.5</v>
      </c>
      <c r="Q1424" s="50"/>
      <c r="R1424" s="321">
        <f t="shared" si="901"/>
        <v>8.2104424073335949</v>
      </c>
      <c r="S1424" s="50">
        <v>195.3</v>
      </c>
      <c r="T1424" s="50"/>
      <c r="U1424" s="321">
        <f t="shared" si="902"/>
        <v>6.4305177111716683</v>
      </c>
      <c r="V1424" s="50">
        <v>132.9</v>
      </c>
      <c r="X1424" s="321">
        <f t="shared" si="903"/>
        <v>2.0737327188940169</v>
      </c>
      <c r="Y1424" s="98">
        <f t="shared" si="918"/>
        <v>0.54854635216675807</v>
      </c>
      <c r="Z1424" s="98"/>
      <c r="AA1424" s="298" t="s">
        <v>20</v>
      </c>
      <c r="AB1424" s="299">
        <v>182.3</v>
      </c>
      <c r="AC1424" s="299">
        <v>176.4</v>
      </c>
      <c r="AD1424" s="299">
        <v>146.1</v>
      </c>
      <c r="AE1424" s="299">
        <v>198.7</v>
      </c>
      <c r="AF1424" s="299">
        <v>271.5</v>
      </c>
      <c r="AG1424" s="299">
        <v>195.3</v>
      </c>
      <c r="AH1424" s="299">
        <v>132.9</v>
      </c>
      <c r="AI1424" s="263"/>
      <c r="AJ1424" s="309" t="b">
        <f t="shared" si="919"/>
        <v>1</v>
      </c>
      <c r="AK1424" s="309" t="b">
        <f t="shared" si="920"/>
        <v>1</v>
      </c>
      <c r="AL1424" s="309" t="b">
        <f t="shared" si="921"/>
        <v>1</v>
      </c>
      <c r="AM1424" s="309" t="b">
        <f t="shared" si="922"/>
        <v>1</v>
      </c>
      <c r="AN1424" s="309" t="b">
        <f t="shared" si="923"/>
        <v>1</v>
      </c>
      <c r="AO1424" s="309" t="b">
        <f t="shared" si="924"/>
        <v>1</v>
      </c>
      <c r="AP1424" s="31" t="b">
        <f t="shared" si="925"/>
        <v>1</v>
      </c>
    </row>
    <row r="1425" spans="3:42" s="31" customFormat="1" x14ac:dyDescent="0.2">
      <c r="C1425" s="17" t="s">
        <v>21</v>
      </c>
      <c r="D1425" s="50">
        <v>182.1</v>
      </c>
      <c r="E1425" s="50"/>
      <c r="F1425" s="321">
        <f>SUM(D1425/D1411-1)*100</f>
        <v>4.7756041426927354</v>
      </c>
      <c r="G1425" s="50">
        <v>176.1</v>
      </c>
      <c r="H1425" s="50"/>
      <c r="I1425" s="321">
        <f t="shared" si="898"/>
        <v>4.8214285714285765</v>
      </c>
      <c r="J1425" s="50">
        <v>146.5</v>
      </c>
      <c r="K1425" s="50"/>
      <c r="L1425" s="321">
        <f t="shared" si="899"/>
        <v>6.7784256559766831</v>
      </c>
      <c r="M1425" s="50">
        <v>198.7</v>
      </c>
      <c r="N1425" s="50"/>
      <c r="O1425" s="321">
        <f t="shared" si="900"/>
        <v>0</v>
      </c>
      <c r="P1425" s="50">
        <v>270.10000000000002</v>
      </c>
      <c r="Q1425" s="50"/>
      <c r="R1425" s="321">
        <f t="shared" si="901"/>
        <v>9.5740365111562031</v>
      </c>
      <c r="S1425" s="50">
        <v>195.4</v>
      </c>
      <c r="T1425" s="50"/>
      <c r="U1425" s="321">
        <f>SUM(S1425/S1411-1)*100</f>
        <v>6.4850136239781975</v>
      </c>
      <c r="V1425" s="50">
        <v>133.30000000000001</v>
      </c>
      <c r="X1425" s="321">
        <f t="shared" si="903"/>
        <v>2.3809523809523947</v>
      </c>
      <c r="Y1425" s="98">
        <f t="shared" si="918"/>
        <v>0.54914881933003845</v>
      </c>
      <c r="Z1425" s="98"/>
      <c r="AA1425" s="298" t="s">
        <v>21</v>
      </c>
      <c r="AB1425" s="299">
        <v>182.1</v>
      </c>
      <c r="AC1425" s="299">
        <v>176.1</v>
      </c>
      <c r="AD1425" s="299">
        <v>146.5</v>
      </c>
      <c r="AE1425" s="299">
        <v>198.7</v>
      </c>
      <c r="AF1425" s="299">
        <v>270.10000000000002</v>
      </c>
      <c r="AG1425" s="299">
        <v>195.4</v>
      </c>
      <c r="AH1425" s="299">
        <v>133.30000000000001</v>
      </c>
      <c r="AI1425" s="263"/>
      <c r="AJ1425" s="309" t="b">
        <f t="shared" si="919"/>
        <v>1</v>
      </c>
      <c r="AK1425" s="309" t="b">
        <f t="shared" si="920"/>
        <v>1</v>
      </c>
      <c r="AL1425" s="309" t="b">
        <f t="shared" si="921"/>
        <v>1</v>
      </c>
      <c r="AM1425" s="309" t="b">
        <f t="shared" si="922"/>
        <v>1</v>
      </c>
      <c r="AN1425" s="309" t="b">
        <f t="shared" si="923"/>
        <v>1</v>
      </c>
      <c r="AO1425" s="309" t="b">
        <f t="shared" si="924"/>
        <v>1</v>
      </c>
      <c r="AP1425" s="31" t="b">
        <f t="shared" si="925"/>
        <v>1</v>
      </c>
    </row>
    <row r="1426" spans="3:42" s="31" customFormat="1" x14ac:dyDescent="0.2">
      <c r="C1426" s="17" t="s">
        <v>22</v>
      </c>
      <c r="D1426" s="50">
        <v>182.6</v>
      </c>
      <c r="E1426" s="50"/>
      <c r="F1426" s="321">
        <f t="shared" si="897"/>
        <v>5.3056516724336644</v>
      </c>
      <c r="G1426" s="50">
        <v>176.7</v>
      </c>
      <c r="H1426" s="50"/>
      <c r="I1426" s="321">
        <f t="shared" si="898"/>
        <v>4.9910873440285108</v>
      </c>
      <c r="J1426" s="50">
        <v>146.5</v>
      </c>
      <c r="K1426" s="50"/>
      <c r="L1426" s="321">
        <f t="shared" si="899"/>
        <v>6.5454545454545432</v>
      </c>
      <c r="M1426" s="50">
        <v>198.7</v>
      </c>
      <c r="N1426" s="50"/>
      <c r="O1426" s="321">
        <f t="shared" si="900"/>
        <v>5.0352467270897705E-2</v>
      </c>
      <c r="P1426" s="50">
        <v>272.8</v>
      </c>
      <c r="Q1426" s="50"/>
      <c r="R1426" s="321">
        <f t="shared" si="901"/>
        <v>14.766512410601607</v>
      </c>
      <c r="S1426" s="50">
        <v>195.4</v>
      </c>
      <c r="T1426" s="50"/>
      <c r="U1426" s="321">
        <f t="shared" si="902"/>
        <v>6.4850136239781975</v>
      </c>
      <c r="V1426" s="50">
        <v>133.19999999999999</v>
      </c>
      <c r="X1426" s="321">
        <f t="shared" si="903"/>
        <v>2.3041474654377891</v>
      </c>
      <c r="Y1426" s="98">
        <f t="shared" si="918"/>
        <v>0.547645125958379</v>
      </c>
      <c r="Z1426" s="98"/>
      <c r="AA1426" s="298" t="s">
        <v>60</v>
      </c>
      <c r="AB1426" s="299">
        <v>182.6</v>
      </c>
      <c r="AC1426" s="299">
        <v>176.7</v>
      </c>
      <c r="AD1426" s="299">
        <v>146.5</v>
      </c>
      <c r="AE1426" s="299">
        <v>198.7</v>
      </c>
      <c r="AF1426" s="299">
        <v>272.8</v>
      </c>
      <c r="AG1426" s="299">
        <v>195.4</v>
      </c>
      <c r="AH1426" s="299">
        <v>133.19999999999999</v>
      </c>
      <c r="AI1426" s="263"/>
      <c r="AJ1426" s="309" t="b">
        <f t="shared" si="919"/>
        <v>1</v>
      </c>
      <c r="AK1426" s="309" t="b">
        <f t="shared" si="920"/>
        <v>1</v>
      </c>
      <c r="AL1426" s="309" t="b">
        <f t="shared" si="921"/>
        <v>1</v>
      </c>
      <c r="AM1426" s="309" t="b">
        <f t="shared" si="922"/>
        <v>1</v>
      </c>
      <c r="AN1426" s="309" t="b">
        <f t="shared" si="923"/>
        <v>1</v>
      </c>
      <c r="AO1426" s="309" t="b">
        <f t="shared" si="924"/>
        <v>1</v>
      </c>
      <c r="AP1426" s="31" t="b">
        <f t="shared" si="925"/>
        <v>1</v>
      </c>
    </row>
    <row r="1427" spans="3:42" s="31" customFormat="1" x14ac:dyDescent="0.2">
      <c r="C1427" s="17" t="s">
        <v>23</v>
      </c>
      <c r="D1427" s="50">
        <v>184</v>
      </c>
      <c r="E1427" s="50"/>
      <c r="F1427" s="321">
        <f t="shared" si="897"/>
        <v>6.1742642815926008</v>
      </c>
      <c r="G1427" s="50">
        <v>179.3</v>
      </c>
      <c r="H1427" s="50"/>
      <c r="I1427" s="321">
        <f t="shared" si="898"/>
        <v>6.4726840855106937</v>
      </c>
      <c r="J1427" s="50">
        <v>146.5</v>
      </c>
      <c r="K1427" s="50"/>
      <c r="L1427" s="321">
        <f t="shared" si="899"/>
        <v>6.5454545454545432</v>
      </c>
      <c r="M1427" s="50">
        <v>198.7</v>
      </c>
      <c r="N1427" s="50"/>
      <c r="O1427" s="321">
        <f t="shared" si="900"/>
        <v>5.0352467270897705E-2</v>
      </c>
      <c r="P1427" s="50">
        <v>270.89999999999998</v>
      </c>
      <c r="Q1427" s="50"/>
      <c r="R1427" s="321">
        <f t="shared" si="901"/>
        <v>15.917843388960208</v>
      </c>
      <c r="S1427" s="50">
        <v>195.4</v>
      </c>
      <c r="T1427" s="50"/>
      <c r="U1427" s="321">
        <f t="shared" si="902"/>
        <v>5.7359307359307277</v>
      </c>
      <c r="V1427" s="50">
        <v>133.30000000000001</v>
      </c>
      <c r="X1427" s="321">
        <f t="shared" si="903"/>
        <v>2.3809523809523947</v>
      </c>
      <c r="Y1427" s="98">
        <f t="shared" si="918"/>
        <v>0.54347826086956519</v>
      </c>
      <c r="Z1427" s="98"/>
      <c r="AA1427" s="298" t="s">
        <v>23</v>
      </c>
      <c r="AB1427" s="299">
        <v>184</v>
      </c>
      <c r="AC1427" s="299">
        <v>179.3</v>
      </c>
      <c r="AD1427" s="299">
        <v>146.5</v>
      </c>
      <c r="AE1427" s="299">
        <v>198.7</v>
      </c>
      <c r="AF1427" s="299">
        <v>270.89999999999998</v>
      </c>
      <c r="AG1427" s="299">
        <v>195.4</v>
      </c>
      <c r="AH1427" s="299">
        <v>133.30000000000001</v>
      </c>
      <c r="AI1427" s="263"/>
      <c r="AJ1427" s="309" t="b">
        <f t="shared" si="919"/>
        <v>1</v>
      </c>
      <c r="AK1427" s="309" t="b">
        <f t="shared" si="920"/>
        <v>1</v>
      </c>
      <c r="AL1427" s="309" t="b">
        <f t="shared" si="921"/>
        <v>1</v>
      </c>
      <c r="AM1427" s="309" t="b">
        <f t="shared" si="922"/>
        <v>1</v>
      </c>
      <c r="AN1427" s="309" t="b">
        <f t="shared" si="923"/>
        <v>1</v>
      </c>
      <c r="AO1427" s="309" t="b">
        <f t="shared" si="924"/>
        <v>1</v>
      </c>
      <c r="AP1427" s="31" t="b">
        <f t="shared" si="925"/>
        <v>1</v>
      </c>
    </row>
    <row r="1428" spans="3:42" s="31" customFormat="1" x14ac:dyDescent="0.2">
      <c r="C1428" s="17" t="s">
        <v>24</v>
      </c>
      <c r="D1428" s="50">
        <v>185.1</v>
      </c>
      <c r="E1428" s="50"/>
      <c r="F1428" s="321">
        <f t="shared" si="897"/>
        <v>5.7714285714285607</v>
      </c>
      <c r="G1428" s="50">
        <v>181.4</v>
      </c>
      <c r="H1428" s="50"/>
      <c r="I1428" s="321">
        <f t="shared" si="898"/>
        <v>6.7058823529411837</v>
      </c>
      <c r="J1428" s="50">
        <v>146.5</v>
      </c>
      <c r="K1428" s="50"/>
      <c r="L1428" s="321">
        <f t="shared" si="899"/>
        <v>6.5454545454545432</v>
      </c>
      <c r="M1428" s="50">
        <v>198.7</v>
      </c>
      <c r="N1428" s="50"/>
      <c r="O1428" s="321">
        <f t="shared" si="900"/>
        <v>5.0352467270897705E-2</v>
      </c>
      <c r="P1428" s="50">
        <v>269.8</v>
      </c>
      <c r="Q1428" s="50"/>
      <c r="R1428" s="321">
        <f t="shared" si="901"/>
        <v>10.03262642740621</v>
      </c>
      <c r="S1428" s="50">
        <v>195.5</v>
      </c>
      <c r="T1428" s="50"/>
      <c r="U1428" s="321">
        <f t="shared" si="902"/>
        <v>5.7900432900432897</v>
      </c>
      <c r="V1428" s="50">
        <v>133.5</v>
      </c>
      <c r="X1428" s="321">
        <f>SUM(V1428/V1414-1)*100</f>
        <v>2.5345622119815836</v>
      </c>
      <c r="Y1428" s="98">
        <f t="shared" si="918"/>
        <v>0.5402485143165856</v>
      </c>
      <c r="Z1428" s="98"/>
      <c r="AA1428" s="298" t="s">
        <v>24</v>
      </c>
      <c r="AB1428" s="299">
        <v>185.1</v>
      </c>
      <c r="AC1428" s="299">
        <v>181.4</v>
      </c>
      <c r="AD1428" s="299">
        <v>146.5</v>
      </c>
      <c r="AE1428" s="299">
        <v>198.7</v>
      </c>
      <c r="AF1428" s="299">
        <v>269.8</v>
      </c>
      <c r="AG1428" s="299">
        <v>195.5</v>
      </c>
      <c r="AH1428" s="299">
        <v>133.5</v>
      </c>
      <c r="AI1428" s="263"/>
      <c r="AJ1428" s="309" t="b">
        <f t="shared" si="919"/>
        <v>1</v>
      </c>
      <c r="AK1428" s="309" t="b">
        <f t="shared" si="920"/>
        <v>1</v>
      </c>
      <c r="AL1428" s="309" t="b">
        <f t="shared" si="921"/>
        <v>1</v>
      </c>
      <c r="AM1428" s="309" t="b">
        <f t="shared" si="922"/>
        <v>1</v>
      </c>
      <c r="AN1428" s="309" t="b">
        <f t="shared" si="923"/>
        <v>1</v>
      </c>
      <c r="AO1428" s="309" t="b">
        <f t="shared" si="924"/>
        <v>1</v>
      </c>
      <c r="AP1428" s="31" t="b">
        <f t="shared" si="925"/>
        <v>1</v>
      </c>
    </row>
    <row r="1429" spans="3:42" s="31" customFormat="1" x14ac:dyDescent="0.2">
      <c r="C1429" s="17" t="s">
        <v>25</v>
      </c>
      <c r="D1429" s="50">
        <v>183.2</v>
      </c>
      <c r="E1429" s="50"/>
      <c r="F1429" s="321">
        <f t="shared" si="897"/>
        <v>4.3874643874643793</v>
      </c>
      <c r="G1429" s="50">
        <v>179</v>
      </c>
      <c r="H1429" s="50"/>
      <c r="I1429" s="321">
        <f t="shared" si="898"/>
        <v>5.7294743059657316</v>
      </c>
      <c r="J1429" s="50">
        <v>146.5</v>
      </c>
      <c r="K1429" s="50"/>
      <c r="L1429" s="321">
        <f t="shared" si="899"/>
        <v>5.5475504322766378</v>
      </c>
      <c r="M1429" s="50">
        <v>198.7</v>
      </c>
      <c r="N1429" s="50"/>
      <c r="O1429" s="321">
        <f t="shared" si="900"/>
        <v>5.0352467270897705E-2</v>
      </c>
      <c r="P1429" s="50">
        <v>260.8</v>
      </c>
      <c r="Q1429" s="50"/>
      <c r="R1429" s="321">
        <f t="shared" si="901"/>
        <v>1.9945248337896127</v>
      </c>
      <c r="S1429" s="50">
        <v>195.7</v>
      </c>
      <c r="T1429" s="50"/>
      <c r="U1429" s="321">
        <f t="shared" si="902"/>
        <v>5.7266342517558133</v>
      </c>
      <c r="V1429" s="50">
        <v>133.80000000000001</v>
      </c>
      <c r="X1429" s="321">
        <f>SUM(V1429/V1415-1)*100</f>
        <v>2.5287356321839205</v>
      </c>
      <c r="Y1429" s="98">
        <f t="shared" si="918"/>
        <v>0.54585152838427953</v>
      </c>
      <c r="Z1429" s="98"/>
      <c r="AA1429" s="298" t="s">
        <v>25</v>
      </c>
      <c r="AB1429" s="299">
        <v>183.2</v>
      </c>
      <c r="AC1429" s="299">
        <v>179</v>
      </c>
      <c r="AD1429" s="299">
        <v>146.5</v>
      </c>
      <c r="AE1429" s="299">
        <v>198.7</v>
      </c>
      <c r="AF1429" s="299">
        <v>260.8</v>
      </c>
      <c r="AG1429" s="299">
        <v>195.7</v>
      </c>
      <c r="AH1429" s="299">
        <v>133.80000000000001</v>
      </c>
      <c r="AI1429" s="263"/>
      <c r="AJ1429" s="309" t="b">
        <f t="shared" si="919"/>
        <v>1</v>
      </c>
      <c r="AK1429" s="309" t="b">
        <f t="shared" si="920"/>
        <v>1</v>
      </c>
      <c r="AL1429" s="309" t="b">
        <f t="shared" si="921"/>
        <v>1</v>
      </c>
      <c r="AM1429" s="309" t="b">
        <f t="shared" si="922"/>
        <v>1</v>
      </c>
      <c r="AN1429" s="309" t="b">
        <f t="shared" si="923"/>
        <v>1</v>
      </c>
      <c r="AO1429" s="309" t="b">
        <f t="shared" si="924"/>
        <v>1</v>
      </c>
      <c r="AP1429" s="31" t="b">
        <f t="shared" si="925"/>
        <v>1</v>
      </c>
    </row>
    <row r="1430" spans="3:42" s="37" customFormat="1" x14ac:dyDescent="0.2">
      <c r="D1430" s="49"/>
      <c r="F1430" s="147"/>
      <c r="G1430" s="49"/>
      <c r="I1430" s="147"/>
      <c r="J1430" s="49"/>
      <c r="L1430" s="147"/>
      <c r="M1430" s="49"/>
      <c r="O1430" s="148"/>
      <c r="P1430" s="49"/>
      <c r="R1430" s="49"/>
      <c r="S1430" s="45"/>
      <c r="U1430" s="147"/>
      <c r="V1430" s="49"/>
      <c r="X1430" s="147"/>
      <c r="Y1430" s="152"/>
      <c r="Z1430" s="152"/>
      <c r="AA1430" s="310"/>
      <c r="AB1430" s="310"/>
      <c r="AC1430" s="310"/>
      <c r="AD1430" s="310"/>
      <c r="AE1430" s="310"/>
      <c r="AF1430" s="310"/>
      <c r="AG1430" s="310"/>
      <c r="AH1430" s="310"/>
      <c r="AI1430" s="310"/>
      <c r="AJ1430" s="310"/>
      <c r="AK1430" s="310"/>
      <c r="AL1430" s="310"/>
      <c r="AM1430" s="310"/>
      <c r="AN1430" s="310"/>
      <c r="AO1430" s="310"/>
    </row>
    <row r="1431" spans="3:42" x14ac:dyDescent="0.2">
      <c r="C1431" s="17"/>
    </row>
    <row r="1432" spans="3:42" x14ac:dyDescent="0.2">
      <c r="C1432" s="17"/>
    </row>
    <row r="1433" spans="3:42" x14ac:dyDescent="0.2">
      <c r="C1433" s="17"/>
    </row>
    <row r="1434" spans="3:42" x14ac:dyDescent="0.2">
      <c r="C1434" s="17"/>
    </row>
    <row r="1435" spans="3:42" x14ac:dyDescent="0.2">
      <c r="C1435" s="17"/>
    </row>
    <row r="1436" spans="3:42" x14ac:dyDescent="0.2">
      <c r="C1436" s="17"/>
    </row>
    <row r="1437" spans="3:42" x14ac:dyDescent="0.2">
      <c r="C1437" s="17"/>
    </row>
    <row r="1438" spans="3:42" x14ac:dyDescent="0.2">
      <c r="C1438" s="17"/>
    </row>
    <row r="1439" spans="3:42" x14ac:dyDescent="0.2">
      <c r="C1439" s="17"/>
    </row>
    <row r="1440" spans="3:42" x14ac:dyDescent="0.2">
      <c r="C1440" s="17"/>
    </row>
    <row r="1441" spans="3:3" x14ac:dyDescent="0.2">
      <c r="C1441" s="17"/>
    </row>
    <row r="1442" spans="3:3" x14ac:dyDescent="0.2">
      <c r="C1442" s="17"/>
    </row>
    <row r="1443" spans="3:3" x14ac:dyDescent="0.2">
      <c r="C1443" s="17"/>
    </row>
    <row r="1444" spans="3:3" x14ac:dyDescent="0.2">
      <c r="C1444" s="17"/>
    </row>
    <row r="1445" spans="3:3" x14ac:dyDescent="0.2">
      <c r="C1445" s="17"/>
    </row>
    <row r="1446" spans="3:3" x14ac:dyDescent="0.2">
      <c r="C1446" s="17"/>
    </row>
    <row r="1447" spans="3:3" x14ac:dyDescent="0.2">
      <c r="C1447" s="17"/>
    </row>
    <row r="1448" spans="3:3" x14ac:dyDescent="0.2">
      <c r="C1448" s="17"/>
    </row>
    <row r="1449" spans="3:3" x14ac:dyDescent="0.2">
      <c r="C1449" s="17"/>
    </row>
    <row r="1498" spans="25:26" x14ac:dyDescent="0.2">
      <c r="Y1498" s="107"/>
      <c r="Z1498" s="107"/>
    </row>
    <row r="1499" spans="25:26" x14ac:dyDescent="0.2">
      <c r="Y1499" s="107"/>
      <c r="Z1499" s="107"/>
    </row>
    <row r="1500" spans="25:26" x14ac:dyDescent="0.2">
      <c r="Y1500" s="108"/>
      <c r="Z1500" s="108"/>
    </row>
    <row r="1501" spans="25:26" x14ac:dyDescent="0.2">
      <c r="Y1501" s="107"/>
      <c r="Z1501" s="107"/>
    </row>
    <row r="1502" spans="25:26" x14ac:dyDescent="0.2">
      <c r="Y1502" s="107"/>
      <c r="Z1502" s="107"/>
    </row>
    <row r="1503" spans="25:26" x14ac:dyDescent="0.2">
      <c r="Y1503" s="107"/>
      <c r="Z1503" s="107"/>
    </row>
    <row r="1504" spans="25:26" x14ac:dyDescent="0.2">
      <c r="Y1504" s="107"/>
      <c r="Z1504" s="107"/>
    </row>
    <row r="1505" spans="25:26" x14ac:dyDescent="0.2">
      <c r="Y1505" s="107"/>
      <c r="Z1505" s="107"/>
    </row>
    <row r="1506" spans="25:26" x14ac:dyDescent="0.2">
      <c r="Y1506" s="107"/>
      <c r="Z1506" s="107"/>
    </row>
    <row r="1507" spans="25:26" x14ac:dyDescent="0.2">
      <c r="Y1507" s="107"/>
      <c r="Z1507" s="107"/>
    </row>
    <row r="1508" spans="25:26" x14ac:dyDescent="0.2">
      <c r="Y1508" s="107"/>
      <c r="Z1508" s="107"/>
    </row>
    <row r="1509" spans="25:26" x14ac:dyDescent="0.2">
      <c r="Y1509" s="107"/>
      <c r="Z1509" s="107"/>
    </row>
    <row r="1510" spans="25:26" x14ac:dyDescent="0.2">
      <c r="Y1510" s="107"/>
      <c r="Z1510" s="107"/>
    </row>
    <row r="1511" spans="25:26" x14ac:dyDescent="0.2">
      <c r="Y1511" s="107"/>
      <c r="Z1511" s="107"/>
    </row>
    <row r="1512" spans="25:26" x14ac:dyDescent="0.2">
      <c r="Y1512" s="107"/>
      <c r="Z1512" s="107"/>
    </row>
    <row r="1513" spans="25:26" x14ac:dyDescent="0.2">
      <c r="Y1513" s="107"/>
      <c r="Z1513" s="107"/>
    </row>
    <row r="1514" spans="25:26" x14ac:dyDescent="0.2">
      <c r="Y1514" s="107"/>
      <c r="Z1514" s="107"/>
    </row>
    <row r="1515" spans="25:26" x14ac:dyDescent="0.2">
      <c r="Y1515" s="107"/>
      <c r="Z1515" s="107"/>
    </row>
    <row r="1516" spans="25:26" x14ac:dyDescent="0.2">
      <c r="Y1516" s="107"/>
      <c r="Z1516" s="107"/>
    </row>
    <row r="1517" spans="25:26" x14ac:dyDescent="0.2">
      <c r="Y1517" s="107"/>
      <c r="Z1517" s="107"/>
    </row>
    <row r="1518" spans="25:26" x14ac:dyDescent="0.2">
      <c r="Y1518" s="107"/>
      <c r="Z1518" s="107"/>
    </row>
    <row r="1519" spans="25:26" x14ac:dyDescent="0.2">
      <c r="Y1519" s="107"/>
      <c r="Z1519" s="107"/>
    </row>
    <row r="1520" spans="25:26" x14ac:dyDescent="0.2">
      <c r="Y1520" s="107"/>
      <c r="Z1520" s="107"/>
    </row>
    <row r="1521" spans="25:26" x14ac:dyDescent="0.2">
      <c r="Y1521" s="107"/>
      <c r="Z1521" s="107"/>
    </row>
    <row r="1522" spans="25:26" x14ac:dyDescent="0.2">
      <c r="Y1522" s="107"/>
      <c r="Z1522" s="107"/>
    </row>
    <row r="1523" spans="25:26" x14ac:dyDescent="0.2">
      <c r="Y1523" s="107"/>
      <c r="Z1523" s="107"/>
    </row>
    <row r="1524" spans="25:26" x14ac:dyDescent="0.2">
      <c r="Y1524" s="107"/>
      <c r="Z1524" s="107"/>
    </row>
    <row r="1525" spans="25:26" x14ac:dyDescent="0.2">
      <c r="Y1525" s="107"/>
      <c r="Z1525" s="107"/>
    </row>
    <row r="1526" spans="25:26" x14ac:dyDescent="0.2">
      <c r="Y1526" s="107"/>
      <c r="Z1526" s="107"/>
    </row>
    <row r="1527" spans="25:26" x14ac:dyDescent="0.2">
      <c r="Y1527" s="107"/>
      <c r="Z1527" s="107"/>
    </row>
    <row r="1528" spans="25:26" x14ac:dyDescent="0.2">
      <c r="Y1528" s="107"/>
      <c r="Z1528" s="107"/>
    </row>
    <row r="1529" spans="25:26" x14ac:dyDescent="0.2">
      <c r="Y1529" s="107"/>
      <c r="Z1529" s="107"/>
    </row>
    <row r="1530" spans="25:26" x14ac:dyDescent="0.2">
      <c r="Y1530" s="107"/>
      <c r="Z1530" s="107"/>
    </row>
    <row r="1531" spans="25:26" x14ac:dyDescent="0.2">
      <c r="Y1531" s="107"/>
      <c r="Z1531" s="107"/>
    </row>
    <row r="1532" spans="25:26" x14ac:dyDescent="0.2">
      <c r="Y1532" s="107"/>
      <c r="Z1532" s="107"/>
    </row>
    <row r="1533" spans="25:26" x14ac:dyDescent="0.2">
      <c r="Y1533" s="107"/>
      <c r="Z1533" s="107"/>
    </row>
    <row r="1534" spans="25:26" x14ac:dyDescent="0.2">
      <c r="Y1534" s="107"/>
      <c r="Z1534" s="107"/>
    </row>
    <row r="1535" spans="25:26" x14ac:dyDescent="0.2">
      <c r="Y1535" s="107"/>
      <c r="Z1535" s="107"/>
    </row>
    <row r="1536" spans="25:26" x14ac:dyDescent="0.2">
      <c r="Y1536" s="107"/>
      <c r="Z1536" s="107"/>
    </row>
    <row r="1537" spans="25:26" x14ac:dyDescent="0.2">
      <c r="Y1537" s="107"/>
      <c r="Z1537" s="107"/>
    </row>
    <row r="1538" spans="25:26" x14ac:dyDescent="0.2">
      <c r="Y1538" s="107"/>
      <c r="Z1538" s="107"/>
    </row>
    <row r="1539" spans="25:26" x14ac:dyDescent="0.2">
      <c r="Y1539" s="107"/>
      <c r="Z1539" s="107"/>
    </row>
    <row r="1540" spans="25:26" x14ac:dyDescent="0.2">
      <c r="Y1540" s="107"/>
      <c r="Z1540" s="107"/>
    </row>
    <row r="1541" spans="25:26" x14ac:dyDescent="0.2">
      <c r="Y1541" s="107"/>
      <c r="Z1541" s="107"/>
    </row>
    <row r="1542" spans="25:26" x14ac:dyDescent="0.2">
      <c r="Y1542" s="107"/>
      <c r="Z1542" s="107"/>
    </row>
    <row r="1543" spans="25:26" x14ac:dyDescent="0.2">
      <c r="Y1543" s="107"/>
      <c r="Z1543" s="107"/>
    </row>
    <row r="1544" spans="25:26" x14ac:dyDescent="0.2">
      <c r="Y1544" s="107"/>
      <c r="Z1544" s="107"/>
    </row>
    <row r="1545" spans="25:26" x14ac:dyDescent="0.2">
      <c r="Y1545" s="107"/>
      <c r="Z1545" s="107"/>
    </row>
    <row r="1546" spans="25:26" x14ac:dyDescent="0.2">
      <c r="Y1546" s="107"/>
      <c r="Z1546" s="107"/>
    </row>
    <row r="1547" spans="25:26" x14ac:dyDescent="0.2">
      <c r="Y1547" s="107"/>
      <c r="Z1547" s="107"/>
    </row>
    <row r="1548" spans="25:26" x14ac:dyDescent="0.2">
      <c r="Y1548" s="107"/>
      <c r="Z1548" s="107"/>
    </row>
    <row r="1549" spans="25:26" x14ac:dyDescent="0.2">
      <c r="Y1549" s="107"/>
      <c r="Z1549" s="107"/>
    </row>
    <row r="1550" spans="25:26" x14ac:dyDescent="0.2">
      <c r="Y1550" s="107"/>
      <c r="Z1550" s="107"/>
    </row>
    <row r="1551" spans="25:26" x14ac:dyDescent="0.2">
      <c r="Y1551" s="107"/>
      <c r="Z1551" s="107"/>
    </row>
    <row r="1552" spans="25:26" x14ac:dyDescent="0.2">
      <c r="Y1552" s="107"/>
      <c r="Z1552" s="107"/>
    </row>
  </sheetData>
  <sheetProtection selectLockedCells="1"/>
  <protectedRanges>
    <protectedRange password="CB09" sqref="AA138 D139 G139 J139 M139 P139 V139 S139 D125 D311 J311 M311 P311 S311 V311 G311 F139:F152 B96:Z123 Z127:Z137 Z152 D325 J325 M325 P325 S325 V325 G325 AA140:AA151 Z154:Z165 F154:F165 D153 J153 M153 P153 V153 S153 F153:G153 Y125:Y165" name="Range1"/>
  </protectedRanges>
  <autoFilter ref="D8:X165">
    <filterColumn colId="0" showButton="0"/>
    <filterColumn colId="3" showButton="0"/>
    <filterColumn colId="6" showButton="0"/>
    <filterColumn colId="9" showButton="0"/>
    <filterColumn colId="12" showButton="0"/>
    <filterColumn colId="15" showButton="0"/>
    <filterColumn colId="18" showButton="0"/>
  </autoFilter>
  <mergeCells count="128">
    <mergeCell ref="Y1073:Y1076"/>
    <mergeCell ref="Y1247:Y1250"/>
    <mergeCell ref="M344:O345"/>
    <mergeCell ref="S344:U345"/>
    <mergeCell ref="V344:X345"/>
    <mergeCell ref="S689:T690"/>
    <mergeCell ref="M687:O688"/>
    <mergeCell ref="S687:U688"/>
    <mergeCell ref="P346:Q347"/>
    <mergeCell ref="S346:T347"/>
    <mergeCell ref="V346:W347"/>
    <mergeCell ref="P900:Q901"/>
    <mergeCell ref="S1247:U1248"/>
    <mergeCell ref="V1247:X1248"/>
    <mergeCell ref="M1249:N1250"/>
    <mergeCell ref="P1249:Q1250"/>
    <mergeCell ref="S1249:T1250"/>
    <mergeCell ref="V1249:W1250"/>
    <mergeCell ref="M900:N901"/>
    <mergeCell ref="M689:N690"/>
    <mergeCell ref="M1073:O1074"/>
    <mergeCell ref="S1075:T1076"/>
    <mergeCell ref="V1075:W1076"/>
    <mergeCell ref="P689:Q690"/>
    <mergeCell ref="P175:Q176"/>
    <mergeCell ref="S175:T176"/>
    <mergeCell ref="A173:A176"/>
    <mergeCell ref="M6:O7"/>
    <mergeCell ref="S6:U7"/>
    <mergeCell ref="V6:X7"/>
    <mergeCell ref="V8:W9"/>
    <mergeCell ref="M8:N9"/>
    <mergeCell ref="P8:Q9"/>
    <mergeCell ref="S8:T9"/>
    <mergeCell ref="M173:O174"/>
    <mergeCell ref="M175:N176"/>
    <mergeCell ref="A6:A9"/>
    <mergeCell ref="D6:F7"/>
    <mergeCell ref="G6:I6"/>
    <mergeCell ref="J6:L7"/>
    <mergeCell ref="G7:I7"/>
    <mergeCell ref="D8:E9"/>
    <mergeCell ref="G8:H9"/>
    <mergeCell ref="J8:K9"/>
    <mergeCell ref="D173:F174"/>
    <mergeCell ref="G173:I173"/>
    <mergeCell ref="J173:L174"/>
    <mergeCell ref="G174:I174"/>
    <mergeCell ref="D175:E176"/>
    <mergeCell ref="G175:H176"/>
    <mergeCell ref="J175:K176"/>
    <mergeCell ref="A687:A690"/>
    <mergeCell ref="D687:F688"/>
    <mergeCell ref="G687:I687"/>
    <mergeCell ref="J687:L688"/>
    <mergeCell ref="G688:I688"/>
    <mergeCell ref="D689:E690"/>
    <mergeCell ref="G689:H690"/>
    <mergeCell ref="J689:K690"/>
    <mergeCell ref="A512:A515"/>
    <mergeCell ref="D512:F513"/>
    <mergeCell ref="G512:I512"/>
    <mergeCell ref="A344:A347"/>
    <mergeCell ref="D344:F345"/>
    <mergeCell ref="G344:I344"/>
    <mergeCell ref="J344:L345"/>
    <mergeCell ref="D346:E347"/>
    <mergeCell ref="G346:H347"/>
    <mergeCell ref="J346:K347"/>
    <mergeCell ref="G345:I345"/>
    <mergeCell ref="D514:E515"/>
    <mergeCell ref="A1247:A1250"/>
    <mergeCell ref="D1247:F1248"/>
    <mergeCell ref="G1247:I1247"/>
    <mergeCell ref="J1247:L1248"/>
    <mergeCell ref="D1249:E1250"/>
    <mergeCell ref="G1249:H1250"/>
    <mergeCell ref="J1249:K1250"/>
    <mergeCell ref="M898:O899"/>
    <mergeCell ref="A898:A901"/>
    <mergeCell ref="D898:F899"/>
    <mergeCell ref="G898:I898"/>
    <mergeCell ref="J898:L899"/>
    <mergeCell ref="G899:I899"/>
    <mergeCell ref="D900:E901"/>
    <mergeCell ref="G900:H901"/>
    <mergeCell ref="J900:K901"/>
    <mergeCell ref="A1073:A1076"/>
    <mergeCell ref="D1073:F1074"/>
    <mergeCell ref="G1073:I1073"/>
    <mergeCell ref="J1073:L1074"/>
    <mergeCell ref="D1075:E1076"/>
    <mergeCell ref="G1075:H1076"/>
    <mergeCell ref="J1075:K1076"/>
    <mergeCell ref="M1247:O1248"/>
    <mergeCell ref="S173:U174"/>
    <mergeCell ref="V173:X174"/>
    <mergeCell ref="V175:W176"/>
    <mergeCell ref="G1248:I1248"/>
    <mergeCell ref="G1074:I1074"/>
    <mergeCell ref="M1075:N1076"/>
    <mergeCell ref="M512:O513"/>
    <mergeCell ref="S512:U513"/>
    <mergeCell ref="V512:X513"/>
    <mergeCell ref="M514:N515"/>
    <mergeCell ref="P514:Q515"/>
    <mergeCell ref="S514:T515"/>
    <mergeCell ref="J512:L513"/>
    <mergeCell ref="G514:H515"/>
    <mergeCell ref="J514:K515"/>
    <mergeCell ref="G513:I513"/>
    <mergeCell ref="S898:U899"/>
    <mergeCell ref="V898:X899"/>
    <mergeCell ref="V900:W901"/>
    <mergeCell ref="S900:T901"/>
    <mergeCell ref="S1073:U1074"/>
    <mergeCell ref="V1073:X1074"/>
    <mergeCell ref="P1075:Q1076"/>
    <mergeCell ref="M346:N347"/>
    <mergeCell ref="Y898:Y901"/>
    <mergeCell ref="V514:W515"/>
    <mergeCell ref="Y687:Y690"/>
    <mergeCell ref="Y6:Y9"/>
    <mergeCell ref="Y173:Y176"/>
    <mergeCell ref="Y344:Y347"/>
    <mergeCell ref="Y512:Y515"/>
    <mergeCell ref="V687:X688"/>
    <mergeCell ref="V689:W690"/>
  </mergeCells>
  <phoneticPr fontId="0" type="noConversion"/>
  <printOptions horizontalCentered="1"/>
  <pageMargins left="0.75" right="0.75" top="1" bottom="1" header="0.5" footer="0.3"/>
  <pageSetup paperSize="9" firstPageNumber="66" pageOrder="overThenDown" orientation="portrait" useFirstPageNumber="1" horizontalDpi="300" verticalDpi="300" r:id="rId1"/>
  <headerFooter alignWithMargins="0">
    <oddFooter>&amp;C2 - &amp;"Arabic Transparent,Regular"&amp;1(      &amp;"Arial,Regular"&amp;10&amp;P</oddFooter>
  </headerFooter>
  <rowBreaks count="7" manualBreakCount="7">
    <brk id="167" max="27" man="1"/>
    <brk id="338" max="24" man="1"/>
    <brk id="506" max="27" man="1"/>
    <brk id="681" max="27" man="1"/>
    <brk id="892" max="27" man="1"/>
    <brk id="1067" max="27" man="1"/>
    <brk id="1241" max="27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137"/>
  <sheetViews>
    <sheetView topLeftCell="J1" workbookViewId="0">
      <selection activeCell="O117" sqref="O117"/>
    </sheetView>
  </sheetViews>
  <sheetFormatPr defaultRowHeight="12" x14ac:dyDescent="0.15"/>
  <cols>
    <col min="1" max="1" width="17.140625" style="237" bestFit="1" customWidth="1"/>
    <col min="2" max="9" width="9.140625" style="237"/>
    <col min="10" max="10" width="1.28515625" style="254" customWidth="1"/>
    <col min="11" max="11" width="3" style="263" customWidth="1"/>
    <col min="12" max="12" width="16.5703125" style="274" customWidth="1"/>
    <col min="13" max="13" width="9.140625" style="237"/>
    <col min="14" max="14" width="3.140625" style="237" customWidth="1"/>
    <col min="15" max="18" width="9.140625" style="237"/>
    <col min="19" max="19" width="2.28515625" style="237" customWidth="1"/>
    <col min="20" max="21" width="9.140625" style="237"/>
    <col min="22" max="22" width="9.140625" style="237" customWidth="1"/>
    <col min="23" max="23" width="1.28515625" style="254" customWidth="1"/>
    <col min="24" max="24" width="1.85546875" style="237" customWidth="1"/>
    <col min="25" max="25" width="3.28515625" style="237" customWidth="1"/>
    <col min="26" max="26" width="17.28515625" style="274" bestFit="1" customWidth="1"/>
    <col min="27" max="16384" width="9.140625" style="237"/>
  </cols>
  <sheetData>
    <row r="1" spans="1:247" ht="12.75" x14ac:dyDescent="0.2">
      <c r="A1" s="235" t="s">
        <v>44</v>
      </c>
      <c r="B1" s="235"/>
      <c r="C1" s="235"/>
      <c r="D1" s="235"/>
      <c r="E1" s="235"/>
      <c r="F1" s="235"/>
      <c r="G1" s="235"/>
      <c r="H1" s="235"/>
      <c r="I1" s="235"/>
      <c r="J1" s="251"/>
      <c r="K1" s="260"/>
      <c r="L1" s="270" t="s">
        <v>44</v>
      </c>
      <c r="M1" s="235"/>
      <c r="N1" s="235"/>
      <c r="O1" s="235"/>
      <c r="P1" s="235"/>
      <c r="Q1" s="235"/>
      <c r="R1" s="235"/>
      <c r="S1" s="235"/>
      <c r="T1" s="235"/>
      <c r="U1" s="235"/>
      <c r="W1" s="251"/>
      <c r="X1" s="236"/>
      <c r="Y1" s="235" t="s">
        <v>44</v>
      </c>
      <c r="Z1" s="270"/>
      <c r="AA1" s="235"/>
      <c r="AB1" s="235"/>
      <c r="AC1" s="235"/>
      <c r="AD1" s="235"/>
      <c r="AE1" s="235"/>
      <c r="AF1" s="235"/>
      <c r="AG1" s="235"/>
      <c r="AH1" s="236"/>
      <c r="AI1" s="236"/>
      <c r="AJ1" s="236"/>
      <c r="AK1" s="236"/>
      <c r="AL1" s="236"/>
      <c r="AM1" s="236"/>
      <c r="AN1" s="236"/>
      <c r="AO1" s="236"/>
      <c r="AP1" s="236"/>
      <c r="AQ1" s="236"/>
      <c r="AR1" s="236"/>
      <c r="AS1" s="236"/>
      <c r="AT1" s="236"/>
      <c r="AU1" s="236"/>
      <c r="AV1" s="236"/>
      <c r="AW1" s="236"/>
      <c r="AX1" s="236"/>
      <c r="AY1" s="236"/>
      <c r="AZ1" s="236"/>
      <c r="BA1" s="236"/>
      <c r="BB1" s="236"/>
      <c r="BC1" s="236"/>
      <c r="BD1" s="236"/>
      <c r="BE1" s="236"/>
      <c r="BF1" s="236"/>
      <c r="BG1" s="236"/>
      <c r="BH1" s="236"/>
      <c r="BI1" s="236"/>
      <c r="BJ1" s="236"/>
      <c r="BK1" s="236"/>
      <c r="BL1" s="236"/>
      <c r="BM1" s="236"/>
      <c r="BN1" s="236"/>
      <c r="BO1" s="236"/>
      <c r="BP1" s="236"/>
      <c r="BQ1" s="236"/>
      <c r="BR1" s="236"/>
      <c r="BS1" s="236"/>
      <c r="BT1" s="236"/>
      <c r="BU1" s="236"/>
      <c r="BV1" s="236"/>
      <c r="BW1" s="236"/>
      <c r="BX1" s="236"/>
      <c r="BY1" s="236"/>
      <c r="BZ1" s="236"/>
      <c r="CA1" s="236"/>
      <c r="CB1" s="236"/>
      <c r="CC1" s="236"/>
      <c r="CD1" s="236"/>
      <c r="CE1" s="236"/>
      <c r="CF1" s="236"/>
      <c r="CG1" s="236"/>
      <c r="CH1" s="236"/>
      <c r="CI1" s="236"/>
      <c r="CJ1" s="236"/>
      <c r="CK1" s="236"/>
      <c r="CL1" s="236"/>
      <c r="CM1" s="236"/>
      <c r="CN1" s="236"/>
      <c r="CO1" s="236"/>
      <c r="CP1" s="236"/>
      <c r="CQ1" s="236"/>
      <c r="CR1" s="236"/>
      <c r="CS1" s="236"/>
      <c r="CT1" s="236"/>
      <c r="CU1" s="236"/>
      <c r="CV1" s="236"/>
      <c r="CW1" s="236"/>
      <c r="CX1" s="236"/>
      <c r="CY1" s="236"/>
      <c r="CZ1" s="236"/>
      <c r="DA1" s="236"/>
      <c r="DB1" s="236"/>
      <c r="DC1" s="236"/>
      <c r="DD1" s="236"/>
      <c r="DE1" s="236"/>
      <c r="DF1" s="236"/>
      <c r="DG1" s="236"/>
      <c r="DH1" s="236"/>
      <c r="DI1" s="236"/>
      <c r="DJ1" s="236"/>
      <c r="DK1" s="236"/>
      <c r="DL1" s="236"/>
      <c r="DM1" s="236"/>
      <c r="DN1" s="236"/>
      <c r="DO1" s="236"/>
      <c r="DP1" s="236"/>
      <c r="DQ1" s="236"/>
      <c r="DR1" s="236"/>
      <c r="DS1" s="236"/>
      <c r="DT1" s="236"/>
      <c r="DU1" s="236"/>
      <c r="DV1" s="236"/>
      <c r="DW1" s="236"/>
      <c r="DX1" s="236"/>
      <c r="DY1" s="236"/>
      <c r="DZ1" s="236"/>
      <c r="EA1" s="236"/>
      <c r="EB1" s="236"/>
      <c r="EC1" s="236"/>
      <c r="ED1" s="236"/>
      <c r="EE1" s="236"/>
      <c r="EF1" s="236"/>
      <c r="EG1" s="236"/>
      <c r="EH1" s="236"/>
      <c r="EI1" s="236"/>
      <c r="EJ1" s="236"/>
      <c r="EK1" s="236"/>
      <c r="EL1" s="236"/>
      <c r="EM1" s="236"/>
      <c r="EN1" s="236"/>
      <c r="EO1" s="236"/>
      <c r="EP1" s="236"/>
      <c r="EQ1" s="236"/>
      <c r="ER1" s="236"/>
      <c r="ES1" s="236"/>
      <c r="ET1" s="236"/>
      <c r="EU1" s="236"/>
      <c r="EV1" s="236"/>
      <c r="EW1" s="236"/>
      <c r="EX1" s="236"/>
      <c r="EY1" s="236"/>
      <c r="EZ1" s="236"/>
      <c r="FA1" s="236"/>
      <c r="FB1" s="236"/>
      <c r="FC1" s="236"/>
      <c r="FD1" s="236"/>
      <c r="FE1" s="236"/>
      <c r="FF1" s="236"/>
      <c r="FG1" s="236"/>
      <c r="FH1" s="236"/>
      <c r="FI1" s="236"/>
      <c r="FJ1" s="236"/>
      <c r="FK1" s="236"/>
      <c r="FL1" s="236"/>
      <c r="FM1" s="236"/>
      <c r="FN1" s="236"/>
      <c r="FO1" s="236"/>
      <c r="FP1" s="236"/>
      <c r="FQ1" s="236"/>
      <c r="FR1" s="236"/>
      <c r="FS1" s="236"/>
      <c r="FT1" s="236"/>
      <c r="FU1" s="236"/>
      <c r="FV1" s="236"/>
      <c r="FW1" s="236"/>
      <c r="FX1" s="236"/>
      <c r="FY1" s="236"/>
      <c r="FZ1" s="236"/>
      <c r="GA1" s="236"/>
      <c r="GB1" s="236"/>
      <c r="GC1" s="236"/>
      <c r="GD1" s="236"/>
      <c r="GE1" s="236"/>
      <c r="GF1" s="236"/>
      <c r="GG1" s="236"/>
      <c r="GH1" s="236"/>
      <c r="GI1" s="236"/>
      <c r="GJ1" s="236"/>
      <c r="GK1" s="236"/>
      <c r="GL1" s="236"/>
      <c r="GM1" s="236"/>
      <c r="GN1" s="236"/>
      <c r="GO1" s="236"/>
      <c r="GP1" s="236"/>
      <c r="GQ1" s="236"/>
      <c r="GR1" s="236"/>
      <c r="GS1" s="236"/>
      <c r="GT1" s="236"/>
      <c r="GU1" s="236"/>
      <c r="GV1" s="236"/>
      <c r="GW1" s="236"/>
      <c r="GX1" s="236"/>
      <c r="GY1" s="236"/>
      <c r="GZ1" s="236"/>
      <c r="HA1" s="236"/>
      <c r="HB1" s="236"/>
      <c r="HC1" s="236"/>
      <c r="HD1" s="236"/>
      <c r="HE1" s="236"/>
      <c r="HF1" s="236"/>
      <c r="HG1" s="236"/>
      <c r="HH1" s="236"/>
      <c r="HI1" s="236"/>
      <c r="HJ1" s="236"/>
      <c r="HK1" s="236"/>
      <c r="HL1" s="236"/>
      <c r="HM1" s="236"/>
      <c r="HN1" s="236"/>
      <c r="HO1" s="236"/>
      <c r="HP1" s="236"/>
      <c r="HQ1" s="236"/>
      <c r="HR1" s="236"/>
      <c r="HS1" s="236"/>
      <c r="HT1" s="236"/>
      <c r="HU1" s="236"/>
      <c r="HV1" s="236"/>
      <c r="HW1" s="236"/>
      <c r="HX1" s="236"/>
      <c r="HY1" s="236"/>
      <c r="HZ1" s="236"/>
      <c r="IA1" s="236"/>
      <c r="IB1" s="236"/>
      <c r="IC1" s="236"/>
      <c r="ID1" s="236"/>
      <c r="IE1" s="236"/>
      <c r="IF1" s="236"/>
      <c r="IG1" s="236"/>
      <c r="IH1" s="236"/>
      <c r="II1" s="236"/>
      <c r="IJ1" s="236"/>
      <c r="IK1" s="236"/>
      <c r="IL1" s="236"/>
      <c r="IM1" s="236"/>
    </row>
    <row r="2" spans="1:247" ht="12.75" x14ac:dyDescent="0.2">
      <c r="A2" s="235" t="s">
        <v>45</v>
      </c>
      <c r="B2" s="235"/>
      <c r="C2" s="235"/>
      <c r="D2" s="235"/>
      <c r="E2" s="235"/>
      <c r="F2" s="235"/>
      <c r="G2" s="235"/>
      <c r="H2" s="235"/>
      <c r="I2" s="235"/>
      <c r="J2" s="251"/>
      <c r="K2" s="260"/>
      <c r="L2" s="270" t="s">
        <v>45</v>
      </c>
      <c r="M2" s="235"/>
      <c r="N2" s="235"/>
      <c r="O2" s="235"/>
      <c r="P2" s="235"/>
      <c r="Q2" s="235"/>
      <c r="R2" s="235"/>
      <c r="S2" s="235"/>
      <c r="T2" s="235"/>
      <c r="U2" s="235"/>
      <c r="W2" s="251"/>
      <c r="X2" s="236"/>
      <c r="Y2" s="235" t="s">
        <v>45</v>
      </c>
      <c r="Z2" s="270"/>
      <c r="AA2" s="235"/>
      <c r="AB2" s="235"/>
      <c r="AC2" s="235"/>
      <c r="AD2" s="235"/>
      <c r="AE2" s="235"/>
      <c r="AF2" s="235"/>
      <c r="AG2" s="235"/>
      <c r="AH2" s="236"/>
      <c r="AI2" s="236"/>
      <c r="AJ2" s="236"/>
      <c r="AK2" s="236"/>
      <c r="AL2" s="236"/>
      <c r="AM2" s="236"/>
      <c r="AN2" s="236"/>
      <c r="AO2" s="236"/>
      <c r="AP2" s="236"/>
      <c r="AQ2" s="236"/>
      <c r="AR2" s="236"/>
      <c r="AS2" s="236"/>
      <c r="AT2" s="236"/>
      <c r="AU2" s="236"/>
      <c r="AV2" s="236"/>
      <c r="AW2" s="236"/>
      <c r="AX2" s="236"/>
      <c r="AY2" s="236"/>
      <c r="AZ2" s="236"/>
      <c r="BA2" s="236"/>
      <c r="BB2" s="236"/>
      <c r="BC2" s="236"/>
      <c r="BD2" s="236"/>
      <c r="BE2" s="236"/>
      <c r="BF2" s="236"/>
      <c r="BG2" s="236"/>
      <c r="BH2" s="236"/>
      <c r="BI2" s="236"/>
      <c r="BJ2" s="236"/>
      <c r="BK2" s="236"/>
      <c r="BL2" s="236"/>
      <c r="BM2" s="236"/>
      <c r="BN2" s="236"/>
      <c r="BO2" s="236"/>
      <c r="BP2" s="236"/>
      <c r="BQ2" s="236"/>
      <c r="BR2" s="236"/>
      <c r="BS2" s="236"/>
      <c r="BT2" s="236"/>
      <c r="BU2" s="236"/>
      <c r="BV2" s="236"/>
      <c r="BW2" s="236"/>
      <c r="BX2" s="236"/>
      <c r="BY2" s="236"/>
      <c r="BZ2" s="236"/>
      <c r="CA2" s="236"/>
      <c r="CB2" s="236"/>
      <c r="CC2" s="236"/>
      <c r="CD2" s="236"/>
      <c r="CE2" s="236"/>
      <c r="CF2" s="236"/>
      <c r="CG2" s="236"/>
      <c r="CH2" s="236"/>
      <c r="CI2" s="236"/>
      <c r="CJ2" s="236"/>
      <c r="CK2" s="236"/>
      <c r="CL2" s="236"/>
      <c r="CM2" s="236"/>
      <c r="CN2" s="236"/>
      <c r="CO2" s="236"/>
      <c r="CP2" s="236"/>
      <c r="CQ2" s="236"/>
      <c r="CR2" s="236"/>
      <c r="CS2" s="236"/>
      <c r="CT2" s="236"/>
      <c r="CU2" s="236"/>
      <c r="CV2" s="236"/>
      <c r="CW2" s="236"/>
      <c r="CX2" s="236"/>
      <c r="CY2" s="236"/>
      <c r="CZ2" s="236"/>
      <c r="DA2" s="236"/>
      <c r="DB2" s="236"/>
      <c r="DC2" s="236"/>
      <c r="DD2" s="236"/>
      <c r="DE2" s="236"/>
      <c r="DF2" s="236"/>
      <c r="DG2" s="236"/>
      <c r="DH2" s="236"/>
      <c r="DI2" s="236"/>
      <c r="DJ2" s="236"/>
      <c r="DK2" s="236"/>
      <c r="DL2" s="236"/>
      <c r="DM2" s="236"/>
      <c r="DN2" s="236"/>
      <c r="DO2" s="236"/>
      <c r="DP2" s="236"/>
      <c r="DQ2" s="236"/>
      <c r="DR2" s="236"/>
      <c r="DS2" s="236"/>
      <c r="DT2" s="236"/>
      <c r="DU2" s="236"/>
      <c r="DV2" s="236"/>
      <c r="DW2" s="236"/>
      <c r="DX2" s="236"/>
      <c r="DY2" s="236"/>
      <c r="DZ2" s="236"/>
      <c r="EA2" s="236"/>
      <c r="EB2" s="236"/>
      <c r="EC2" s="236"/>
      <c r="ED2" s="236"/>
      <c r="EE2" s="236"/>
      <c r="EF2" s="236"/>
      <c r="EG2" s="236"/>
      <c r="EH2" s="236"/>
      <c r="EI2" s="236"/>
      <c r="EJ2" s="236"/>
      <c r="EK2" s="236"/>
      <c r="EL2" s="236"/>
      <c r="EM2" s="236"/>
      <c r="EN2" s="236"/>
      <c r="EO2" s="236"/>
      <c r="EP2" s="236"/>
      <c r="EQ2" s="236"/>
      <c r="ER2" s="236"/>
      <c r="ES2" s="236"/>
      <c r="ET2" s="236"/>
      <c r="EU2" s="236"/>
      <c r="EV2" s="236"/>
      <c r="EW2" s="236"/>
      <c r="EX2" s="236"/>
      <c r="EY2" s="236"/>
      <c r="EZ2" s="236"/>
      <c r="FA2" s="236"/>
      <c r="FB2" s="236"/>
      <c r="FC2" s="236"/>
      <c r="FD2" s="236"/>
      <c r="FE2" s="236"/>
      <c r="FF2" s="236"/>
      <c r="FG2" s="236"/>
      <c r="FH2" s="236"/>
      <c r="FI2" s="236"/>
      <c r="FJ2" s="236"/>
      <c r="FK2" s="236"/>
      <c r="FL2" s="236"/>
      <c r="FM2" s="236"/>
      <c r="FN2" s="236"/>
      <c r="FO2" s="236"/>
      <c r="FP2" s="236"/>
      <c r="FQ2" s="236"/>
      <c r="FR2" s="236"/>
      <c r="FS2" s="236"/>
      <c r="FT2" s="236"/>
      <c r="FU2" s="236"/>
      <c r="FV2" s="236"/>
      <c r="FW2" s="236"/>
      <c r="FX2" s="236"/>
      <c r="FY2" s="236"/>
      <c r="FZ2" s="236"/>
      <c r="GA2" s="236"/>
      <c r="GB2" s="236"/>
      <c r="GC2" s="236"/>
      <c r="GD2" s="236"/>
      <c r="GE2" s="236"/>
      <c r="GF2" s="236"/>
      <c r="GG2" s="236"/>
      <c r="GH2" s="236"/>
      <c r="GI2" s="236"/>
      <c r="GJ2" s="236"/>
      <c r="GK2" s="236"/>
      <c r="GL2" s="236"/>
      <c r="GM2" s="236"/>
      <c r="GN2" s="236"/>
      <c r="GO2" s="236"/>
      <c r="GP2" s="236"/>
      <c r="GQ2" s="236"/>
      <c r="GR2" s="236"/>
      <c r="GS2" s="236"/>
      <c r="GT2" s="236"/>
      <c r="GU2" s="236"/>
      <c r="GV2" s="236"/>
      <c r="GW2" s="236"/>
      <c r="GX2" s="236"/>
      <c r="GY2" s="236"/>
      <c r="GZ2" s="236"/>
      <c r="HA2" s="236"/>
      <c r="HB2" s="236"/>
      <c r="HC2" s="236"/>
      <c r="HD2" s="236"/>
      <c r="HE2" s="236"/>
      <c r="HF2" s="236"/>
      <c r="HG2" s="236"/>
      <c r="HH2" s="236"/>
      <c r="HI2" s="236"/>
      <c r="HJ2" s="236"/>
      <c r="HK2" s="236"/>
      <c r="HL2" s="236"/>
      <c r="HM2" s="236"/>
      <c r="HN2" s="236"/>
      <c r="HO2" s="236"/>
      <c r="HP2" s="236"/>
      <c r="HQ2" s="236"/>
      <c r="HR2" s="236"/>
      <c r="HS2" s="236"/>
      <c r="HT2" s="236"/>
      <c r="HU2" s="236"/>
      <c r="HV2" s="236"/>
      <c r="HW2" s="236"/>
      <c r="HX2" s="236"/>
      <c r="HY2" s="236"/>
      <c r="HZ2" s="236"/>
      <c r="IA2" s="236"/>
      <c r="IB2" s="236"/>
      <c r="IC2" s="236"/>
      <c r="ID2" s="236"/>
      <c r="IE2" s="236"/>
      <c r="IF2" s="236"/>
      <c r="IG2" s="236"/>
      <c r="IH2" s="236"/>
      <c r="II2" s="236"/>
      <c r="IJ2" s="236"/>
      <c r="IK2" s="236"/>
      <c r="IL2" s="236"/>
      <c r="IM2" s="236"/>
    </row>
    <row r="3" spans="1:247" ht="12.75" x14ac:dyDescent="0.2">
      <c r="A3" s="238" t="s">
        <v>46</v>
      </c>
      <c r="B3" s="238"/>
      <c r="C3" s="238"/>
      <c r="D3" s="238"/>
      <c r="E3" s="238"/>
      <c r="F3" s="238"/>
      <c r="G3" s="238"/>
      <c r="H3" s="238"/>
      <c r="I3" s="238"/>
      <c r="J3" s="252"/>
      <c r="K3" s="261"/>
      <c r="L3" s="271" t="s">
        <v>46</v>
      </c>
      <c r="M3" s="238"/>
      <c r="N3" s="238"/>
      <c r="O3" s="238"/>
      <c r="P3" s="238"/>
      <c r="Q3" s="238"/>
      <c r="R3" s="238"/>
      <c r="S3" s="238"/>
      <c r="T3" s="238"/>
      <c r="U3" s="238"/>
      <c r="W3" s="252"/>
      <c r="X3" s="236"/>
      <c r="Y3" s="238" t="s">
        <v>46</v>
      </c>
      <c r="Z3" s="271"/>
      <c r="AA3" s="238"/>
      <c r="AB3" s="238"/>
      <c r="AC3" s="238"/>
      <c r="AD3" s="238"/>
      <c r="AE3" s="238"/>
      <c r="AF3" s="238"/>
      <c r="AG3" s="238"/>
      <c r="AH3" s="236"/>
      <c r="AI3" s="236"/>
      <c r="AJ3" s="236"/>
      <c r="AK3" s="236"/>
      <c r="AL3" s="236"/>
      <c r="AM3" s="236"/>
      <c r="AN3" s="236"/>
      <c r="AO3" s="236"/>
      <c r="AP3" s="236"/>
      <c r="AQ3" s="236"/>
      <c r="AR3" s="236"/>
      <c r="AS3" s="236"/>
      <c r="AT3" s="236"/>
      <c r="AU3" s="236"/>
      <c r="AV3" s="236"/>
      <c r="AW3" s="236"/>
      <c r="AX3" s="236"/>
      <c r="AY3" s="236"/>
      <c r="AZ3" s="236"/>
      <c r="BA3" s="236"/>
      <c r="BB3" s="236"/>
      <c r="BC3" s="236"/>
      <c r="BD3" s="236"/>
      <c r="BE3" s="236"/>
      <c r="BF3" s="236"/>
      <c r="BG3" s="236"/>
      <c r="BH3" s="236"/>
      <c r="BI3" s="236"/>
      <c r="BJ3" s="236"/>
      <c r="BK3" s="236"/>
      <c r="BL3" s="236"/>
      <c r="BM3" s="236"/>
      <c r="BN3" s="236"/>
      <c r="BO3" s="236"/>
      <c r="BP3" s="236"/>
      <c r="BQ3" s="236"/>
      <c r="BR3" s="236"/>
      <c r="BS3" s="236"/>
      <c r="BT3" s="236"/>
      <c r="BU3" s="236"/>
      <c r="BV3" s="236"/>
      <c r="BW3" s="236"/>
      <c r="BX3" s="236"/>
      <c r="BY3" s="236"/>
      <c r="BZ3" s="236"/>
      <c r="CA3" s="236"/>
      <c r="CB3" s="236"/>
      <c r="CC3" s="236"/>
      <c r="CD3" s="236"/>
      <c r="CE3" s="236"/>
      <c r="CF3" s="236"/>
      <c r="CG3" s="236"/>
      <c r="CH3" s="236"/>
      <c r="CI3" s="236"/>
      <c r="CJ3" s="236"/>
      <c r="CK3" s="236"/>
      <c r="CL3" s="236"/>
      <c r="CM3" s="236"/>
      <c r="CN3" s="236"/>
      <c r="CO3" s="236"/>
      <c r="CP3" s="236"/>
      <c r="CQ3" s="236"/>
      <c r="CR3" s="236"/>
      <c r="CS3" s="236"/>
      <c r="CT3" s="236"/>
      <c r="CU3" s="236"/>
      <c r="CV3" s="236"/>
      <c r="CW3" s="236"/>
      <c r="CX3" s="236"/>
      <c r="CY3" s="236"/>
      <c r="CZ3" s="236"/>
      <c r="DA3" s="236"/>
      <c r="DB3" s="236"/>
      <c r="DC3" s="236"/>
      <c r="DD3" s="236"/>
      <c r="DE3" s="236"/>
      <c r="DF3" s="236"/>
      <c r="DG3" s="236"/>
      <c r="DH3" s="236"/>
      <c r="DI3" s="236"/>
      <c r="DJ3" s="236"/>
      <c r="DK3" s="236"/>
      <c r="DL3" s="236"/>
      <c r="DM3" s="236"/>
      <c r="DN3" s="236"/>
      <c r="DO3" s="236"/>
      <c r="DP3" s="236"/>
      <c r="DQ3" s="236"/>
      <c r="DR3" s="236"/>
      <c r="DS3" s="236"/>
      <c r="DT3" s="236"/>
      <c r="DU3" s="236"/>
      <c r="DV3" s="236"/>
      <c r="DW3" s="236"/>
      <c r="DX3" s="236"/>
      <c r="DY3" s="236"/>
      <c r="DZ3" s="236"/>
      <c r="EA3" s="236"/>
      <c r="EB3" s="236"/>
      <c r="EC3" s="236"/>
      <c r="ED3" s="236"/>
      <c r="EE3" s="236"/>
      <c r="EF3" s="236"/>
      <c r="EG3" s="236"/>
      <c r="EH3" s="236"/>
      <c r="EI3" s="236"/>
      <c r="EJ3" s="236"/>
      <c r="EK3" s="236"/>
      <c r="EL3" s="236"/>
      <c r="EM3" s="236"/>
      <c r="EN3" s="236"/>
      <c r="EO3" s="236"/>
      <c r="EP3" s="236"/>
      <c r="EQ3" s="236"/>
      <c r="ER3" s="236"/>
      <c r="ES3" s="236"/>
      <c r="ET3" s="236"/>
      <c r="EU3" s="236"/>
      <c r="EV3" s="236"/>
      <c r="EW3" s="236"/>
      <c r="EX3" s="236"/>
      <c r="EY3" s="236"/>
      <c r="EZ3" s="236"/>
      <c r="FA3" s="236"/>
      <c r="FB3" s="236"/>
      <c r="FC3" s="236"/>
      <c r="FD3" s="236"/>
      <c r="FE3" s="236"/>
      <c r="FF3" s="236"/>
      <c r="FG3" s="236"/>
      <c r="FH3" s="236"/>
      <c r="FI3" s="236"/>
      <c r="FJ3" s="236"/>
      <c r="FK3" s="236"/>
      <c r="FL3" s="236"/>
      <c r="FM3" s="236"/>
      <c r="FN3" s="236"/>
      <c r="FO3" s="236"/>
      <c r="FP3" s="236"/>
      <c r="FQ3" s="236"/>
      <c r="FR3" s="236"/>
      <c r="FS3" s="236"/>
      <c r="FT3" s="236"/>
      <c r="FU3" s="236"/>
      <c r="FV3" s="236"/>
      <c r="FW3" s="236"/>
      <c r="FX3" s="236"/>
      <c r="FY3" s="236"/>
      <c r="FZ3" s="236"/>
      <c r="GA3" s="236"/>
      <c r="GB3" s="236"/>
      <c r="GC3" s="236"/>
      <c r="GD3" s="236"/>
      <c r="GE3" s="236"/>
      <c r="GF3" s="236"/>
      <c r="GG3" s="236"/>
      <c r="GH3" s="236"/>
      <c r="GI3" s="236"/>
      <c r="GJ3" s="236"/>
      <c r="GK3" s="236"/>
      <c r="GL3" s="236"/>
      <c r="GM3" s="236"/>
      <c r="GN3" s="236"/>
      <c r="GO3" s="236"/>
      <c r="GP3" s="236"/>
      <c r="GQ3" s="236"/>
      <c r="GR3" s="236"/>
      <c r="GS3" s="236"/>
      <c r="GT3" s="236"/>
      <c r="GU3" s="236"/>
      <c r="GV3" s="236"/>
      <c r="GW3" s="236"/>
      <c r="GX3" s="236"/>
      <c r="GY3" s="236"/>
      <c r="GZ3" s="236"/>
      <c r="HA3" s="236"/>
      <c r="HB3" s="236"/>
      <c r="HC3" s="236"/>
      <c r="HD3" s="236"/>
      <c r="HE3" s="236"/>
      <c r="HF3" s="236"/>
      <c r="HG3" s="236"/>
      <c r="HH3" s="236"/>
      <c r="HI3" s="236"/>
      <c r="HJ3" s="236"/>
      <c r="HK3" s="236"/>
      <c r="HL3" s="236"/>
      <c r="HM3" s="236"/>
      <c r="HN3" s="236"/>
      <c r="HO3" s="236"/>
      <c r="HP3" s="236"/>
      <c r="HQ3" s="236"/>
      <c r="HR3" s="236"/>
      <c r="HS3" s="236"/>
      <c r="HT3" s="236"/>
      <c r="HU3" s="236"/>
      <c r="HV3" s="236"/>
      <c r="HW3" s="236"/>
      <c r="HX3" s="236"/>
      <c r="HY3" s="236"/>
      <c r="HZ3" s="236"/>
      <c r="IA3" s="236"/>
      <c r="IB3" s="236"/>
      <c r="IC3" s="236"/>
      <c r="ID3" s="236"/>
      <c r="IE3" s="236"/>
      <c r="IF3" s="236"/>
      <c r="IG3" s="236"/>
      <c r="IH3" s="236"/>
      <c r="II3" s="236"/>
      <c r="IJ3" s="236"/>
      <c r="IK3" s="236"/>
      <c r="IL3" s="236"/>
      <c r="IM3" s="236"/>
    </row>
    <row r="4" spans="1:247" ht="12.75" x14ac:dyDescent="0.2">
      <c r="A4" s="235" t="s">
        <v>47</v>
      </c>
      <c r="B4" s="235"/>
      <c r="C4" s="235"/>
      <c r="D4" s="235"/>
      <c r="E4" s="235"/>
      <c r="F4" s="235"/>
      <c r="G4" s="235"/>
      <c r="H4" s="235"/>
      <c r="I4" s="235"/>
      <c r="J4" s="251"/>
      <c r="K4" s="260"/>
      <c r="L4" s="270" t="s">
        <v>47</v>
      </c>
      <c r="M4" s="235"/>
      <c r="N4" s="235"/>
      <c r="O4" s="235"/>
      <c r="P4" s="235"/>
      <c r="Q4" s="235"/>
      <c r="R4" s="235"/>
      <c r="S4" s="235"/>
      <c r="T4" s="235"/>
      <c r="U4" s="235"/>
      <c r="W4" s="251"/>
      <c r="X4" s="236"/>
      <c r="Y4" s="235" t="s">
        <v>47</v>
      </c>
      <c r="Z4" s="270"/>
      <c r="AA4" s="235"/>
      <c r="AB4" s="235"/>
      <c r="AC4" s="235"/>
      <c r="AD4" s="235"/>
      <c r="AE4" s="235"/>
      <c r="AF4" s="235"/>
      <c r="AG4" s="235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6"/>
      <c r="AY4" s="236"/>
      <c r="AZ4" s="236"/>
      <c r="BA4" s="236"/>
      <c r="BB4" s="236"/>
      <c r="BC4" s="236"/>
      <c r="BD4" s="236"/>
      <c r="BE4" s="236"/>
      <c r="BF4" s="236"/>
      <c r="BG4" s="236"/>
      <c r="BH4" s="236"/>
      <c r="BI4" s="236"/>
      <c r="BJ4" s="236"/>
      <c r="BK4" s="236"/>
      <c r="BL4" s="236"/>
      <c r="BM4" s="236"/>
      <c r="BN4" s="236"/>
      <c r="BO4" s="236"/>
      <c r="BP4" s="236"/>
      <c r="BQ4" s="236"/>
      <c r="BR4" s="236"/>
      <c r="BS4" s="236"/>
      <c r="BT4" s="236"/>
      <c r="BU4" s="236"/>
      <c r="BV4" s="236"/>
      <c r="BW4" s="236"/>
      <c r="BX4" s="236"/>
      <c r="BY4" s="236"/>
      <c r="BZ4" s="236"/>
      <c r="CA4" s="236"/>
      <c r="CB4" s="236"/>
      <c r="CC4" s="236"/>
      <c r="CD4" s="236"/>
      <c r="CE4" s="236"/>
      <c r="CF4" s="236"/>
      <c r="CG4" s="236"/>
      <c r="CH4" s="236"/>
      <c r="CI4" s="236"/>
      <c r="CJ4" s="236"/>
      <c r="CK4" s="236"/>
      <c r="CL4" s="236"/>
      <c r="CM4" s="236"/>
      <c r="CN4" s="236"/>
      <c r="CO4" s="236"/>
      <c r="CP4" s="236"/>
      <c r="CQ4" s="236"/>
      <c r="CR4" s="236"/>
      <c r="CS4" s="236"/>
      <c r="CT4" s="236"/>
      <c r="CU4" s="236"/>
      <c r="CV4" s="236"/>
      <c r="CW4" s="236"/>
      <c r="CX4" s="236"/>
      <c r="CY4" s="236"/>
      <c r="CZ4" s="236"/>
      <c r="DA4" s="236"/>
      <c r="DB4" s="236"/>
      <c r="DC4" s="236"/>
      <c r="DD4" s="236"/>
      <c r="DE4" s="236"/>
      <c r="DF4" s="236"/>
      <c r="DG4" s="236"/>
      <c r="DH4" s="236"/>
      <c r="DI4" s="236"/>
      <c r="DJ4" s="236"/>
      <c r="DK4" s="236"/>
      <c r="DL4" s="236"/>
      <c r="DM4" s="236"/>
      <c r="DN4" s="236"/>
      <c r="DO4" s="236"/>
      <c r="DP4" s="236"/>
      <c r="DQ4" s="236"/>
      <c r="DR4" s="236"/>
      <c r="DS4" s="236"/>
      <c r="DT4" s="236"/>
      <c r="DU4" s="236"/>
      <c r="DV4" s="236"/>
      <c r="DW4" s="236"/>
      <c r="DX4" s="236"/>
      <c r="DY4" s="236"/>
      <c r="DZ4" s="236"/>
      <c r="EA4" s="236"/>
      <c r="EB4" s="236"/>
      <c r="EC4" s="236"/>
      <c r="ED4" s="236"/>
      <c r="EE4" s="236"/>
      <c r="EF4" s="236"/>
      <c r="EG4" s="236"/>
      <c r="EH4" s="236"/>
      <c r="EI4" s="236"/>
      <c r="EJ4" s="236"/>
      <c r="EK4" s="236"/>
      <c r="EL4" s="236"/>
      <c r="EM4" s="236"/>
      <c r="EN4" s="236"/>
      <c r="EO4" s="236"/>
      <c r="EP4" s="236"/>
      <c r="EQ4" s="236"/>
      <c r="ER4" s="236"/>
      <c r="ES4" s="236"/>
      <c r="ET4" s="236"/>
      <c r="EU4" s="236"/>
      <c r="EV4" s="236"/>
      <c r="EW4" s="236"/>
      <c r="EX4" s="236"/>
      <c r="EY4" s="236"/>
      <c r="EZ4" s="236"/>
      <c r="FA4" s="236"/>
      <c r="FB4" s="236"/>
      <c r="FC4" s="236"/>
      <c r="FD4" s="236"/>
      <c r="FE4" s="236"/>
      <c r="FF4" s="236"/>
      <c r="FG4" s="236"/>
      <c r="FH4" s="236"/>
      <c r="FI4" s="236"/>
      <c r="FJ4" s="236"/>
      <c r="FK4" s="236"/>
      <c r="FL4" s="236"/>
      <c r="FM4" s="236"/>
      <c r="FN4" s="236"/>
      <c r="FO4" s="236"/>
      <c r="FP4" s="236"/>
      <c r="FQ4" s="236"/>
      <c r="FR4" s="236"/>
      <c r="FS4" s="236"/>
      <c r="FT4" s="236"/>
      <c r="FU4" s="236"/>
      <c r="FV4" s="236"/>
      <c r="FW4" s="236"/>
      <c r="FX4" s="236"/>
      <c r="FY4" s="236"/>
      <c r="FZ4" s="236"/>
      <c r="GA4" s="236"/>
      <c r="GB4" s="236"/>
      <c r="GC4" s="236"/>
      <c r="GD4" s="236"/>
      <c r="GE4" s="236"/>
      <c r="GF4" s="236"/>
      <c r="GG4" s="236"/>
      <c r="GH4" s="236"/>
      <c r="GI4" s="236"/>
      <c r="GJ4" s="236"/>
      <c r="GK4" s="236"/>
      <c r="GL4" s="236"/>
      <c r="GM4" s="236"/>
      <c r="GN4" s="236"/>
      <c r="GO4" s="236"/>
      <c r="GP4" s="236"/>
      <c r="GQ4" s="236"/>
      <c r="GR4" s="236"/>
      <c r="GS4" s="236"/>
      <c r="GT4" s="236"/>
      <c r="GU4" s="236"/>
      <c r="GV4" s="236"/>
      <c r="GW4" s="236"/>
      <c r="GX4" s="236"/>
      <c r="GY4" s="236"/>
      <c r="GZ4" s="236"/>
      <c r="HA4" s="236"/>
      <c r="HB4" s="236"/>
      <c r="HC4" s="236"/>
      <c r="HD4" s="236"/>
      <c r="HE4" s="236"/>
      <c r="HF4" s="236"/>
      <c r="HG4" s="236"/>
      <c r="HH4" s="236"/>
      <c r="HI4" s="236"/>
      <c r="HJ4" s="236"/>
      <c r="HK4" s="236"/>
      <c r="HL4" s="236"/>
      <c r="HM4" s="236"/>
      <c r="HN4" s="236"/>
      <c r="HO4" s="236"/>
      <c r="HP4" s="236"/>
      <c r="HQ4" s="236"/>
      <c r="HR4" s="236"/>
      <c r="HS4" s="236"/>
      <c r="HT4" s="236"/>
      <c r="HU4" s="236"/>
      <c r="HV4" s="236"/>
      <c r="HW4" s="236"/>
      <c r="HX4" s="236"/>
      <c r="HY4" s="236"/>
      <c r="HZ4" s="236"/>
      <c r="IA4" s="236"/>
      <c r="IB4" s="236"/>
      <c r="IC4" s="236"/>
      <c r="ID4" s="236"/>
      <c r="IE4" s="236"/>
      <c r="IF4" s="236"/>
      <c r="IG4" s="236"/>
      <c r="IH4" s="236"/>
      <c r="II4" s="236"/>
      <c r="IJ4" s="236"/>
      <c r="IK4" s="236"/>
      <c r="IL4" s="236"/>
      <c r="IM4" s="236"/>
    </row>
    <row r="5" spans="1:247" ht="15" x14ac:dyDescent="0.2">
      <c r="A5" s="239" t="s">
        <v>48</v>
      </c>
      <c r="B5" s="240"/>
      <c r="C5" s="240"/>
      <c r="D5" s="240"/>
      <c r="E5" s="240"/>
      <c r="F5" s="240"/>
      <c r="G5" s="240"/>
      <c r="H5" s="240"/>
      <c r="I5" s="240"/>
      <c r="J5" s="253"/>
      <c r="K5" s="262"/>
      <c r="L5" s="272" t="s">
        <v>68</v>
      </c>
      <c r="M5" s="240"/>
      <c r="N5" s="240"/>
      <c r="O5" s="240"/>
      <c r="P5" s="240"/>
      <c r="Q5" s="240"/>
      <c r="R5" s="240"/>
      <c r="S5" s="240"/>
      <c r="T5" s="240"/>
      <c r="U5" s="240"/>
      <c r="W5" s="253"/>
      <c r="X5" s="236"/>
      <c r="Y5" s="239" t="s">
        <v>69</v>
      </c>
      <c r="Z5" s="275"/>
      <c r="AA5" s="240"/>
      <c r="AB5" s="240"/>
      <c r="AC5" s="240"/>
      <c r="AD5" s="240"/>
      <c r="AE5" s="240"/>
      <c r="AF5" s="240"/>
      <c r="AG5" s="240"/>
      <c r="AH5" s="236"/>
      <c r="AI5" s="236"/>
      <c r="AJ5" s="236"/>
      <c r="AK5" s="236"/>
      <c r="AL5" s="236"/>
      <c r="AM5" s="236"/>
      <c r="AN5" s="236"/>
      <c r="AO5" s="236"/>
      <c r="AP5" s="236"/>
      <c r="AQ5" s="236"/>
      <c r="AR5" s="236"/>
      <c r="AS5" s="236"/>
      <c r="AT5" s="236"/>
      <c r="AU5" s="236"/>
      <c r="AV5" s="236"/>
      <c r="AW5" s="236"/>
      <c r="AX5" s="236"/>
      <c r="AY5" s="236"/>
      <c r="AZ5" s="236"/>
      <c r="BA5" s="236"/>
      <c r="BB5" s="236"/>
      <c r="BC5" s="236"/>
      <c r="BD5" s="236"/>
      <c r="BE5" s="236"/>
      <c r="BF5" s="236"/>
      <c r="BG5" s="236"/>
      <c r="BH5" s="236"/>
      <c r="BI5" s="236"/>
      <c r="BJ5" s="236"/>
      <c r="BK5" s="236"/>
      <c r="BL5" s="236"/>
      <c r="BM5" s="236"/>
      <c r="BN5" s="236"/>
      <c r="BO5" s="236"/>
      <c r="BP5" s="236"/>
      <c r="BQ5" s="236"/>
      <c r="BR5" s="236"/>
      <c r="BS5" s="236"/>
      <c r="BT5" s="236"/>
      <c r="BU5" s="236"/>
      <c r="BV5" s="236"/>
      <c r="BW5" s="236"/>
      <c r="BX5" s="236"/>
      <c r="BY5" s="236"/>
      <c r="BZ5" s="236"/>
      <c r="CA5" s="236"/>
      <c r="CB5" s="236"/>
      <c r="CC5" s="236"/>
      <c r="CD5" s="236"/>
      <c r="CE5" s="236"/>
      <c r="CF5" s="236"/>
      <c r="CG5" s="236"/>
      <c r="CH5" s="236"/>
      <c r="CI5" s="236"/>
      <c r="CJ5" s="236"/>
      <c r="CK5" s="236"/>
      <c r="CL5" s="236"/>
      <c r="CM5" s="236"/>
      <c r="CN5" s="236"/>
      <c r="CO5" s="236"/>
      <c r="CP5" s="236"/>
      <c r="CQ5" s="236"/>
      <c r="CR5" s="236"/>
      <c r="CS5" s="236"/>
      <c r="CT5" s="236"/>
      <c r="CU5" s="236"/>
      <c r="CV5" s="236"/>
      <c r="CW5" s="236"/>
      <c r="CX5" s="236"/>
      <c r="CY5" s="236"/>
      <c r="CZ5" s="236"/>
      <c r="DA5" s="236"/>
      <c r="DB5" s="236"/>
      <c r="DC5" s="236"/>
      <c r="DD5" s="236"/>
      <c r="DE5" s="236"/>
      <c r="DF5" s="236"/>
      <c r="DG5" s="236"/>
      <c r="DH5" s="236"/>
      <c r="DI5" s="236"/>
      <c r="DJ5" s="236"/>
      <c r="DK5" s="236"/>
      <c r="DL5" s="236"/>
      <c r="DM5" s="236"/>
      <c r="DN5" s="236"/>
      <c r="DO5" s="236"/>
      <c r="DP5" s="236"/>
      <c r="DQ5" s="236"/>
      <c r="DR5" s="236"/>
      <c r="DS5" s="236"/>
      <c r="DT5" s="236"/>
      <c r="DU5" s="236"/>
      <c r="DV5" s="236"/>
      <c r="DW5" s="236"/>
      <c r="DX5" s="236"/>
      <c r="DY5" s="236"/>
      <c r="DZ5" s="236"/>
      <c r="EA5" s="236"/>
      <c r="EB5" s="236"/>
      <c r="EC5" s="236"/>
      <c r="ED5" s="236"/>
      <c r="EE5" s="236"/>
      <c r="EF5" s="236"/>
      <c r="EG5" s="236"/>
      <c r="EH5" s="236"/>
      <c r="EI5" s="236"/>
      <c r="EJ5" s="236"/>
      <c r="EK5" s="236"/>
      <c r="EL5" s="236"/>
      <c r="EM5" s="236"/>
      <c r="EN5" s="236"/>
      <c r="EO5" s="236"/>
      <c r="EP5" s="236"/>
      <c r="EQ5" s="236"/>
      <c r="ER5" s="236"/>
      <c r="ES5" s="236"/>
      <c r="ET5" s="236"/>
      <c r="EU5" s="236"/>
      <c r="EV5" s="236"/>
      <c r="EW5" s="236"/>
      <c r="EX5" s="236"/>
      <c r="EY5" s="236"/>
      <c r="EZ5" s="236"/>
      <c r="FA5" s="236"/>
      <c r="FB5" s="236"/>
      <c r="FC5" s="236"/>
      <c r="FD5" s="236"/>
      <c r="FE5" s="236"/>
      <c r="FF5" s="236"/>
      <c r="FG5" s="236"/>
      <c r="FH5" s="236"/>
      <c r="FI5" s="236"/>
      <c r="FJ5" s="236"/>
      <c r="FK5" s="236"/>
      <c r="FL5" s="236"/>
      <c r="FM5" s="236"/>
      <c r="FN5" s="236"/>
      <c r="FO5" s="236"/>
      <c r="FP5" s="236"/>
      <c r="FQ5" s="236"/>
      <c r="FR5" s="236"/>
      <c r="FS5" s="236"/>
      <c r="FT5" s="236"/>
      <c r="FU5" s="236"/>
      <c r="FV5" s="236"/>
      <c r="FW5" s="236"/>
      <c r="FX5" s="236"/>
      <c r="FY5" s="236"/>
      <c r="FZ5" s="236"/>
      <c r="GA5" s="236"/>
      <c r="GB5" s="236"/>
      <c r="GC5" s="236"/>
      <c r="GD5" s="236"/>
      <c r="GE5" s="236"/>
      <c r="GF5" s="236"/>
      <c r="GG5" s="236"/>
      <c r="GH5" s="236"/>
      <c r="GI5" s="236"/>
      <c r="GJ5" s="236"/>
      <c r="GK5" s="236"/>
      <c r="GL5" s="236"/>
      <c r="GM5" s="236"/>
      <c r="GN5" s="236"/>
      <c r="GO5" s="236"/>
      <c r="GP5" s="236"/>
      <c r="GQ5" s="236"/>
      <c r="GR5" s="236"/>
      <c r="GS5" s="236"/>
      <c r="GT5" s="236"/>
      <c r="GU5" s="236"/>
      <c r="GV5" s="236"/>
      <c r="GW5" s="236"/>
      <c r="GX5" s="236"/>
      <c r="GY5" s="236"/>
      <c r="GZ5" s="236"/>
      <c r="HA5" s="236"/>
      <c r="HB5" s="236"/>
      <c r="HC5" s="236"/>
      <c r="HD5" s="236"/>
      <c r="HE5" s="236"/>
      <c r="HF5" s="236"/>
      <c r="HG5" s="236"/>
      <c r="HH5" s="236"/>
      <c r="HI5" s="236"/>
      <c r="HJ5" s="236"/>
      <c r="HK5" s="236"/>
      <c r="HL5" s="236"/>
      <c r="HM5" s="236"/>
      <c r="HN5" s="236"/>
      <c r="HO5" s="236"/>
      <c r="HP5" s="236"/>
      <c r="HQ5" s="236"/>
      <c r="HR5" s="236"/>
      <c r="HS5" s="236"/>
      <c r="HT5" s="236"/>
      <c r="HU5" s="236"/>
      <c r="HV5" s="236"/>
      <c r="HW5" s="236"/>
      <c r="HX5" s="236"/>
      <c r="HY5" s="236"/>
      <c r="HZ5" s="236"/>
      <c r="IA5" s="236"/>
      <c r="IB5" s="236"/>
      <c r="IC5" s="236"/>
      <c r="ID5" s="236"/>
      <c r="IE5" s="236"/>
      <c r="IF5" s="236"/>
      <c r="IG5" s="236"/>
      <c r="IH5" s="236"/>
      <c r="II5" s="236"/>
      <c r="IJ5" s="236"/>
      <c r="IK5" s="236"/>
      <c r="IL5" s="236"/>
      <c r="IM5" s="236"/>
    </row>
    <row r="6" spans="1:247" ht="12.75" x14ac:dyDescent="0.2">
      <c r="A6" s="238" t="s">
        <v>49</v>
      </c>
      <c r="B6" s="235"/>
      <c r="C6" s="235"/>
      <c r="D6" s="235"/>
      <c r="E6" s="235"/>
      <c r="F6" s="235"/>
      <c r="G6" s="235"/>
      <c r="H6" s="235"/>
      <c r="I6" s="235"/>
      <c r="J6" s="251"/>
      <c r="K6" s="260"/>
      <c r="L6" s="271" t="s">
        <v>49</v>
      </c>
      <c r="M6" s="235"/>
      <c r="N6" s="235"/>
      <c r="O6" s="235"/>
      <c r="P6" s="235"/>
      <c r="Q6" s="235"/>
      <c r="R6" s="235"/>
      <c r="S6" s="235"/>
      <c r="T6" s="235"/>
      <c r="U6" s="235"/>
      <c r="W6" s="251"/>
      <c r="X6" s="236"/>
      <c r="Y6" s="238" t="s">
        <v>49</v>
      </c>
      <c r="AJ6" s="236"/>
      <c r="AK6" s="236"/>
      <c r="AL6" s="236"/>
      <c r="AM6" s="236"/>
      <c r="AN6" s="236"/>
      <c r="AO6" s="236"/>
      <c r="AP6" s="236"/>
      <c r="AQ6" s="236"/>
      <c r="AR6" s="236"/>
      <c r="AS6" s="236"/>
      <c r="AT6" s="236"/>
      <c r="AU6" s="236"/>
      <c r="AV6" s="236"/>
      <c r="AW6" s="236"/>
      <c r="AX6" s="236"/>
      <c r="AY6" s="236"/>
      <c r="AZ6" s="236"/>
      <c r="BA6" s="236"/>
      <c r="BB6" s="236"/>
      <c r="BC6" s="236"/>
      <c r="BD6" s="236"/>
      <c r="BE6" s="236"/>
      <c r="BF6" s="236"/>
      <c r="BG6" s="236"/>
      <c r="BH6" s="236"/>
      <c r="BI6" s="236"/>
      <c r="BJ6" s="236"/>
      <c r="BK6" s="236"/>
      <c r="BL6" s="236"/>
      <c r="BM6" s="236"/>
      <c r="BN6" s="236"/>
      <c r="BO6" s="236"/>
      <c r="BP6" s="236"/>
      <c r="BQ6" s="236"/>
      <c r="BR6" s="236"/>
      <c r="BS6" s="236"/>
      <c r="BT6" s="236"/>
      <c r="BU6" s="236"/>
      <c r="BV6" s="236"/>
      <c r="BW6" s="236"/>
      <c r="BX6" s="236"/>
      <c r="BY6" s="236"/>
      <c r="BZ6" s="236"/>
      <c r="CA6" s="236"/>
      <c r="CB6" s="236"/>
      <c r="CC6" s="236"/>
      <c r="CD6" s="236"/>
      <c r="CE6" s="236"/>
      <c r="CF6" s="236"/>
      <c r="CG6" s="236"/>
      <c r="CH6" s="236"/>
      <c r="CI6" s="236"/>
      <c r="CJ6" s="236"/>
      <c r="CK6" s="236"/>
      <c r="CL6" s="236"/>
      <c r="CM6" s="236"/>
      <c r="CN6" s="236"/>
      <c r="CO6" s="236"/>
      <c r="CP6" s="236"/>
      <c r="CQ6" s="236"/>
      <c r="CR6" s="236"/>
      <c r="CS6" s="236"/>
      <c r="CT6" s="236"/>
      <c r="CU6" s="236"/>
      <c r="CV6" s="236"/>
      <c r="CW6" s="236"/>
      <c r="CX6" s="236"/>
      <c r="CY6" s="236"/>
      <c r="CZ6" s="236"/>
      <c r="DA6" s="236"/>
      <c r="DB6" s="236"/>
      <c r="DC6" s="236"/>
      <c r="DD6" s="236"/>
      <c r="DE6" s="236"/>
      <c r="DF6" s="236"/>
      <c r="DG6" s="236"/>
      <c r="DH6" s="236"/>
      <c r="DI6" s="236"/>
      <c r="DJ6" s="236"/>
      <c r="DK6" s="236"/>
      <c r="DL6" s="236"/>
      <c r="DM6" s="236"/>
      <c r="DN6" s="236"/>
      <c r="DO6" s="236"/>
      <c r="DP6" s="236"/>
      <c r="DQ6" s="236"/>
      <c r="DR6" s="236"/>
      <c r="DS6" s="236"/>
      <c r="DT6" s="236"/>
      <c r="DU6" s="236"/>
      <c r="DV6" s="236"/>
      <c r="DW6" s="236"/>
      <c r="DX6" s="236"/>
      <c r="DY6" s="236"/>
      <c r="DZ6" s="236"/>
      <c r="EA6" s="236"/>
      <c r="EB6" s="236"/>
      <c r="EC6" s="236"/>
      <c r="ED6" s="236"/>
      <c r="EE6" s="236"/>
      <c r="EF6" s="236"/>
      <c r="EG6" s="236"/>
      <c r="EH6" s="236"/>
      <c r="EI6" s="236"/>
      <c r="EJ6" s="236"/>
      <c r="EK6" s="236"/>
      <c r="EL6" s="236"/>
      <c r="EM6" s="236"/>
      <c r="EN6" s="236"/>
      <c r="EO6" s="236"/>
      <c r="EP6" s="236"/>
      <c r="EQ6" s="236"/>
      <c r="ER6" s="236"/>
      <c r="ES6" s="236"/>
      <c r="ET6" s="236"/>
      <c r="EU6" s="236"/>
      <c r="EV6" s="236"/>
      <c r="EW6" s="236"/>
      <c r="EX6" s="236"/>
      <c r="EY6" s="236"/>
      <c r="EZ6" s="236"/>
      <c r="FA6" s="236"/>
      <c r="FB6" s="236"/>
      <c r="FC6" s="236"/>
      <c r="FD6" s="236"/>
      <c r="FE6" s="236"/>
      <c r="FF6" s="236"/>
      <c r="FG6" s="236"/>
      <c r="FH6" s="236"/>
      <c r="FI6" s="236"/>
      <c r="FJ6" s="236"/>
      <c r="FK6" s="236"/>
      <c r="FL6" s="236"/>
      <c r="FM6" s="236"/>
      <c r="FN6" s="236"/>
      <c r="FO6" s="236"/>
      <c r="FP6" s="236"/>
      <c r="FQ6" s="236"/>
      <c r="FR6" s="236"/>
      <c r="FS6" s="236"/>
      <c r="FT6" s="236"/>
      <c r="FU6" s="236"/>
      <c r="FV6" s="236"/>
      <c r="FW6" s="236"/>
      <c r="FX6" s="236"/>
      <c r="FY6" s="236"/>
      <c r="FZ6" s="236"/>
      <c r="GA6" s="236"/>
      <c r="GB6" s="236"/>
      <c r="GC6" s="236"/>
      <c r="GD6" s="236"/>
      <c r="GE6" s="236"/>
      <c r="GF6" s="236"/>
      <c r="GG6" s="236"/>
      <c r="GH6" s="236"/>
      <c r="GI6" s="236"/>
      <c r="GJ6" s="236"/>
      <c r="GK6" s="236"/>
      <c r="GL6" s="236"/>
      <c r="GM6" s="236"/>
      <c r="GN6" s="236"/>
      <c r="GO6" s="236"/>
      <c r="GP6" s="236"/>
      <c r="GQ6" s="236"/>
      <c r="GR6" s="236"/>
      <c r="GS6" s="236"/>
      <c r="GT6" s="236"/>
      <c r="GU6" s="236"/>
      <c r="GV6" s="236"/>
      <c r="GW6" s="236"/>
      <c r="GX6" s="236"/>
      <c r="GY6" s="236"/>
      <c r="GZ6" s="236"/>
      <c r="HA6" s="236"/>
      <c r="HB6" s="236"/>
      <c r="HC6" s="236"/>
      <c r="HD6" s="236"/>
      <c r="HE6" s="236"/>
      <c r="HF6" s="236"/>
      <c r="HG6" s="236"/>
      <c r="HH6" s="236"/>
      <c r="HI6" s="236"/>
      <c r="HJ6" s="236"/>
      <c r="HK6" s="236"/>
      <c r="HL6" s="236"/>
      <c r="HM6" s="236"/>
      <c r="HN6" s="236"/>
      <c r="HO6" s="236"/>
      <c r="HP6" s="236"/>
      <c r="HQ6" s="236"/>
      <c r="HR6" s="236"/>
      <c r="HS6" s="236"/>
      <c r="HT6" s="236"/>
      <c r="HU6" s="236"/>
      <c r="HV6" s="236"/>
      <c r="HW6" s="236"/>
      <c r="HX6" s="236"/>
      <c r="HY6" s="236"/>
      <c r="HZ6" s="236"/>
      <c r="IA6" s="236"/>
      <c r="IB6" s="236"/>
      <c r="IC6" s="236"/>
      <c r="ID6" s="236"/>
      <c r="IE6" s="236"/>
      <c r="IF6" s="236"/>
      <c r="IG6" s="236"/>
      <c r="IH6" s="236"/>
      <c r="II6" s="236"/>
      <c r="IJ6" s="236"/>
      <c r="IK6" s="236"/>
      <c r="IL6" s="236"/>
      <c r="IM6" s="236"/>
    </row>
    <row r="7" spans="1:247" ht="12.75" x14ac:dyDescent="0.2">
      <c r="A7" s="238" t="s">
        <v>26</v>
      </c>
      <c r="B7" s="235"/>
      <c r="C7" s="235"/>
      <c r="D7" s="235"/>
      <c r="E7" s="235"/>
      <c r="F7" s="235"/>
      <c r="G7" s="235"/>
      <c r="H7" s="235"/>
      <c r="I7" s="235"/>
      <c r="J7" s="251"/>
      <c r="K7" s="260"/>
      <c r="L7" s="238" t="s">
        <v>26</v>
      </c>
      <c r="M7" s="255"/>
      <c r="N7" s="255"/>
      <c r="O7" s="255"/>
      <c r="P7" s="255"/>
      <c r="Q7" s="255"/>
      <c r="R7" s="255"/>
      <c r="S7" s="255"/>
      <c r="T7" s="255"/>
      <c r="U7" s="235"/>
      <c r="V7" s="235"/>
      <c r="W7" s="251"/>
      <c r="X7" s="236"/>
      <c r="Y7" s="236"/>
      <c r="Z7" s="271" t="s">
        <v>26</v>
      </c>
      <c r="AA7" s="255"/>
      <c r="AB7" s="255"/>
      <c r="AC7" s="255"/>
      <c r="AD7" s="255"/>
      <c r="AE7" s="255"/>
      <c r="AF7" s="255"/>
      <c r="AG7" s="255"/>
      <c r="AJ7" s="236"/>
      <c r="AK7" s="236"/>
      <c r="AL7" s="236"/>
      <c r="AM7" s="236"/>
      <c r="AN7" s="236"/>
      <c r="AO7" s="236"/>
      <c r="AP7" s="236"/>
      <c r="AQ7" s="236"/>
      <c r="AR7" s="236"/>
      <c r="AS7" s="236"/>
      <c r="AT7" s="236"/>
      <c r="AU7" s="236"/>
      <c r="AV7" s="236"/>
      <c r="AW7" s="236"/>
      <c r="AX7" s="236"/>
      <c r="AY7" s="236"/>
      <c r="AZ7" s="236"/>
      <c r="BA7" s="236"/>
      <c r="BB7" s="236"/>
      <c r="BC7" s="236"/>
      <c r="BD7" s="236"/>
      <c r="BE7" s="236"/>
      <c r="BF7" s="236"/>
      <c r="BG7" s="236"/>
      <c r="BH7" s="236"/>
      <c r="BI7" s="236"/>
      <c r="BJ7" s="236"/>
      <c r="BK7" s="236"/>
      <c r="BL7" s="236"/>
      <c r="BM7" s="236"/>
      <c r="BN7" s="236"/>
      <c r="BO7" s="236"/>
      <c r="BP7" s="236"/>
      <c r="BQ7" s="236"/>
      <c r="BR7" s="236"/>
      <c r="BS7" s="236"/>
      <c r="BT7" s="236"/>
      <c r="BU7" s="236"/>
      <c r="BV7" s="236"/>
      <c r="BW7" s="236"/>
      <c r="BX7" s="236"/>
      <c r="BY7" s="236"/>
      <c r="BZ7" s="236"/>
      <c r="CA7" s="236"/>
      <c r="CB7" s="236"/>
      <c r="CC7" s="236"/>
      <c r="CD7" s="236"/>
      <c r="CE7" s="236"/>
      <c r="CF7" s="236"/>
      <c r="CG7" s="236"/>
      <c r="CH7" s="236"/>
      <c r="CI7" s="236"/>
      <c r="CJ7" s="236"/>
      <c r="CK7" s="236"/>
      <c r="CL7" s="236"/>
      <c r="CM7" s="236"/>
      <c r="CN7" s="236"/>
      <c r="CO7" s="236"/>
      <c r="CP7" s="236"/>
      <c r="CQ7" s="236"/>
      <c r="CR7" s="236"/>
      <c r="CS7" s="236"/>
      <c r="CT7" s="236"/>
      <c r="CU7" s="236"/>
      <c r="CV7" s="236"/>
      <c r="CW7" s="236"/>
      <c r="CX7" s="236"/>
      <c r="CY7" s="236"/>
      <c r="CZ7" s="236"/>
      <c r="DA7" s="236"/>
      <c r="DB7" s="236"/>
      <c r="DC7" s="236"/>
      <c r="DD7" s="236"/>
      <c r="DE7" s="236"/>
      <c r="DF7" s="236"/>
      <c r="DG7" s="236"/>
      <c r="DH7" s="236"/>
      <c r="DI7" s="236"/>
      <c r="DJ7" s="236"/>
      <c r="DK7" s="236"/>
      <c r="DL7" s="236"/>
      <c r="DM7" s="236"/>
      <c r="DN7" s="236"/>
      <c r="DO7" s="236"/>
      <c r="DP7" s="236"/>
      <c r="DQ7" s="236"/>
      <c r="DR7" s="236"/>
      <c r="DS7" s="236"/>
      <c r="DT7" s="236"/>
      <c r="DU7" s="236"/>
      <c r="DV7" s="236"/>
      <c r="DW7" s="236"/>
      <c r="DX7" s="236"/>
      <c r="DY7" s="236"/>
      <c r="DZ7" s="236"/>
      <c r="EA7" s="236"/>
      <c r="EB7" s="236"/>
      <c r="EC7" s="236"/>
      <c r="ED7" s="236"/>
      <c r="EE7" s="236"/>
      <c r="EF7" s="236"/>
      <c r="EG7" s="236"/>
      <c r="EH7" s="236"/>
      <c r="EI7" s="236"/>
      <c r="EJ7" s="236"/>
      <c r="EK7" s="236"/>
      <c r="EL7" s="236"/>
      <c r="EM7" s="236"/>
      <c r="EN7" s="236"/>
      <c r="EO7" s="236"/>
      <c r="EP7" s="236"/>
      <c r="EQ7" s="236"/>
      <c r="ER7" s="236"/>
      <c r="ES7" s="236"/>
      <c r="ET7" s="236"/>
      <c r="EU7" s="236"/>
      <c r="EV7" s="236"/>
      <c r="EW7" s="236"/>
      <c r="EX7" s="236"/>
      <c r="EY7" s="236"/>
      <c r="EZ7" s="236"/>
      <c r="FA7" s="236"/>
      <c r="FB7" s="236"/>
      <c r="FC7" s="236"/>
      <c r="FD7" s="236"/>
      <c r="FE7" s="236"/>
      <c r="FF7" s="236"/>
      <c r="FG7" s="236"/>
      <c r="FH7" s="236"/>
      <c r="FI7" s="236"/>
      <c r="FJ7" s="236"/>
      <c r="FK7" s="236"/>
      <c r="FL7" s="236"/>
      <c r="FM7" s="236"/>
      <c r="FN7" s="236"/>
      <c r="FO7" s="236"/>
      <c r="FP7" s="236"/>
      <c r="FQ7" s="236"/>
      <c r="FR7" s="236"/>
      <c r="FS7" s="236"/>
      <c r="FT7" s="236"/>
      <c r="FU7" s="236"/>
      <c r="FV7" s="236"/>
      <c r="FW7" s="236"/>
      <c r="FX7" s="236"/>
      <c r="FY7" s="236"/>
      <c r="FZ7" s="236"/>
      <c r="GA7" s="236"/>
      <c r="GB7" s="236"/>
      <c r="GC7" s="236"/>
      <c r="GD7" s="236"/>
      <c r="GE7" s="236"/>
      <c r="GF7" s="236"/>
      <c r="GG7" s="236"/>
      <c r="GH7" s="236"/>
      <c r="GI7" s="236"/>
      <c r="GJ7" s="236"/>
      <c r="GK7" s="236"/>
      <c r="GL7" s="236"/>
      <c r="GM7" s="236"/>
      <c r="GN7" s="236"/>
      <c r="GO7" s="236"/>
      <c r="GP7" s="236"/>
      <c r="GQ7" s="236"/>
      <c r="GR7" s="236"/>
      <c r="GS7" s="236"/>
      <c r="GT7" s="236"/>
      <c r="GU7" s="236"/>
      <c r="GV7" s="236"/>
      <c r="GW7" s="236"/>
      <c r="GX7" s="236"/>
      <c r="GY7" s="236"/>
      <c r="GZ7" s="236"/>
      <c r="HA7" s="236"/>
      <c r="HB7" s="236"/>
      <c r="HC7" s="236"/>
      <c r="HD7" s="236"/>
      <c r="HE7" s="236"/>
      <c r="HF7" s="236"/>
      <c r="HG7" s="236"/>
      <c r="HH7" s="236"/>
      <c r="HI7" s="236"/>
      <c r="HJ7" s="236"/>
      <c r="HK7" s="236"/>
      <c r="HL7" s="236"/>
      <c r="HM7" s="236"/>
      <c r="HN7" s="236"/>
      <c r="HO7" s="236"/>
      <c r="HP7" s="236"/>
      <c r="HQ7" s="236"/>
      <c r="HR7" s="236"/>
      <c r="HS7" s="236"/>
      <c r="HT7" s="236"/>
      <c r="HU7" s="236"/>
      <c r="HV7" s="236"/>
      <c r="HW7" s="236"/>
      <c r="HX7" s="236"/>
      <c r="HY7" s="236"/>
      <c r="HZ7" s="236"/>
      <c r="IA7" s="236"/>
      <c r="IB7" s="236"/>
      <c r="IC7" s="236"/>
      <c r="ID7" s="236"/>
      <c r="IE7" s="236"/>
      <c r="IF7" s="236"/>
      <c r="IG7" s="236"/>
      <c r="IH7" s="236"/>
      <c r="II7" s="236"/>
      <c r="IJ7" s="236"/>
      <c r="IK7" s="236"/>
      <c r="IL7" s="236"/>
      <c r="IM7" s="236"/>
    </row>
    <row r="8" spans="1:247" ht="12.75" x14ac:dyDescent="0.2">
      <c r="A8" s="241" t="s">
        <v>50</v>
      </c>
      <c r="B8" s="242" t="s">
        <v>51</v>
      </c>
      <c r="C8" s="235" t="s">
        <v>52</v>
      </c>
      <c r="D8" s="235" t="s">
        <v>53</v>
      </c>
      <c r="E8" s="235" t="s">
        <v>54</v>
      </c>
      <c r="F8" s="235" t="s">
        <v>55</v>
      </c>
      <c r="G8" s="235" t="s">
        <v>56</v>
      </c>
      <c r="H8" s="235" t="s">
        <v>57</v>
      </c>
      <c r="K8" s="264"/>
      <c r="L8" s="258" t="s">
        <v>50</v>
      </c>
      <c r="M8" s="267" t="s">
        <v>51</v>
      </c>
      <c r="N8" s="257"/>
      <c r="O8" s="257" t="s">
        <v>52</v>
      </c>
      <c r="P8" s="257" t="s">
        <v>53</v>
      </c>
      <c r="Q8" s="257" t="s">
        <v>54</v>
      </c>
      <c r="R8" s="257" t="s">
        <v>55</v>
      </c>
      <c r="S8" s="257"/>
      <c r="T8" s="257" t="s">
        <v>56</v>
      </c>
      <c r="U8" s="257" t="s">
        <v>57</v>
      </c>
      <c r="V8" s="255"/>
      <c r="Y8" s="255"/>
      <c r="Z8" s="258" t="s">
        <v>50</v>
      </c>
      <c r="AA8" s="256" t="s">
        <v>51</v>
      </c>
      <c r="AB8" s="257" t="s">
        <v>52</v>
      </c>
      <c r="AC8" s="257" t="s">
        <v>53</v>
      </c>
      <c r="AD8" s="257" t="s">
        <v>54</v>
      </c>
      <c r="AE8" s="257" t="s">
        <v>55</v>
      </c>
      <c r="AF8" s="257" t="s">
        <v>56</v>
      </c>
      <c r="AG8" s="257" t="s">
        <v>57</v>
      </c>
    </row>
    <row r="9" spans="1:247" ht="12.75" x14ac:dyDescent="0.2">
      <c r="A9" s="243" t="s">
        <v>14</v>
      </c>
      <c r="B9" s="244">
        <v>172.1</v>
      </c>
      <c r="C9" s="245">
        <v>166.6</v>
      </c>
      <c r="D9" s="245">
        <v>127.8</v>
      </c>
      <c r="E9" s="245">
        <v>179.4</v>
      </c>
      <c r="F9" s="245">
        <v>239.7</v>
      </c>
      <c r="G9" s="245">
        <v>179.9</v>
      </c>
      <c r="H9" s="245">
        <v>134.4</v>
      </c>
      <c r="L9" s="258" t="s">
        <v>14</v>
      </c>
      <c r="M9" s="259">
        <v>165.9</v>
      </c>
      <c r="N9" s="265" t="s">
        <v>40</v>
      </c>
      <c r="O9" s="250">
        <v>161.4</v>
      </c>
      <c r="P9" s="250">
        <v>126.1</v>
      </c>
      <c r="Q9" s="250">
        <v>173.3</v>
      </c>
      <c r="R9" s="250">
        <v>217</v>
      </c>
      <c r="S9" s="250" t="s">
        <v>40</v>
      </c>
      <c r="T9" s="250">
        <v>173.9</v>
      </c>
      <c r="U9" s="250">
        <v>133.5</v>
      </c>
      <c r="V9" s="255"/>
      <c r="Y9" s="255"/>
      <c r="Z9" s="258" t="s">
        <v>14</v>
      </c>
      <c r="AA9" s="250">
        <v>157</v>
      </c>
      <c r="AB9" s="250">
        <v>152.80000000000001</v>
      </c>
      <c r="AC9" s="250">
        <v>124.1</v>
      </c>
      <c r="AD9" s="250">
        <v>168.9</v>
      </c>
      <c r="AE9" s="250">
        <v>185.2</v>
      </c>
      <c r="AF9" s="250">
        <v>164.4</v>
      </c>
      <c r="AG9" s="250">
        <v>130.5</v>
      </c>
    </row>
    <row r="10" spans="1:247" ht="12.75" x14ac:dyDescent="0.2">
      <c r="A10" s="243" t="s">
        <v>15</v>
      </c>
      <c r="B10" s="244">
        <v>172.9</v>
      </c>
      <c r="C10" s="245">
        <v>168</v>
      </c>
      <c r="D10" s="245">
        <v>128.5</v>
      </c>
      <c r="E10" s="245">
        <v>179.4</v>
      </c>
      <c r="F10" s="245">
        <v>239.1</v>
      </c>
      <c r="G10" s="245">
        <v>180.6</v>
      </c>
      <c r="H10" s="245">
        <v>134.5</v>
      </c>
      <c r="L10" s="258" t="s">
        <v>15</v>
      </c>
      <c r="M10" s="259">
        <v>165.9</v>
      </c>
      <c r="N10" s="265" t="s">
        <v>40</v>
      </c>
      <c r="O10" s="250">
        <v>160.30000000000001</v>
      </c>
      <c r="P10" s="250">
        <v>126.1</v>
      </c>
      <c r="Q10" s="250">
        <v>173.6</v>
      </c>
      <c r="R10" s="250">
        <v>223</v>
      </c>
      <c r="S10" s="250" t="s">
        <v>40</v>
      </c>
      <c r="T10" s="250">
        <v>174.1</v>
      </c>
      <c r="U10" s="250">
        <v>133.80000000000001</v>
      </c>
      <c r="V10" s="268"/>
      <c r="Y10" s="255"/>
      <c r="Z10" s="258" t="s">
        <v>15</v>
      </c>
      <c r="AA10" s="250">
        <v>157.80000000000001</v>
      </c>
      <c r="AB10" s="250">
        <v>154</v>
      </c>
      <c r="AC10" s="250">
        <v>124.3</v>
      </c>
      <c r="AD10" s="250">
        <v>168.9</v>
      </c>
      <c r="AE10" s="250">
        <v>188.3</v>
      </c>
      <c r="AF10" s="250">
        <v>164.5</v>
      </c>
      <c r="AG10" s="250">
        <v>130.80000000000001</v>
      </c>
    </row>
    <row r="11" spans="1:247" ht="12.75" x14ac:dyDescent="0.2">
      <c r="A11" s="243" t="s">
        <v>16</v>
      </c>
      <c r="B11" s="244">
        <v>172.8</v>
      </c>
      <c r="C11" s="245">
        <v>167.2</v>
      </c>
      <c r="D11" s="245">
        <v>129.19999999999999</v>
      </c>
      <c r="E11" s="245">
        <v>179.4</v>
      </c>
      <c r="F11" s="245">
        <v>238.4</v>
      </c>
      <c r="G11" s="245">
        <v>182.6</v>
      </c>
      <c r="H11" s="245">
        <v>134.69999999999999</v>
      </c>
      <c r="L11" s="258" t="s">
        <v>16</v>
      </c>
      <c r="M11" s="259">
        <v>165.8</v>
      </c>
      <c r="N11" s="265" t="s">
        <v>40</v>
      </c>
      <c r="O11" s="250">
        <v>159.5</v>
      </c>
      <c r="P11" s="250">
        <v>126.4</v>
      </c>
      <c r="Q11" s="250">
        <v>174.4</v>
      </c>
      <c r="R11" s="250">
        <v>224</v>
      </c>
      <c r="S11" s="250" t="s">
        <v>40</v>
      </c>
      <c r="T11" s="250">
        <v>174.6</v>
      </c>
      <c r="U11" s="250">
        <v>134.1</v>
      </c>
      <c r="V11" s="255"/>
      <c r="Y11" s="255"/>
      <c r="Z11" s="258" t="s">
        <v>16</v>
      </c>
      <c r="AA11" s="250">
        <v>157.6</v>
      </c>
      <c r="AB11" s="250">
        <v>154.30000000000001</v>
      </c>
      <c r="AC11" s="250">
        <v>124.4</v>
      </c>
      <c r="AD11" s="250">
        <v>168.9</v>
      </c>
      <c r="AE11" s="250">
        <v>185.6</v>
      </c>
      <c r="AF11" s="250">
        <v>163.30000000000001</v>
      </c>
      <c r="AG11" s="250">
        <v>130.80000000000001</v>
      </c>
    </row>
    <row r="12" spans="1:247" ht="12.75" x14ac:dyDescent="0.2">
      <c r="A12" s="243" t="s">
        <v>17</v>
      </c>
      <c r="B12" s="244">
        <v>173.4</v>
      </c>
      <c r="C12" s="245">
        <v>167.5</v>
      </c>
      <c r="D12" s="245">
        <v>129.30000000000001</v>
      </c>
      <c r="E12" s="245">
        <v>179.4</v>
      </c>
      <c r="F12" s="245">
        <v>242.1</v>
      </c>
      <c r="G12" s="245">
        <v>183.4</v>
      </c>
      <c r="H12" s="245">
        <v>134.9</v>
      </c>
      <c r="L12" s="258" t="s">
        <v>17</v>
      </c>
      <c r="M12" s="259">
        <v>165.8</v>
      </c>
      <c r="N12" s="265" t="s">
        <v>40</v>
      </c>
      <c r="O12" s="250">
        <v>159.30000000000001</v>
      </c>
      <c r="P12" s="250">
        <v>126.6</v>
      </c>
      <c r="Q12" s="250">
        <v>175</v>
      </c>
      <c r="R12" s="250">
        <v>223.6</v>
      </c>
      <c r="S12" s="250" t="s">
        <v>40</v>
      </c>
      <c r="T12" s="250">
        <v>174.9</v>
      </c>
      <c r="U12" s="250">
        <v>134.1</v>
      </c>
      <c r="V12" s="255"/>
      <c r="Y12" s="255"/>
      <c r="Z12" s="258" t="s">
        <v>17</v>
      </c>
      <c r="AA12" s="250">
        <v>158.30000000000001</v>
      </c>
      <c r="AB12" s="250">
        <v>154.69999999999999</v>
      </c>
      <c r="AC12" s="250">
        <v>124.4</v>
      </c>
      <c r="AD12" s="250">
        <v>168.9</v>
      </c>
      <c r="AE12" s="250">
        <v>190.9</v>
      </c>
      <c r="AF12" s="250">
        <v>164</v>
      </c>
      <c r="AG12" s="250">
        <v>130.80000000000001</v>
      </c>
    </row>
    <row r="13" spans="1:247" ht="12.75" x14ac:dyDescent="0.2">
      <c r="A13" s="243" t="s">
        <v>18</v>
      </c>
      <c r="B13" s="244">
        <v>173.8</v>
      </c>
      <c r="C13" s="245">
        <v>167.5</v>
      </c>
      <c r="D13" s="245">
        <v>129.4</v>
      </c>
      <c r="E13" s="245">
        <v>179.9</v>
      </c>
      <c r="F13" s="245">
        <v>246.8</v>
      </c>
      <c r="G13" s="245">
        <v>183.7</v>
      </c>
      <c r="H13" s="245">
        <v>135</v>
      </c>
      <c r="L13" s="258" t="s">
        <v>18</v>
      </c>
      <c r="M13" s="266">
        <v>167</v>
      </c>
      <c r="N13" s="265" t="s">
        <v>40</v>
      </c>
      <c r="O13" s="250">
        <v>161</v>
      </c>
      <c r="P13" s="250">
        <v>126.8</v>
      </c>
      <c r="Q13" s="250">
        <v>175.2</v>
      </c>
      <c r="R13" s="250">
        <v>228.8</v>
      </c>
      <c r="S13" s="250" t="s">
        <v>40</v>
      </c>
      <c r="T13" s="250">
        <v>174.8</v>
      </c>
      <c r="U13" s="250">
        <v>134.19999999999999</v>
      </c>
      <c r="V13" s="255"/>
      <c r="Y13" s="269"/>
      <c r="Z13" s="258" t="s">
        <v>18</v>
      </c>
      <c r="AA13" s="250">
        <v>158.6</v>
      </c>
      <c r="AB13" s="250">
        <v>155</v>
      </c>
      <c r="AC13" s="250">
        <v>124.6</v>
      </c>
      <c r="AD13" s="250">
        <v>169.1</v>
      </c>
      <c r="AE13" s="250">
        <v>192.2</v>
      </c>
      <c r="AF13" s="250">
        <v>164</v>
      </c>
      <c r="AG13" s="250">
        <v>131.19999999999999</v>
      </c>
    </row>
    <row r="14" spans="1:247" ht="12.75" x14ac:dyDescent="0.2">
      <c r="A14" s="243" t="s">
        <v>58</v>
      </c>
      <c r="B14" s="245">
        <v>174.2</v>
      </c>
      <c r="C14" s="245">
        <v>166.9</v>
      </c>
      <c r="D14" s="245">
        <v>129.6</v>
      </c>
      <c r="E14" s="245">
        <v>180.4</v>
      </c>
      <c r="F14" s="245">
        <v>247.5</v>
      </c>
      <c r="G14" s="245">
        <v>187.4</v>
      </c>
      <c r="H14" s="245">
        <v>135.19999999999999</v>
      </c>
      <c r="L14" s="258" t="s">
        <v>58</v>
      </c>
      <c r="M14" s="250">
        <v>168</v>
      </c>
      <c r="N14" s="265" t="s">
        <v>40</v>
      </c>
      <c r="O14" s="250">
        <v>161.69999999999999</v>
      </c>
      <c r="P14" s="250">
        <v>127</v>
      </c>
      <c r="Q14" s="250">
        <v>177.1</v>
      </c>
      <c r="R14" s="250">
        <v>226.9</v>
      </c>
      <c r="S14" s="250" t="s">
        <v>40</v>
      </c>
      <c r="T14" s="250">
        <v>177.3</v>
      </c>
      <c r="U14" s="250">
        <v>134.19999999999999</v>
      </c>
      <c r="V14" s="255"/>
      <c r="Y14" s="269"/>
      <c r="Z14" s="258" t="s">
        <v>58</v>
      </c>
      <c r="AA14" s="250">
        <v>160</v>
      </c>
      <c r="AB14" s="250">
        <v>155.69999999999999</v>
      </c>
      <c r="AC14" s="250">
        <v>124.7</v>
      </c>
      <c r="AD14" s="250">
        <v>169.1</v>
      </c>
      <c r="AE14" s="250">
        <v>193.7</v>
      </c>
      <c r="AF14" s="250">
        <v>170.1</v>
      </c>
      <c r="AG14" s="250">
        <v>131.5</v>
      </c>
    </row>
    <row r="15" spans="1:247" ht="12.75" x14ac:dyDescent="0.2">
      <c r="A15" s="243" t="s">
        <v>59</v>
      </c>
      <c r="B15" s="245">
        <v>174.6</v>
      </c>
      <c r="C15" s="245">
        <v>167.3</v>
      </c>
      <c r="D15" s="245">
        <v>129.69999999999999</v>
      </c>
      <c r="E15" s="245">
        <v>180.4</v>
      </c>
      <c r="F15" s="245">
        <v>248.9</v>
      </c>
      <c r="G15" s="245">
        <v>187.7</v>
      </c>
      <c r="H15" s="245">
        <v>135.19999999999999</v>
      </c>
      <c r="L15" s="258" t="s">
        <v>59</v>
      </c>
      <c r="M15" s="250">
        <v>168.4</v>
      </c>
      <c r="N15" s="265" t="s">
        <v>40</v>
      </c>
      <c r="O15" s="250">
        <v>162.1</v>
      </c>
      <c r="P15" s="250">
        <v>127.3</v>
      </c>
      <c r="Q15" s="250">
        <v>179.2</v>
      </c>
      <c r="R15" s="250">
        <v>223.8</v>
      </c>
      <c r="S15" s="250" t="s">
        <v>40</v>
      </c>
      <c r="T15" s="250">
        <v>178</v>
      </c>
      <c r="U15" s="250">
        <v>134.19999999999999</v>
      </c>
      <c r="V15" s="255"/>
      <c r="Y15" s="269"/>
      <c r="Z15" s="258" t="s">
        <v>59</v>
      </c>
      <c r="AA15" s="250">
        <v>160.4</v>
      </c>
      <c r="AB15" s="250">
        <v>155.5</v>
      </c>
      <c r="AC15" s="250">
        <v>124.8</v>
      </c>
      <c r="AD15" s="250">
        <v>169.2</v>
      </c>
      <c r="AE15" s="250">
        <v>198.6</v>
      </c>
      <c r="AF15" s="250">
        <v>170.8</v>
      </c>
      <c r="AG15" s="250">
        <v>131.69999999999999</v>
      </c>
    </row>
    <row r="16" spans="1:247" ht="12.75" x14ac:dyDescent="0.2">
      <c r="A16" s="243" t="s">
        <v>21</v>
      </c>
      <c r="B16" s="245">
        <v>174.2</v>
      </c>
      <c r="C16" s="245">
        <v>167</v>
      </c>
      <c r="D16" s="245">
        <v>129.80000000000001</v>
      </c>
      <c r="E16" s="245">
        <v>180.4</v>
      </c>
      <c r="F16" s="245">
        <v>243</v>
      </c>
      <c r="G16" s="245">
        <v>188.2</v>
      </c>
      <c r="H16" s="245">
        <v>135.4</v>
      </c>
      <c r="L16" s="258" t="s">
        <v>21</v>
      </c>
      <c r="M16" s="250">
        <v>168.5</v>
      </c>
      <c r="N16" s="265" t="s">
        <v>40</v>
      </c>
      <c r="O16" s="250">
        <v>162.4</v>
      </c>
      <c r="P16" s="250">
        <v>127.3</v>
      </c>
      <c r="Q16" s="250">
        <v>179.4</v>
      </c>
      <c r="R16" s="250">
        <v>223.2</v>
      </c>
      <c r="S16" s="250" t="s">
        <v>40</v>
      </c>
      <c r="T16" s="250">
        <v>177.7</v>
      </c>
      <c r="U16" s="250">
        <v>134.19999999999999</v>
      </c>
      <c r="V16" s="255"/>
      <c r="Y16" s="269"/>
      <c r="Z16" s="258" t="s">
        <v>21</v>
      </c>
      <c r="AA16" s="250">
        <v>161.69999999999999</v>
      </c>
      <c r="AB16" s="250">
        <v>157.1</v>
      </c>
      <c r="AC16" s="250">
        <v>125.3</v>
      </c>
      <c r="AD16" s="250">
        <v>170.6</v>
      </c>
      <c r="AE16" s="250">
        <v>199.7</v>
      </c>
      <c r="AF16" s="250">
        <v>171.7</v>
      </c>
      <c r="AG16" s="250">
        <v>132</v>
      </c>
    </row>
    <row r="17" spans="1:33" ht="12.75" x14ac:dyDescent="0.2">
      <c r="A17" s="243" t="s">
        <v>60</v>
      </c>
      <c r="B17" s="245">
        <v>174.5</v>
      </c>
      <c r="C17" s="245">
        <v>167.5</v>
      </c>
      <c r="D17" s="245">
        <v>129.80000000000001</v>
      </c>
      <c r="E17" s="245">
        <v>180.4</v>
      </c>
      <c r="F17" s="245">
        <v>244.4</v>
      </c>
      <c r="G17" s="245">
        <v>188.5</v>
      </c>
      <c r="H17" s="245">
        <v>135.4</v>
      </c>
      <c r="L17" s="258" t="s">
        <v>60</v>
      </c>
      <c r="M17" s="250">
        <v>168.7</v>
      </c>
      <c r="N17" s="265" t="s">
        <v>40</v>
      </c>
      <c r="O17" s="250">
        <v>162.9</v>
      </c>
      <c r="P17" s="250">
        <v>127.4</v>
      </c>
      <c r="Q17" s="250">
        <v>179.3</v>
      </c>
      <c r="R17" s="250">
        <v>222.7</v>
      </c>
      <c r="S17" s="250" t="s">
        <v>40</v>
      </c>
      <c r="T17" s="250">
        <v>177.4</v>
      </c>
      <c r="U17" s="250">
        <v>134.30000000000001</v>
      </c>
      <c r="V17" s="255"/>
      <c r="Y17" s="269"/>
      <c r="Z17" s="258" t="s">
        <v>60</v>
      </c>
      <c r="AA17" s="250">
        <v>162.69999999999999</v>
      </c>
      <c r="AB17" s="250">
        <v>157.69999999999999</v>
      </c>
      <c r="AC17" s="250">
        <v>125.6</v>
      </c>
      <c r="AD17" s="250">
        <v>173</v>
      </c>
      <c r="AE17" s="250">
        <v>201.8</v>
      </c>
      <c r="AF17" s="250">
        <v>172.6</v>
      </c>
      <c r="AG17" s="250">
        <v>132.6</v>
      </c>
    </row>
    <row r="18" spans="1:33" ht="12.75" x14ac:dyDescent="0.2">
      <c r="A18" s="243" t="s">
        <v>23</v>
      </c>
      <c r="B18" s="245">
        <v>175.7</v>
      </c>
      <c r="C18" s="245">
        <v>170.1</v>
      </c>
      <c r="D18" s="245">
        <v>129.80000000000001</v>
      </c>
      <c r="E18" s="245">
        <v>180.4</v>
      </c>
      <c r="F18" s="245">
        <v>241.9</v>
      </c>
      <c r="G18" s="245">
        <v>188.2</v>
      </c>
      <c r="H18" s="245">
        <v>135.5</v>
      </c>
      <c r="L18" s="258" t="s">
        <v>23</v>
      </c>
      <c r="M18" s="250">
        <v>168.8</v>
      </c>
      <c r="N18" s="265" t="s">
        <v>40</v>
      </c>
      <c r="O18" s="250">
        <v>162.80000000000001</v>
      </c>
      <c r="P18" s="250">
        <v>127.4</v>
      </c>
      <c r="Q18" s="250">
        <v>179.3</v>
      </c>
      <c r="R18" s="250">
        <v>224.7</v>
      </c>
      <c r="S18" s="250" t="s">
        <v>40</v>
      </c>
      <c r="T18" s="250">
        <v>177.8</v>
      </c>
      <c r="U18" s="250">
        <v>134.30000000000001</v>
      </c>
      <c r="V18" s="255"/>
      <c r="Y18" s="269"/>
      <c r="Z18" s="258" t="s">
        <v>23</v>
      </c>
      <c r="AA18" s="250">
        <v>164.3</v>
      </c>
      <c r="AB18" s="250">
        <v>160.4</v>
      </c>
      <c r="AC18" s="250">
        <v>125.7</v>
      </c>
      <c r="AD18" s="250">
        <v>173.1</v>
      </c>
      <c r="AE18" s="250">
        <v>204.8</v>
      </c>
      <c r="AF18" s="250">
        <v>172.6</v>
      </c>
      <c r="AG18" s="250">
        <v>132.9</v>
      </c>
    </row>
    <row r="19" spans="1:33" ht="12.75" x14ac:dyDescent="0.2">
      <c r="A19" s="243" t="s">
        <v>24</v>
      </c>
      <c r="B19" s="245">
        <v>176.5</v>
      </c>
      <c r="C19" s="245">
        <v>171</v>
      </c>
      <c r="D19" s="245">
        <v>129.9</v>
      </c>
      <c r="E19" s="245">
        <v>180.4</v>
      </c>
      <c r="F19" s="245">
        <v>246.7</v>
      </c>
      <c r="G19" s="245">
        <v>188.4</v>
      </c>
      <c r="H19" s="245">
        <v>135.69999999999999</v>
      </c>
      <c r="L19" s="258" t="s">
        <v>24</v>
      </c>
      <c r="M19" s="250">
        <v>170.4</v>
      </c>
      <c r="N19" s="265" t="s">
        <v>40</v>
      </c>
      <c r="O19" s="250">
        <v>165.2</v>
      </c>
      <c r="P19" s="250">
        <v>127.4</v>
      </c>
      <c r="Q19" s="250">
        <v>179.3</v>
      </c>
      <c r="R19" s="250">
        <v>229</v>
      </c>
      <c r="S19" s="250" t="s">
        <v>40</v>
      </c>
      <c r="T19" s="250">
        <v>178.2</v>
      </c>
      <c r="U19" s="250">
        <v>134.4</v>
      </c>
      <c r="V19" s="255"/>
      <c r="Y19" s="269"/>
      <c r="Z19" s="258" t="s">
        <v>24</v>
      </c>
      <c r="AA19" s="250">
        <v>165.7</v>
      </c>
      <c r="AB19" s="250">
        <v>163.1</v>
      </c>
      <c r="AC19" s="250">
        <v>126.1</v>
      </c>
      <c r="AD19" s="250">
        <v>173.1</v>
      </c>
      <c r="AE19" s="250">
        <v>202.8</v>
      </c>
      <c r="AF19" s="250">
        <v>172.8</v>
      </c>
      <c r="AG19" s="250">
        <v>133.30000000000001</v>
      </c>
    </row>
    <row r="20" spans="1:33" ht="12.75" x14ac:dyDescent="0.2">
      <c r="A20" s="243" t="s">
        <v>25</v>
      </c>
      <c r="B20" s="245">
        <v>176.3</v>
      </c>
      <c r="C20" s="245">
        <v>170.8</v>
      </c>
      <c r="D20" s="245">
        <v>130</v>
      </c>
      <c r="E20" s="245">
        <v>180.6</v>
      </c>
      <c r="F20" s="245">
        <v>244.5</v>
      </c>
      <c r="G20" s="245">
        <v>188.1</v>
      </c>
      <c r="H20" s="245">
        <v>136.1</v>
      </c>
      <c r="L20" s="258" t="s">
        <v>25</v>
      </c>
      <c r="M20" s="250">
        <v>171.2</v>
      </c>
      <c r="N20" s="265" t="s">
        <v>40</v>
      </c>
      <c r="O20" s="250">
        <v>165.7</v>
      </c>
      <c r="P20" s="250">
        <v>127.7</v>
      </c>
      <c r="Q20" s="250">
        <v>179.4</v>
      </c>
      <c r="R20" s="250">
        <v>234.6</v>
      </c>
      <c r="S20" s="250" t="s">
        <v>40</v>
      </c>
      <c r="T20" s="250">
        <v>179</v>
      </c>
      <c r="U20" s="250">
        <v>134.4</v>
      </c>
      <c r="V20" s="255"/>
      <c r="Y20" s="255"/>
      <c r="Z20" s="258" t="s">
        <v>25</v>
      </c>
      <c r="AA20" s="250">
        <v>166.8</v>
      </c>
      <c r="AB20" s="250">
        <v>163.69999999999999</v>
      </c>
      <c r="AC20" s="250">
        <v>126.1</v>
      </c>
      <c r="AD20" s="250">
        <v>173.1</v>
      </c>
      <c r="AE20" s="250">
        <v>213.3</v>
      </c>
      <c r="AF20" s="250">
        <v>173.6</v>
      </c>
      <c r="AG20" s="250">
        <v>133.4</v>
      </c>
    </row>
    <row r="21" spans="1:33" s="263" customFormat="1" ht="12.75" x14ac:dyDescent="0.2">
      <c r="A21" s="263" t="s">
        <v>61</v>
      </c>
      <c r="L21" s="263" t="s">
        <v>61</v>
      </c>
      <c r="M21" s="291"/>
      <c r="N21" s="291"/>
      <c r="O21" s="291"/>
      <c r="P21" s="291"/>
      <c r="Q21" s="291"/>
      <c r="R21" s="291"/>
      <c r="S21" s="291"/>
      <c r="T21" s="291"/>
      <c r="U21" s="291"/>
      <c r="V21" s="291"/>
      <c r="Y21" s="292"/>
      <c r="Z21" s="264" t="s">
        <v>61</v>
      </c>
      <c r="AA21" s="292"/>
      <c r="AB21" s="292"/>
      <c r="AC21" s="292"/>
      <c r="AD21" s="292"/>
      <c r="AE21" s="292"/>
      <c r="AF21" s="292"/>
      <c r="AG21" s="292"/>
    </row>
    <row r="22" spans="1:33" s="263" customFormat="1" ht="12.75" x14ac:dyDescent="0.2">
      <c r="A22" s="293" t="s">
        <v>50</v>
      </c>
      <c r="B22" s="294" t="s">
        <v>51</v>
      </c>
      <c r="C22" s="260" t="s">
        <v>52</v>
      </c>
      <c r="D22" s="260" t="s">
        <v>53</v>
      </c>
      <c r="E22" s="260" t="s">
        <v>54</v>
      </c>
      <c r="F22" s="260" t="s">
        <v>55</v>
      </c>
      <c r="G22" s="260" t="s">
        <v>56</v>
      </c>
      <c r="H22" s="260" t="s">
        <v>57</v>
      </c>
      <c r="L22" s="295" t="s">
        <v>50</v>
      </c>
      <c r="M22" s="296" t="s">
        <v>51</v>
      </c>
      <c r="N22" s="291"/>
      <c r="O22" s="297" t="s">
        <v>52</v>
      </c>
      <c r="P22" s="297" t="s">
        <v>53</v>
      </c>
      <c r="Q22" s="297" t="s">
        <v>54</v>
      </c>
      <c r="R22" s="297" t="s">
        <v>55</v>
      </c>
      <c r="S22" s="297"/>
      <c r="T22" s="297" t="s">
        <v>56</v>
      </c>
      <c r="U22" s="297" t="s">
        <v>57</v>
      </c>
      <c r="V22" s="291"/>
      <c r="Y22" s="292"/>
      <c r="Z22" s="295" t="s">
        <v>50</v>
      </c>
      <c r="AA22" s="296" t="s">
        <v>51</v>
      </c>
      <c r="AB22" s="297" t="s">
        <v>52</v>
      </c>
      <c r="AC22" s="297" t="s">
        <v>53</v>
      </c>
      <c r="AD22" s="297" t="s">
        <v>54</v>
      </c>
      <c r="AE22" s="297" t="s">
        <v>55</v>
      </c>
      <c r="AF22" s="297" t="s">
        <v>56</v>
      </c>
      <c r="AG22" s="297" t="s">
        <v>57</v>
      </c>
    </row>
    <row r="23" spans="1:33" s="263" customFormat="1" ht="12.75" x14ac:dyDescent="0.2">
      <c r="A23" s="298" t="s">
        <v>14</v>
      </c>
      <c r="B23" s="299">
        <v>179.2</v>
      </c>
      <c r="C23" s="299">
        <v>158.6</v>
      </c>
      <c r="D23" s="299">
        <v>137.30000000000001</v>
      </c>
      <c r="E23" s="299">
        <v>256.39999999999998</v>
      </c>
      <c r="F23" s="299">
        <v>222.1</v>
      </c>
      <c r="G23" s="299">
        <v>185.8</v>
      </c>
      <c r="H23" s="299">
        <v>154.9</v>
      </c>
      <c r="L23" s="300" t="s">
        <v>14</v>
      </c>
      <c r="M23" s="301">
        <v>178</v>
      </c>
      <c r="N23" s="291"/>
      <c r="O23" s="301">
        <v>160.69999999999999</v>
      </c>
      <c r="P23" s="301">
        <v>136.69999999999999</v>
      </c>
      <c r="Q23" s="301">
        <v>255.8</v>
      </c>
      <c r="R23" s="301">
        <v>203</v>
      </c>
      <c r="S23" s="301"/>
      <c r="T23" s="301">
        <v>180.7</v>
      </c>
      <c r="U23" s="301">
        <v>154.30000000000001</v>
      </c>
      <c r="V23" s="291"/>
      <c r="Y23" s="292"/>
      <c r="Z23" s="300" t="s">
        <v>14</v>
      </c>
      <c r="AA23" s="301">
        <v>171</v>
      </c>
      <c r="AB23" s="301">
        <v>150.69999999999999</v>
      </c>
      <c r="AC23" s="301">
        <v>135.4</v>
      </c>
      <c r="AD23" s="301">
        <v>255.4</v>
      </c>
      <c r="AE23" s="301">
        <v>173.7</v>
      </c>
      <c r="AF23" s="301">
        <v>184.8</v>
      </c>
      <c r="AG23" s="301">
        <v>152.1</v>
      </c>
    </row>
    <row r="24" spans="1:33" s="263" customFormat="1" ht="12.75" x14ac:dyDescent="0.2">
      <c r="A24" s="298" t="s">
        <v>15</v>
      </c>
      <c r="B24" s="299">
        <v>179.6</v>
      </c>
      <c r="C24" s="299">
        <v>159.30000000000001</v>
      </c>
      <c r="D24" s="299">
        <v>137.30000000000001</v>
      </c>
      <c r="E24" s="299">
        <v>256.39999999999998</v>
      </c>
      <c r="F24" s="299">
        <v>221.8</v>
      </c>
      <c r="G24" s="299">
        <v>186.4</v>
      </c>
      <c r="H24" s="299">
        <v>155</v>
      </c>
      <c r="L24" s="300" t="s">
        <v>15</v>
      </c>
      <c r="M24" s="301">
        <v>175.3</v>
      </c>
      <c r="N24" s="291"/>
      <c r="O24" s="301">
        <v>154.80000000000001</v>
      </c>
      <c r="P24" s="301">
        <v>136.69999999999999</v>
      </c>
      <c r="Q24" s="301">
        <v>255.9</v>
      </c>
      <c r="R24" s="301">
        <v>206.8</v>
      </c>
      <c r="S24" s="301"/>
      <c r="T24" s="301">
        <v>181.5</v>
      </c>
      <c r="U24" s="301">
        <v>154.30000000000001</v>
      </c>
      <c r="V24" s="291"/>
      <c r="Y24" s="292"/>
      <c r="Z24" s="300" t="s">
        <v>15</v>
      </c>
      <c r="AA24" s="301">
        <v>175.2</v>
      </c>
      <c r="AB24" s="301">
        <v>158.69999999999999</v>
      </c>
      <c r="AC24" s="301">
        <v>135.5</v>
      </c>
      <c r="AD24" s="301">
        <v>255.4</v>
      </c>
      <c r="AE24" s="301">
        <v>174.4</v>
      </c>
      <c r="AF24" s="301">
        <v>184.6</v>
      </c>
      <c r="AG24" s="301">
        <v>152.1</v>
      </c>
    </row>
    <row r="25" spans="1:33" s="263" customFormat="1" ht="12.75" x14ac:dyDescent="0.2">
      <c r="A25" s="298" t="s">
        <v>16</v>
      </c>
      <c r="B25" s="299">
        <v>180.7</v>
      </c>
      <c r="C25" s="299">
        <v>160.4</v>
      </c>
      <c r="D25" s="299">
        <v>138.19999999999999</v>
      </c>
      <c r="E25" s="299">
        <v>256.60000000000002</v>
      </c>
      <c r="F25" s="299">
        <v>220.1</v>
      </c>
      <c r="G25" s="299">
        <v>189.9</v>
      </c>
      <c r="H25" s="299">
        <v>155.30000000000001</v>
      </c>
      <c r="L25" s="300" t="s">
        <v>16</v>
      </c>
      <c r="M25" s="301">
        <v>175.6</v>
      </c>
      <c r="N25" s="291"/>
      <c r="O25" s="301">
        <v>154.5</v>
      </c>
      <c r="P25" s="301">
        <v>137.1</v>
      </c>
      <c r="Q25" s="301">
        <v>256</v>
      </c>
      <c r="R25" s="301">
        <v>210.6</v>
      </c>
      <c r="S25" s="301"/>
      <c r="T25" s="301">
        <v>182.6</v>
      </c>
      <c r="U25" s="301">
        <v>154.4</v>
      </c>
      <c r="V25" s="291"/>
      <c r="Y25" s="292"/>
      <c r="Z25" s="300" t="s">
        <v>16</v>
      </c>
      <c r="AA25" s="301">
        <v>174.2</v>
      </c>
      <c r="AB25" s="301">
        <v>158.80000000000001</v>
      </c>
      <c r="AC25" s="301">
        <v>135.5</v>
      </c>
      <c r="AD25" s="301">
        <v>255.5</v>
      </c>
      <c r="AE25" s="301">
        <v>172.8</v>
      </c>
      <c r="AF25" s="301">
        <v>178.2</v>
      </c>
      <c r="AG25" s="301">
        <v>152.1</v>
      </c>
    </row>
    <row r="26" spans="1:33" s="263" customFormat="1" ht="12.75" x14ac:dyDescent="0.2">
      <c r="A26" s="298" t="s">
        <v>17</v>
      </c>
      <c r="B26" s="299">
        <v>181.2</v>
      </c>
      <c r="C26" s="299">
        <v>160.80000000000001</v>
      </c>
      <c r="D26" s="299">
        <v>138.4</v>
      </c>
      <c r="E26" s="299">
        <v>256.39999999999998</v>
      </c>
      <c r="F26" s="299">
        <v>221.6</v>
      </c>
      <c r="G26" s="299">
        <v>191</v>
      </c>
      <c r="H26" s="299">
        <v>155.5</v>
      </c>
      <c r="L26" s="300" t="s">
        <v>17</v>
      </c>
      <c r="M26" s="301">
        <v>175.3</v>
      </c>
      <c r="N26" s="291"/>
      <c r="O26" s="301">
        <v>153.69999999999999</v>
      </c>
      <c r="P26" s="301">
        <v>137.1</v>
      </c>
      <c r="Q26" s="301">
        <v>256.10000000000002</v>
      </c>
      <c r="R26" s="301">
        <v>212.4</v>
      </c>
      <c r="S26" s="301"/>
      <c r="T26" s="301">
        <v>182.8</v>
      </c>
      <c r="U26" s="301">
        <v>154.4</v>
      </c>
      <c r="V26" s="291"/>
      <c r="Y26" s="292"/>
      <c r="Z26" s="300" t="s">
        <v>17</v>
      </c>
      <c r="AA26" s="301">
        <v>175.4</v>
      </c>
      <c r="AB26" s="301">
        <v>160.19999999999999</v>
      </c>
      <c r="AC26" s="301">
        <v>135.69999999999999</v>
      </c>
      <c r="AD26" s="301">
        <v>255.7</v>
      </c>
      <c r="AE26" s="301">
        <v>178.1</v>
      </c>
      <c r="AF26" s="301">
        <v>178.6</v>
      </c>
      <c r="AG26" s="301">
        <v>152.19999999999999</v>
      </c>
    </row>
    <row r="27" spans="1:33" s="263" customFormat="1" ht="12.75" x14ac:dyDescent="0.2">
      <c r="A27" s="298" t="s">
        <v>18</v>
      </c>
      <c r="B27" s="299">
        <v>181.7</v>
      </c>
      <c r="C27" s="299">
        <v>161.19999999999999</v>
      </c>
      <c r="D27" s="299">
        <v>138.4</v>
      </c>
      <c r="E27" s="299">
        <v>256.39999999999998</v>
      </c>
      <c r="F27" s="299">
        <v>224.8</v>
      </c>
      <c r="G27" s="299">
        <v>191.4</v>
      </c>
      <c r="H27" s="299">
        <v>155.6</v>
      </c>
      <c r="L27" s="300" t="s">
        <v>18</v>
      </c>
      <c r="M27" s="301">
        <v>175.5</v>
      </c>
      <c r="N27" s="291"/>
      <c r="O27" s="301">
        <v>153.80000000000001</v>
      </c>
      <c r="P27" s="301">
        <v>137.1</v>
      </c>
      <c r="Q27" s="301">
        <v>256.10000000000002</v>
      </c>
      <c r="R27" s="301">
        <v>214.3</v>
      </c>
      <c r="S27" s="301"/>
      <c r="T27" s="301">
        <v>182.8</v>
      </c>
      <c r="U27" s="301">
        <v>154.4</v>
      </c>
      <c r="V27" s="291"/>
      <c r="Y27" s="292"/>
      <c r="Z27" s="300" t="s">
        <v>18</v>
      </c>
      <c r="AA27" s="301">
        <v>171</v>
      </c>
      <c r="AB27" s="301">
        <v>152.19999999999999</v>
      </c>
      <c r="AC27" s="301">
        <v>135.69999999999999</v>
      </c>
      <c r="AD27" s="301">
        <v>255.7</v>
      </c>
      <c r="AE27" s="301">
        <v>174.8</v>
      </c>
      <c r="AF27" s="301">
        <v>178.2</v>
      </c>
      <c r="AG27" s="301">
        <v>154.19999999999999</v>
      </c>
    </row>
    <row r="28" spans="1:33" s="263" customFormat="1" ht="12.75" x14ac:dyDescent="0.2">
      <c r="A28" s="298" t="s">
        <v>58</v>
      </c>
      <c r="B28" s="299">
        <v>181.6</v>
      </c>
      <c r="C28" s="299">
        <v>160.4</v>
      </c>
      <c r="D28" s="299">
        <v>138.80000000000001</v>
      </c>
      <c r="E28" s="299">
        <v>256.39999999999998</v>
      </c>
      <c r="F28" s="299">
        <v>227.1</v>
      </c>
      <c r="G28" s="299">
        <v>191.9</v>
      </c>
      <c r="H28" s="299">
        <v>155.9</v>
      </c>
      <c r="L28" s="300" t="s">
        <v>58</v>
      </c>
      <c r="M28" s="301">
        <v>176</v>
      </c>
      <c r="N28" s="291"/>
      <c r="O28" s="301">
        <v>154.80000000000001</v>
      </c>
      <c r="P28" s="301">
        <v>137.19999999999999</v>
      </c>
      <c r="Q28" s="301">
        <v>256.10000000000002</v>
      </c>
      <c r="R28" s="301">
        <v>212.9</v>
      </c>
      <c r="S28" s="301"/>
      <c r="T28" s="301">
        <v>182.9</v>
      </c>
      <c r="U28" s="301">
        <v>154.4</v>
      </c>
      <c r="V28" s="291"/>
      <c r="Y28" s="302"/>
      <c r="Z28" s="300" t="s">
        <v>58</v>
      </c>
      <c r="AA28" s="301">
        <v>172.9</v>
      </c>
      <c r="AB28" s="301">
        <v>154.9</v>
      </c>
      <c r="AC28" s="301">
        <v>136.6</v>
      </c>
      <c r="AD28" s="301">
        <v>255.7</v>
      </c>
      <c r="AE28" s="301">
        <v>178.7</v>
      </c>
      <c r="AF28" s="301">
        <v>179.3</v>
      </c>
      <c r="AG28" s="301">
        <v>154.30000000000001</v>
      </c>
    </row>
    <row r="29" spans="1:33" s="263" customFormat="1" ht="12.75" x14ac:dyDescent="0.2">
      <c r="A29" s="298" t="s">
        <v>59</v>
      </c>
      <c r="B29" s="299">
        <v>181.3</v>
      </c>
      <c r="C29" s="299">
        <v>160</v>
      </c>
      <c r="D29" s="299">
        <v>138.80000000000001</v>
      </c>
      <c r="E29" s="299">
        <v>256.39999999999998</v>
      </c>
      <c r="F29" s="299">
        <v>227.2</v>
      </c>
      <c r="G29" s="299">
        <v>191.2</v>
      </c>
      <c r="H29" s="299">
        <v>155.9</v>
      </c>
      <c r="L29" s="300" t="s">
        <v>59</v>
      </c>
      <c r="M29" s="301">
        <v>175.7</v>
      </c>
      <c r="N29" s="291"/>
      <c r="O29" s="301">
        <v>154.80000000000001</v>
      </c>
      <c r="P29" s="301">
        <v>137.30000000000001</v>
      </c>
      <c r="Q29" s="301">
        <v>256.10000000000002</v>
      </c>
      <c r="R29" s="301">
        <v>208</v>
      </c>
      <c r="S29" s="301"/>
      <c r="T29" s="301">
        <v>183.5</v>
      </c>
      <c r="U29" s="301">
        <v>154.4</v>
      </c>
      <c r="V29" s="291"/>
      <c r="Y29" s="302"/>
      <c r="Z29" s="300" t="s">
        <v>59</v>
      </c>
      <c r="AA29" s="301">
        <v>172.4</v>
      </c>
      <c r="AB29" s="301">
        <v>153.6</v>
      </c>
      <c r="AC29" s="301">
        <v>136.69999999999999</v>
      </c>
      <c r="AD29" s="301">
        <v>255.7</v>
      </c>
      <c r="AE29" s="301">
        <v>180.7</v>
      </c>
      <c r="AF29" s="301">
        <v>179.3</v>
      </c>
      <c r="AG29" s="301">
        <v>154.30000000000001</v>
      </c>
    </row>
    <row r="30" spans="1:33" s="263" customFormat="1" ht="12.75" x14ac:dyDescent="0.2">
      <c r="A30" s="298" t="s">
        <v>21</v>
      </c>
      <c r="B30" s="299">
        <v>181.8</v>
      </c>
      <c r="C30" s="299">
        <v>161.19999999999999</v>
      </c>
      <c r="D30" s="299">
        <v>139</v>
      </c>
      <c r="E30" s="299">
        <v>256.39999999999998</v>
      </c>
      <c r="F30" s="299">
        <v>226.5</v>
      </c>
      <c r="G30" s="299">
        <v>190.8</v>
      </c>
      <c r="H30" s="299">
        <v>155.9</v>
      </c>
      <c r="L30" s="300" t="s">
        <v>21</v>
      </c>
      <c r="M30" s="301">
        <v>175.8</v>
      </c>
      <c r="N30" s="291"/>
      <c r="O30" s="301">
        <v>155.1</v>
      </c>
      <c r="P30" s="301">
        <v>137.30000000000001</v>
      </c>
      <c r="Q30" s="301">
        <v>256.10000000000002</v>
      </c>
      <c r="R30" s="301">
        <v>207</v>
      </c>
      <c r="S30" s="301"/>
      <c r="T30" s="301">
        <v>183.5</v>
      </c>
      <c r="U30" s="301">
        <v>154.6</v>
      </c>
      <c r="V30" s="291"/>
      <c r="Y30" s="302"/>
      <c r="Z30" s="300" t="s">
        <v>21</v>
      </c>
      <c r="AA30" s="301">
        <v>175</v>
      </c>
      <c r="AB30" s="301">
        <v>157.19999999999999</v>
      </c>
      <c r="AC30" s="301">
        <v>136.69999999999999</v>
      </c>
      <c r="AD30" s="301">
        <v>255.7</v>
      </c>
      <c r="AE30" s="301">
        <v>189.3</v>
      </c>
      <c r="AF30" s="301">
        <v>180.1</v>
      </c>
      <c r="AG30" s="301">
        <v>154.30000000000001</v>
      </c>
    </row>
    <row r="31" spans="1:33" s="263" customFormat="1" ht="12.75" x14ac:dyDescent="0.2">
      <c r="A31" s="298" t="s">
        <v>60</v>
      </c>
      <c r="B31" s="299">
        <v>183</v>
      </c>
      <c r="C31" s="299">
        <v>163.5</v>
      </c>
      <c r="D31" s="299">
        <v>139</v>
      </c>
      <c r="E31" s="299">
        <v>256.39999999999998</v>
      </c>
      <c r="F31" s="299">
        <v>228.2</v>
      </c>
      <c r="G31" s="299">
        <v>189.7</v>
      </c>
      <c r="H31" s="299">
        <v>155.9</v>
      </c>
      <c r="L31" s="300" t="s">
        <v>60</v>
      </c>
      <c r="M31" s="301">
        <v>176.1</v>
      </c>
      <c r="N31" s="291"/>
      <c r="O31" s="301">
        <v>155.80000000000001</v>
      </c>
      <c r="P31" s="301">
        <v>137.30000000000001</v>
      </c>
      <c r="Q31" s="301">
        <v>256.2</v>
      </c>
      <c r="R31" s="301">
        <v>206.7</v>
      </c>
      <c r="S31" s="301"/>
      <c r="T31" s="301">
        <v>183.2</v>
      </c>
      <c r="U31" s="301">
        <v>154.69999999999999</v>
      </c>
      <c r="V31" s="291"/>
      <c r="Y31" s="302"/>
      <c r="Z31" s="300" t="s">
        <v>60</v>
      </c>
      <c r="AA31" s="301">
        <v>174.8</v>
      </c>
      <c r="AB31" s="301">
        <v>156.80000000000001</v>
      </c>
      <c r="AC31" s="301">
        <v>136.69999999999999</v>
      </c>
      <c r="AD31" s="301">
        <v>255.7</v>
      </c>
      <c r="AE31" s="301">
        <v>189.4</v>
      </c>
      <c r="AF31" s="301">
        <v>180</v>
      </c>
      <c r="AG31" s="301">
        <v>154.30000000000001</v>
      </c>
    </row>
    <row r="32" spans="1:33" s="263" customFormat="1" ht="12.75" x14ac:dyDescent="0.2">
      <c r="A32" s="298" t="s">
        <v>23</v>
      </c>
      <c r="B32" s="299">
        <v>184</v>
      </c>
      <c r="C32" s="299">
        <v>165.4</v>
      </c>
      <c r="D32" s="299">
        <v>139</v>
      </c>
      <c r="E32" s="299">
        <v>256.39999999999998</v>
      </c>
      <c r="F32" s="299">
        <v>228.6</v>
      </c>
      <c r="G32" s="299">
        <v>189.9</v>
      </c>
      <c r="H32" s="299">
        <v>155.9</v>
      </c>
      <c r="L32" s="300" t="s">
        <v>23</v>
      </c>
      <c r="M32" s="301">
        <v>176</v>
      </c>
      <c r="N32" s="291"/>
      <c r="O32" s="301">
        <v>155.69999999999999</v>
      </c>
      <c r="P32" s="301">
        <v>137.30000000000001</v>
      </c>
      <c r="Q32" s="301">
        <v>256.2</v>
      </c>
      <c r="R32" s="301">
        <v>204.7</v>
      </c>
      <c r="S32" s="301"/>
      <c r="T32" s="301">
        <v>183.5</v>
      </c>
      <c r="U32" s="301">
        <v>154.69999999999999</v>
      </c>
      <c r="V32" s="291"/>
      <c r="Y32" s="302"/>
      <c r="Z32" s="300" t="s">
        <v>23</v>
      </c>
      <c r="AA32" s="301">
        <v>176</v>
      </c>
      <c r="AB32" s="301">
        <v>159.19999999999999</v>
      </c>
      <c r="AC32" s="301">
        <v>136.69999999999999</v>
      </c>
      <c r="AD32" s="301">
        <v>255.7</v>
      </c>
      <c r="AE32" s="301">
        <v>188.2</v>
      </c>
      <c r="AF32" s="301">
        <v>179.8</v>
      </c>
      <c r="AG32" s="301">
        <v>154.30000000000001</v>
      </c>
    </row>
    <row r="33" spans="1:33" s="263" customFormat="1" ht="12.75" x14ac:dyDescent="0.2">
      <c r="A33" s="298" t="s">
        <v>24</v>
      </c>
      <c r="B33" s="299">
        <v>183.9</v>
      </c>
      <c r="C33" s="299">
        <v>165.1</v>
      </c>
      <c r="D33" s="299">
        <v>139</v>
      </c>
      <c r="E33" s="299">
        <v>256.39999999999998</v>
      </c>
      <c r="F33" s="299">
        <v>228.5</v>
      </c>
      <c r="G33" s="299">
        <v>190</v>
      </c>
      <c r="H33" s="299">
        <v>156</v>
      </c>
      <c r="L33" s="300" t="s">
        <v>24</v>
      </c>
      <c r="M33" s="301">
        <v>176.7</v>
      </c>
      <c r="N33" s="291"/>
      <c r="O33" s="301">
        <v>156.1</v>
      </c>
      <c r="P33" s="301">
        <v>137.30000000000001</v>
      </c>
      <c r="Q33" s="301">
        <v>256.3</v>
      </c>
      <c r="R33" s="301">
        <v>210.1</v>
      </c>
      <c r="S33" s="301"/>
      <c r="T33" s="301">
        <v>183.8</v>
      </c>
      <c r="U33" s="301">
        <v>154.69999999999999</v>
      </c>
      <c r="V33" s="291"/>
      <c r="Y33" s="302"/>
      <c r="Z33" s="300" t="s">
        <v>24</v>
      </c>
      <c r="AA33" s="301">
        <v>176.9</v>
      </c>
      <c r="AB33" s="301">
        <v>160.69999999999999</v>
      </c>
      <c r="AC33" s="301">
        <v>136.69999999999999</v>
      </c>
      <c r="AD33" s="301">
        <v>255.7</v>
      </c>
      <c r="AE33" s="301">
        <v>189.6</v>
      </c>
      <c r="AF33" s="301">
        <v>179.9</v>
      </c>
      <c r="AG33" s="301">
        <v>154.30000000000001</v>
      </c>
    </row>
    <row r="34" spans="1:33" s="263" customFormat="1" ht="12.75" x14ac:dyDescent="0.2">
      <c r="A34" s="298" t="s">
        <v>25</v>
      </c>
      <c r="B34" s="299">
        <v>183.5</v>
      </c>
      <c r="C34" s="299">
        <v>164.3</v>
      </c>
      <c r="D34" s="299">
        <v>139</v>
      </c>
      <c r="E34" s="299">
        <v>258.3</v>
      </c>
      <c r="F34" s="299">
        <v>225.7</v>
      </c>
      <c r="G34" s="299">
        <v>190</v>
      </c>
      <c r="H34" s="299">
        <v>156</v>
      </c>
      <c r="L34" s="300" t="s">
        <v>25</v>
      </c>
      <c r="M34" s="301">
        <v>177.7</v>
      </c>
      <c r="N34" s="291"/>
      <c r="O34" s="301">
        <v>157</v>
      </c>
      <c r="P34" s="301">
        <v>137.30000000000001</v>
      </c>
      <c r="Q34" s="301">
        <v>256.39999999999998</v>
      </c>
      <c r="R34" s="301">
        <v>216.3</v>
      </c>
      <c r="S34" s="301"/>
      <c r="T34" s="301">
        <v>184.3</v>
      </c>
      <c r="U34" s="301">
        <v>154.9</v>
      </c>
      <c r="V34" s="291"/>
      <c r="Y34" s="302"/>
      <c r="Z34" s="300" t="s">
        <v>25</v>
      </c>
      <c r="AA34" s="301">
        <v>178</v>
      </c>
      <c r="AB34" s="301">
        <v>161.4</v>
      </c>
      <c r="AC34" s="301">
        <v>136.69999999999999</v>
      </c>
      <c r="AD34" s="301">
        <v>255.7</v>
      </c>
      <c r="AE34" s="301">
        <v>198.8</v>
      </c>
      <c r="AF34" s="301">
        <v>180.6</v>
      </c>
      <c r="AG34" s="301">
        <v>154.30000000000001</v>
      </c>
    </row>
    <row r="35" spans="1:33" s="263" customFormat="1" ht="12.75" x14ac:dyDescent="0.2">
      <c r="A35" s="263" t="s">
        <v>67</v>
      </c>
      <c r="L35" s="263" t="s">
        <v>67</v>
      </c>
      <c r="M35" s="292"/>
      <c r="N35" s="292"/>
      <c r="O35" s="292"/>
      <c r="P35" s="292"/>
      <c r="Q35" s="292"/>
      <c r="R35" s="292"/>
      <c r="S35" s="292"/>
      <c r="T35" s="292"/>
      <c r="U35" s="291"/>
      <c r="V35" s="291"/>
      <c r="Y35" s="292"/>
      <c r="Z35" s="263" t="s">
        <v>67</v>
      </c>
      <c r="AA35" s="292"/>
      <c r="AB35" s="292"/>
      <c r="AC35" s="292"/>
      <c r="AD35" s="292"/>
      <c r="AE35" s="292"/>
      <c r="AF35" s="292"/>
      <c r="AG35" s="292"/>
    </row>
    <row r="36" spans="1:33" s="263" customFormat="1" ht="12.75" x14ac:dyDescent="0.2">
      <c r="A36" s="293" t="s">
        <v>50</v>
      </c>
      <c r="B36" s="294" t="s">
        <v>51</v>
      </c>
      <c r="C36" s="260" t="s">
        <v>52</v>
      </c>
      <c r="D36" s="260" t="s">
        <v>53</v>
      </c>
      <c r="E36" s="260" t="s">
        <v>54</v>
      </c>
      <c r="F36" s="260" t="s">
        <v>55</v>
      </c>
      <c r="G36" s="260" t="s">
        <v>56</v>
      </c>
      <c r="H36" s="260" t="s">
        <v>57</v>
      </c>
      <c r="L36" s="295" t="s">
        <v>50</v>
      </c>
      <c r="M36" s="296" t="s">
        <v>51</v>
      </c>
      <c r="N36" s="291"/>
      <c r="O36" s="297" t="s">
        <v>52</v>
      </c>
      <c r="P36" s="297" t="s">
        <v>53</v>
      </c>
      <c r="Q36" s="297" t="s">
        <v>54</v>
      </c>
      <c r="R36" s="297" t="s">
        <v>55</v>
      </c>
      <c r="S36" s="291"/>
      <c r="T36" s="297" t="s">
        <v>56</v>
      </c>
      <c r="U36" s="297" t="s">
        <v>57</v>
      </c>
      <c r="V36" s="291"/>
      <c r="Y36" s="292"/>
      <c r="Z36" s="295" t="s">
        <v>50</v>
      </c>
      <c r="AA36" s="296" t="s">
        <v>51</v>
      </c>
      <c r="AB36" s="297" t="s">
        <v>52</v>
      </c>
      <c r="AC36" s="297" t="s">
        <v>53</v>
      </c>
      <c r="AD36" s="297" t="s">
        <v>54</v>
      </c>
      <c r="AE36" s="297" t="s">
        <v>55</v>
      </c>
      <c r="AF36" s="297" t="s">
        <v>56</v>
      </c>
      <c r="AG36" s="297" t="s">
        <v>57</v>
      </c>
    </row>
    <row r="37" spans="1:33" s="263" customFormat="1" ht="12.75" x14ac:dyDescent="0.2">
      <c r="A37" s="298" t="s">
        <v>14</v>
      </c>
      <c r="B37" s="299">
        <v>181.1</v>
      </c>
      <c r="C37" s="299">
        <v>170.9</v>
      </c>
      <c r="D37" s="299">
        <v>144.30000000000001</v>
      </c>
      <c r="E37" s="299">
        <v>204</v>
      </c>
      <c r="F37" s="299">
        <v>207.8</v>
      </c>
      <c r="G37" s="299">
        <v>217.8</v>
      </c>
      <c r="H37" s="299">
        <v>181.8</v>
      </c>
      <c r="L37" s="300" t="s">
        <v>14</v>
      </c>
      <c r="M37" s="301">
        <v>177.3</v>
      </c>
      <c r="N37" s="291"/>
      <c r="O37" s="301">
        <v>167.8</v>
      </c>
      <c r="P37" s="301">
        <v>143.69999999999999</v>
      </c>
      <c r="Q37" s="301">
        <v>202</v>
      </c>
      <c r="R37" s="301">
        <v>188</v>
      </c>
      <c r="S37" s="291"/>
      <c r="T37" s="301">
        <v>216.5</v>
      </c>
      <c r="U37" s="301">
        <v>181</v>
      </c>
      <c r="V37" s="291"/>
      <c r="Y37" s="292"/>
      <c r="Z37" s="300" t="s">
        <v>14</v>
      </c>
      <c r="AA37" s="301">
        <v>167.5</v>
      </c>
      <c r="AB37" s="301">
        <v>155.1</v>
      </c>
      <c r="AC37" s="301">
        <v>140.80000000000001</v>
      </c>
      <c r="AD37" s="301">
        <v>196.9</v>
      </c>
      <c r="AE37" s="301">
        <v>174.9</v>
      </c>
      <c r="AF37" s="301">
        <v>213.7</v>
      </c>
      <c r="AG37" s="301">
        <v>183.3</v>
      </c>
    </row>
    <row r="38" spans="1:33" s="263" customFormat="1" ht="12.75" x14ac:dyDescent="0.2">
      <c r="A38" s="298" t="s">
        <v>15</v>
      </c>
      <c r="B38" s="299">
        <v>182.1</v>
      </c>
      <c r="C38" s="299">
        <v>172.8</v>
      </c>
      <c r="D38" s="299">
        <v>144.4</v>
      </c>
      <c r="E38" s="299">
        <v>204</v>
      </c>
      <c r="F38" s="299">
        <v>204.8</v>
      </c>
      <c r="G38" s="299">
        <v>218.1</v>
      </c>
      <c r="H38" s="299">
        <v>181.8</v>
      </c>
      <c r="L38" s="300" t="s">
        <v>15</v>
      </c>
      <c r="M38" s="301">
        <v>177.8</v>
      </c>
      <c r="N38" s="291"/>
      <c r="O38" s="301">
        <v>168.5</v>
      </c>
      <c r="P38" s="301">
        <v>143.80000000000001</v>
      </c>
      <c r="Q38" s="301">
        <v>202</v>
      </c>
      <c r="R38" s="301">
        <v>188.3</v>
      </c>
      <c r="S38" s="291"/>
      <c r="T38" s="301">
        <v>216.5</v>
      </c>
      <c r="U38" s="301">
        <v>181</v>
      </c>
      <c r="V38" s="291"/>
      <c r="Y38" s="302"/>
      <c r="Z38" s="300" t="s">
        <v>15</v>
      </c>
      <c r="AA38" s="301">
        <v>167.8</v>
      </c>
      <c r="AB38" s="301">
        <v>155.19999999999999</v>
      </c>
      <c r="AC38" s="301">
        <v>141</v>
      </c>
      <c r="AD38" s="301">
        <v>196.9</v>
      </c>
      <c r="AE38" s="301">
        <v>175</v>
      </c>
      <c r="AF38" s="301">
        <v>215.5</v>
      </c>
      <c r="AG38" s="301">
        <v>183.3</v>
      </c>
    </row>
    <row r="39" spans="1:33" s="263" customFormat="1" ht="12.75" x14ac:dyDescent="0.2">
      <c r="A39" s="298" t="s">
        <v>16</v>
      </c>
      <c r="B39" s="299">
        <v>183</v>
      </c>
      <c r="C39" s="299">
        <v>173.6</v>
      </c>
      <c r="D39" s="299">
        <v>144.5</v>
      </c>
      <c r="E39" s="299">
        <v>204</v>
      </c>
      <c r="F39" s="299">
        <v>205.5</v>
      </c>
      <c r="G39" s="299">
        <v>220.8</v>
      </c>
      <c r="H39" s="299">
        <v>182.3</v>
      </c>
      <c r="L39" s="300" t="s">
        <v>16</v>
      </c>
      <c r="M39" s="301">
        <v>177.3</v>
      </c>
      <c r="N39" s="291"/>
      <c r="O39" s="301">
        <v>167.8</v>
      </c>
      <c r="P39" s="301">
        <v>144.1</v>
      </c>
      <c r="Q39" s="301">
        <v>202.1</v>
      </c>
      <c r="R39" s="301">
        <v>187.8</v>
      </c>
      <c r="S39" s="291"/>
      <c r="T39" s="301">
        <v>216.7</v>
      </c>
      <c r="U39" s="301">
        <v>181.1</v>
      </c>
      <c r="V39" s="291"/>
      <c r="Y39" s="302"/>
      <c r="Z39" s="300" t="s">
        <v>16</v>
      </c>
      <c r="AA39" s="301">
        <v>170.4</v>
      </c>
      <c r="AB39" s="301">
        <v>158.9</v>
      </c>
      <c r="AC39" s="301">
        <v>145</v>
      </c>
      <c r="AD39" s="301">
        <v>196.7</v>
      </c>
      <c r="AE39" s="301">
        <v>179.1</v>
      </c>
      <c r="AF39" s="301">
        <v>215.2</v>
      </c>
      <c r="AG39" s="301">
        <v>181.4</v>
      </c>
    </row>
    <row r="40" spans="1:33" s="263" customFormat="1" ht="12.75" x14ac:dyDescent="0.2">
      <c r="A40" s="298" t="s">
        <v>17</v>
      </c>
      <c r="B40" s="299">
        <v>184.1</v>
      </c>
      <c r="C40" s="299">
        <v>173</v>
      </c>
      <c r="D40" s="299">
        <v>144.6</v>
      </c>
      <c r="E40" s="299">
        <v>204</v>
      </c>
      <c r="F40" s="299">
        <v>226.1</v>
      </c>
      <c r="G40" s="299">
        <v>221.7</v>
      </c>
      <c r="H40" s="299">
        <v>182.3</v>
      </c>
      <c r="L40" s="300" t="s">
        <v>17</v>
      </c>
      <c r="M40" s="301">
        <v>178</v>
      </c>
      <c r="N40" s="291"/>
      <c r="O40" s="301">
        <v>168.4</v>
      </c>
      <c r="P40" s="301">
        <v>144.1</v>
      </c>
      <c r="Q40" s="301">
        <v>202.2</v>
      </c>
      <c r="R40" s="301">
        <v>191.1</v>
      </c>
      <c r="S40" s="291"/>
      <c r="T40" s="301">
        <v>216.9</v>
      </c>
      <c r="U40" s="301">
        <v>181.1</v>
      </c>
      <c r="V40" s="291"/>
      <c r="Y40" s="302"/>
      <c r="Z40" s="300" t="s">
        <v>17</v>
      </c>
      <c r="AA40" s="301">
        <v>172.4</v>
      </c>
      <c r="AB40" s="301">
        <v>162</v>
      </c>
      <c r="AC40" s="301">
        <v>145.1</v>
      </c>
      <c r="AD40" s="301">
        <v>196.7</v>
      </c>
      <c r="AE40" s="301">
        <v>179.8</v>
      </c>
      <c r="AF40" s="301">
        <v>215.1</v>
      </c>
      <c r="AG40" s="301">
        <v>181.3</v>
      </c>
    </row>
    <row r="41" spans="1:33" s="263" customFormat="1" ht="12.75" x14ac:dyDescent="0.2">
      <c r="A41" s="298" t="s">
        <v>18</v>
      </c>
      <c r="B41" s="299">
        <v>184.8</v>
      </c>
      <c r="C41" s="299">
        <v>174</v>
      </c>
      <c r="D41" s="299">
        <v>144.69999999999999</v>
      </c>
      <c r="E41" s="299">
        <v>203.9</v>
      </c>
      <c r="F41" s="299">
        <v>226.9</v>
      </c>
      <c r="G41" s="299">
        <v>221.5</v>
      </c>
      <c r="H41" s="299">
        <v>182.3</v>
      </c>
      <c r="L41" s="300" t="s">
        <v>18</v>
      </c>
      <c r="M41" s="301">
        <v>178</v>
      </c>
      <c r="N41" s="291"/>
      <c r="O41" s="301">
        <v>168</v>
      </c>
      <c r="P41" s="301">
        <v>144.19999999999999</v>
      </c>
      <c r="Q41" s="301">
        <v>204</v>
      </c>
      <c r="R41" s="301">
        <v>192.6</v>
      </c>
      <c r="S41" s="291"/>
      <c r="T41" s="301">
        <v>217.1</v>
      </c>
      <c r="U41" s="301">
        <v>181.2</v>
      </c>
      <c r="V41" s="291"/>
      <c r="Y41" s="302"/>
      <c r="Z41" s="300" t="s">
        <v>18</v>
      </c>
      <c r="AA41" s="301">
        <v>171.4</v>
      </c>
      <c r="AB41" s="301">
        <v>161</v>
      </c>
      <c r="AC41" s="301">
        <v>144.80000000000001</v>
      </c>
      <c r="AD41" s="301">
        <v>196.7</v>
      </c>
      <c r="AE41" s="301">
        <v>178</v>
      </c>
      <c r="AF41" s="301">
        <v>212.8</v>
      </c>
      <c r="AG41" s="301">
        <v>181.3</v>
      </c>
    </row>
    <row r="42" spans="1:33" s="263" customFormat="1" ht="12.75" x14ac:dyDescent="0.2">
      <c r="A42" s="298" t="s">
        <v>58</v>
      </c>
      <c r="B42" s="299">
        <v>185</v>
      </c>
      <c r="C42" s="299">
        <v>173.8</v>
      </c>
      <c r="D42" s="299">
        <v>144.69999999999999</v>
      </c>
      <c r="E42" s="299">
        <v>204</v>
      </c>
      <c r="F42" s="299">
        <v>230.7</v>
      </c>
      <c r="G42" s="299">
        <v>221.2</v>
      </c>
      <c r="H42" s="299">
        <v>182.8</v>
      </c>
      <c r="L42" s="300" t="s">
        <v>58</v>
      </c>
      <c r="M42" s="301">
        <v>177.8</v>
      </c>
      <c r="N42" s="291"/>
      <c r="O42" s="301">
        <v>168</v>
      </c>
      <c r="P42" s="301">
        <v>144.19999999999999</v>
      </c>
      <c r="Q42" s="301">
        <v>203.9</v>
      </c>
      <c r="R42" s="301">
        <v>190.3</v>
      </c>
      <c r="S42" s="291"/>
      <c r="T42" s="301">
        <v>216.9</v>
      </c>
      <c r="U42" s="301">
        <v>181.2</v>
      </c>
      <c r="V42" s="291"/>
      <c r="Y42" s="302"/>
      <c r="Z42" s="300" t="s">
        <v>58</v>
      </c>
      <c r="AA42" s="301">
        <v>172.7</v>
      </c>
      <c r="AB42" s="301">
        <v>162.9</v>
      </c>
      <c r="AC42" s="301">
        <v>144.69999999999999</v>
      </c>
      <c r="AD42" s="301">
        <v>196.7</v>
      </c>
      <c r="AE42" s="301">
        <v>178.5</v>
      </c>
      <c r="AF42" s="301">
        <v>213.2</v>
      </c>
      <c r="AG42" s="301">
        <v>181.1</v>
      </c>
    </row>
    <row r="43" spans="1:33" s="263" customFormat="1" ht="12.75" x14ac:dyDescent="0.2">
      <c r="A43" s="298" t="s">
        <v>20</v>
      </c>
      <c r="B43" s="299">
        <v>185.2</v>
      </c>
      <c r="C43" s="299">
        <v>174.3</v>
      </c>
      <c r="D43" s="299">
        <v>144.69999999999999</v>
      </c>
      <c r="E43" s="299">
        <v>204</v>
      </c>
      <c r="F43" s="299">
        <v>227.4</v>
      </c>
      <c r="G43" s="299">
        <v>223.1</v>
      </c>
      <c r="H43" s="299">
        <v>182.8</v>
      </c>
      <c r="L43" s="300" t="s">
        <v>20</v>
      </c>
      <c r="M43" s="301">
        <v>177.4</v>
      </c>
      <c r="N43" s="291"/>
      <c r="O43" s="301">
        <v>167.7</v>
      </c>
      <c r="P43" s="301">
        <v>144.30000000000001</v>
      </c>
      <c r="Q43" s="301">
        <v>203.9</v>
      </c>
      <c r="R43" s="301">
        <v>187.5</v>
      </c>
      <c r="S43" s="291"/>
      <c r="T43" s="301">
        <v>216.9</v>
      </c>
      <c r="U43" s="301">
        <v>181.2</v>
      </c>
      <c r="V43" s="291"/>
      <c r="Y43" s="302"/>
      <c r="Z43" s="300" t="s">
        <v>20</v>
      </c>
      <c r="AA43" s="301">
        <v>173</v>
      </c>
      <c r="AB43" s="301">
        <v>163.19999999999999</v>
      </c>
      <c r="AC43" s="301">
        <v>145.19999999999999</v>
      </c>
      <c r="AD43" s="301">
        <v>196.7</v>
      </c>
      <c r="AE43" s="301">
        <v>180.1</v>
      </c>
      <c r="AF43" s="301">
        <v>213.5</v>
      </c>
      <c r="AG43" s="301">
        <v>181.3</v>
      </c>
    </row>
    <row r="44" spans="1:33" s="263" customFormat="1" ht="12.75" x14ac:dyDescent="0.2">
      <c r="A44" s="298" t="s">
        <v>21</v>
      </c>
      <c r="B44" s="299">
        <v>185.2</v>
      </c>
      <c r="C44" s="299">
        <v>173.7</v>
      </c>
      <c r="D44" s="299">
        <v>144.80000000000001</v>
      </c>
      <c r="E44" s="299">
        <v>204</v>
      </c>
      <c r="F44" s="299">
        <v>232.5</v>
      </c>
      <c r="G44" s="299">
        <v>223.3</v>
      </c>
      <c r="H44" s="299">
        <v>182.8</v>
      </c>
      <c r="L44" s="300" t="s">
        <v>21</v>
      </c>
      <c r="M44" s="301">
        <v>177.3</v>
      </c>
      <c r="N44" s="291"/>
      <c r="O44" s="301">
        <v>166.9</v>
      </c>
      <c r="P44" s="301">
        <v>144.30000000000001</v>
      </c>
      <c r="Q44" s="301">
        <v>204</v>
      </c>
      <c r="R44" s="301">
        <v>192</v>
      </c>
      <c r="S44" s="291"/>
      <c r="T44" s="301">
        <v>217.2</v>
      </c>
      <c r="U44" s="301">
        <v>181.2</v>
      </c>
      <c r="V44" s="291"/>
      <c r="Y44" s="302"/>
      <c r="Z44" s="300" t="s">
        <v>21</v>
      </c>
      <c r="AA44" s="301">
        <v>173.1</v>
      </c>
      <c r="AB44" s="301">
        <v>163</v>
      </c>
      <c r="AC44" s="301">
        <v>145.1</v>
      </c>
      <c r="AD44" s="301">
        <v>196.7</v>
      </c>
      <c r="AE44" s="301">
        <v>183.8</v>
      </c>
      <c r="AF44" s="301">
        <v>212.9</v>
      </c>
      <c r="AG44" s="301">
        <v>181.4</v>
      </c>
    </row>
    <row r="45" spans="1:33" s="263" customFormat="1" ht="12.75" x14ac:dyDescent="0.2">
      <c r="A45" s="298" t="s">
        <v>60</v>
      </c>
      <c r="B45" s="299">
        <v>184.4</v>
      </c>
      <c r="C45" s="299">
        <v>173.6</v>
      </c>
      <c r="D45" s="299">
        <v>144.80000000000001</v>
      </c>
      <c r="E45" s="299">
        <v>204.1</v>
      </c>
      <c r="F45" s="299">
        <v>221</v>
      </c>
      <c r="G45" s="299">
        <v>223.4</v>
      </c>
      <c r="H45" s="299">
        <v>182.8</v>
      </c>
      <c r="L45" s="300" t="s">
        <v>60</v>
      </c>
      <c r="M45" s="301">
        <v>178.4</v>
      </c>
      <c r="N45" s="291"/>
      <c r="O45" s="301">
        <v>168.5</v>
      </c>
      <c r="P45" s="301">
        <v>144.30000000000001</v>
      </c>
      <c r="Q45" s="301">
        <v>203.9</v>
      </c>
      <c r="R45" s="301">
        <v>193.7</v>
      </c>
      <c r="S45" s="291"/>
      <c r="T45" s="301">
        <v>216.8</v>
      </c>
      <c r="U45" s="301">
        <v>181.2</v>
      </c>
      <c r="V45" s="291"/>
      <c r="Y45" s="292"/>
      <c r="Z45" s="300" t="s">
        <v>60</v>
      </c>
      <c r="AA45" s="301">
        <v>173.5</v>
      </c>
      <c r="AB45" s="301">
        <v>163</v>
      </c>
      <c r="AC45" s="301">
        <v>145.1</v>
      </c>
      <c r="AD45" s="301">
        <v>202.1</v>
      </c>
      <c r="AE45" s="301">
        <v>182.1</v>
      </c>
      <c r="AF45" s="301">
        <v>212.8</v>
      </c>
      <c r="AG45" s="301">
        <v>181.3</v>
      </c>
    </row>
    <row r="46" spans="1:33" s="263" customFormat="1" ht="12.75" x14ac:dyDescent="0.2">
      <c r="A46" s="298" t="s">
        <v>23</v>
      </c>
      <c r="B46" s="299">
        <v>184.9</v>
      </c>
      <c r="C46" s="299">
        <v>174.6</v>
      </c>
      <c r="D46" s="299">
        <v>144.80000000000001</v>
      </c>
      <c r="E46" s="299">
        <v>204.1</v>
      </c>
      <c r="F46" s="299">
        <v>220.2</v>
      </c>
      <c r="G46" s="299">
        <v>223.2</v>
      </c>
      <c r="H46" s="299">
        <v>182.8</v>
      </c>
      <c r="L46" s="300" t="s">
        <v>23</v>
      </c>
      <c r="M46" s="301">
        <v>177.7</v>
      </c>
      <c r="N46" s="291"/>
      <c r="O46" s="301">
        <v>167.9</v>
      </c>
      <c r="P46" s="301">
        <v>144.30000000000001</v>
      </c>
      <c r="Q46" s="301">
        <v>204</v>
      </c>
      <c r="R46" s="301">
        <v>190.1</v>
      </c>
      <c r="S46" s="291"/>
      <c r="T46" s="301">
        <v>216.8</v>
      </c>
      <c r="U46" s="301">
        <v>181.2</v>
      </c>
      <c r="V46" s="291"/>
      <c r="Y46" s="292"/>
      <c r="Z46" s="300" t="s">
        <v>23</v>
      </c>
      <c r="AA46" s="301">
        <v>175.8</v>
      </c>
      <c r="AB46" s="301">
        <v>166.1</v>
      </c>
      <c r="AC46" s="301">
        <v>144.4</v>
      </c>
      <c r="AD46" s="301">
        <v>202.1</v>
      </c>
      <c r="AE46" s="301">
        <v>185.6</v>
      </c>
      <c r="AF46" s="301">
        <v>213.5</v>
      </c>
      <c r="AG46" s="301">
        <v>181.1</v>
      </c>
    </row>
    <row r="47" spans="1:33" s="263" customFormat="1" ht="12.75" x14ac:dyDescent="0.2">
      <c r="A47" s="298" t="s">
        <v>24</v>
      </c>
      <c r="B47" s="299">
        <v>185.6</v>
      </c>
      <c r="C47" s="299">
        <v>175.8</v>
      </c>
      <c r="D47" s="299">
        <v>144.80000000000001</v>
      </c>
      <c r="E47" s="299">
        <v>204.1</v>
      </c>
      <c r="F47" s="299">
        <v>218.7</v>
      </c>
      <c r="G47" s="299">
        <v>223.2</v>
      </c>
      <c r="H47" s="299">
        <v>182.8</v>
      </c>
      <c r="L47" s="300" t="s">
        <v>24</v>
      </c>
      <c r="M47" s="301">
        <v>178.7</v>
      </c>
      <c r="N47" s="291"/>
      <c r="O47" s="301">
        <v>169.1</v>
      </c>
      <c r="P47" s="301">
        <v>144.30000000000001</v>
      </c>
      <c r="Q47" s="301">
        <v>204</v>
      </c>
      <c r="R47" s="301">
        <v>192.6</v>
      </c>
      <c r="S47" s="291"/>
      <c r="T47" s="301">
        <v>217.3</v>
      </c>
      <c r="U47" s="301">
        <v>181.2</v>
      </c>
      <c r="V47" s="291"/>
      <c r="Y47" s="292"/>
      <c r="Z47" s="300" t="s">
        <v>24</v>
      </c>
      <c r="AA47" s="301">
        <v>176.7</v>
      </c>
      <c r="AB47" s="301">
        <v>167.2</v>
      </c>
      <c r="AC47" s="301">
        <v>143.69999999999999</v>
      </c>
      <c r="AD47" s="301">
        <v>202</v>
      </c>
      <c r="AE47" s="301">
        <v>187.7</v>
      </c>
      <c r="AF47" s="301">
        <v>214.8</v>
      </c>
      <c r="AG47" s="301">
        <v>181</v>
      </c>
    </row>
    <row r="48" spans="1:33" s="263" customFormat="1" ht="12.75" x14ac:dyDescent="0.2">
      <c r="A48" s="300" t="s">
        <v>25</v>
      </c>
      <c r="B48" s="301">
        <v>186.3</v>
      </c>
      <c r="C48" s="301">
        <v>176.6</v>
      </c>
      <c r="D48" s="301">
        <v>144.80000000000001</v>
      </c>
      <c r="E48" s="301">
        <v>204.1</v>
      </c>
      <c r="F48" s="301">
        <v>221.9</v>
      </c>
      <c r="G48" s="301">
        <v>223</v>
      </c>
      <c r="H48" s="301">
        <v>182.8</v>
      </c>
      <c r="L48" s="300" t="s">
        <v>25</v>
      </c>
      <c r="M48" s="301">
        <v>179.3</v>
      </c>
      <c r="N48" s="291"/>
      <c r="O48" s="301">
        <v>169.4</v>
      </c>
      <c r="P48" s="301">
        <v>144.30000000000001</v>
      </c>
      <c r="Q48" s="301">
        <v>204</v>
      </c>
      <c r="R48" s="301">
        <v>197.6</v>
      </c>
      <c r="S48" s="291"/>
      <c r="T48" s="301">
        <v>217.3</v>
      </c>
      <c r="U48" s="301">
        <v>181.7</v>
      </c>
      <c r="V48" s="291"/>
      <c r="Y48" s="292"/>
      <c r="Z48" s="300" t="s">
        <v>25</v>
      </c>
      <c r="AA48" s="301">
        <v>177.3</v>
      </c>
      <c r="AB48" s="301">
        <v>167.8</v>
      </c>
      <c r="AC48" s="301">
        <v>143.69999999999999</v>
      </c>
      <c r="AD48" s="301">
        <v>202</v>
      </c>
      <c r="AE48" s="301">
        <v>188.6</v>
      </c>
      <c r="AF48" s="301">
        <v>216.6</v>
      </c>
      <c r="AG48" s="301">
        <v>181</v>
      </c>
    </row>
    <row r="49" spans="1:33" s="263" customFormat="1" ht="12.75" x14ac:dyDescent="0.2">
      <c r="A49" s="263" t="s">
        <v>66</v>
      </c>
      <c r="L49" s="263" t="s">
        <v>66</v>
      </c>
      <c r="M49" s="291"/>
      <c r="N49" s="291"/>
      <c r="O49" s="291"/>
      <c r="P49" s="291"/>
      <c r="Q49" s="291"/>
      <c r="R49" s="291"/>
      <c r="S49" s="291"/>
      <c r="T49" s="291"/>
      <c r="U49" s="291"/>
      <c r="Y49" s="292"/>
      <c r="Z49" s="264" t="s">
        <v>66</v>
      </c>
      <c r="AA49" s="292"/>
      <c r="AB49" s="292"/>
      <c r="AC49" s="292"/>
      <c r="AD49" s="292"/>
      <c r="AE49" s="292"/>
      <c r="AF49" s="292"/>
      <c r="AG49" s="292"/>
    </row>
    <row r="50" spans="1:33" s="263" customFormat="1" ht="12.75" x14ac:dyDescent="0.2">
      <c r="A50" s="293" t="s">
        <v>50</v>
      </c>
      <c r="B50" s="294" t="s">
        <v>51</v>
      </c>
      <c r="C50" s="260" t="s">
        <v>52</v>
      </c>
      <c r="D50" s="260" t="s">
        <v>53</v>
      </c>
      <c r="E50" s="260" t="s">
        <v>54</v>
      </c>
      <c r="F50" s="260" t="s">
        <v>55</v>
      </c>
      <c r="G50" s="260" t="s">
        <v>56</v>
      </c>
      <c r="H50" s="260" t="s">
        <v>57</v>
      </c>
      <c r="L50" s="295" t="s">
        <v>50</v>
      </c>
      <c r="M50" s="296" t="s">
        <v>51</v>
      </c>
      <c r="N50" s="291"/>
      <c r="O50" s="297" t="s">
        <v>52</v>
      </c>
      <c r="P50" s="297" t="s">
        <v>53</v>
      </c>
      <c r="Q50" s="297" t="s">
        <v>54</v>
      </c>
      <c r="R50" s="297" t="s">
        <v>55</v>
      </c>
      <c r="S50" s="291"/>
      <c r="T50" s="297" t="s">
        <v>56</v>
      </c>
      <c r="U50" s="297" t="s">
        <v>57</v>
      </c>
      <c r="Y50" s="292"/>
      <c r="Z50" s="295" t="s">
        <v>50</v>
      </c>
      <c r="AA50" s="296" t="s">
        <v>51</v>
      </c>
      <c r="AB50" s="297" t="s">
        <v>52</v>
      </c>
      <c r="AC50" s="297" t="s">
        <v>53</v>
      </c>
      <c r="AD50" s="297" t="s">
        <v>54</v>
      </c>
      <c r="AE50" s="297" t="s">
        <v>55</v>
      </c>
      <c r="AF50" s="297" t="s">
        <v>56</v>
      </c>
      <c r="AG50" s="297" t="s">
        <v>57</v>
      </c>
    </row>
    <row r="51" spans="1:33" s="263" customFormat="1" ht="12.75" x14ac:dyDescent="0.2">
      <c r="A51" s="298" t="s">
        <v>14</v>
      </c>
      <c r="B51" s="299">
        <v>176.7</v>
      </c>
      <c r="C51" s="299">
        <v>171.2</v>
      </c>
      <c r="D51" s="299">
        <v>122</v>
      </c>
      <c r="E51" s="299">
        <v>174.3</v>
      </c>
      <c r="F51" s="299">
        <v>256.2</v>
      </c>
      <c r="G51" s="299">
        <v>183.9</v>
      </c>
      <c r="H51" s="299">
        <v>136</v>
      </c>
      <c r="L51" s="300" t="s">
        <v>14</v>
      </c>
      <c r="M51" s="301">
        <v>168.2</v>
      </c>
      <c r="N51" s="291"/>
      <c r="O51" s="301">
        <v>163.6</v>
      </c>
      <c r="P51" s="301">
        <v>120.1</v>
      </c>
      <c r="Q51" s="301">
        <v>167.2</v>
      </c>
      <c r="R51" s="301">
        <v>227.5</v>
      </c>
      <c r="S51" s="291"/>
      <c r="T51" s="301">
        <v>176</v>
      </c>
      <c r="U51" s="301">
        <v>134.80000000000001</v>
      </c>
      <c r="Y51" s="292"/>
      <c r="Z51" s="300" t="s">
        <v>14</v>
      </c>
      <c r="AA51" s="301">
        <v>157.9</v>
      </c>
      <c r="AB51" s="301">
        <v>155.30000000000001</v>
      </c>
      <c r="AC51" s="301">
        <v>117.5</v>
      </c>
      <c r="AD51" s="301">
        <v>161.1</v>
      </c>
      <c r="AE51" s="301">
        <v>197.4</v>
      </c>
      <c r="AF51" s="301">
        <v>159.9</v>
      </c>
      <c r="AG51" s="301">
        <v>130.80000000000001</v>
      </c>
    </row>
    <row r="52" spans="1:33" s="263" customFormat="1" ht="12.75" x14ac:dyDescent="0.2">
      <c r="A52" s="298" t="s">
        <v>15</v>
      </c>
      <c r="B52" s="299">
        <v>177.6</v>
      </c>
      <c r="C52" s="299">
        <v>173.2</v>
      </c>
      <c r="D52" s="299">
        <v>123.1</v>
      </c>
      <c r="E52" s="299">
        <v>174.3</v>
      </c>
      <c r="F52" s="299">
        <v>255</v>
      </c>
      <c r="G52" s="299">
        <v>184.4</v>
      </c>
      <c r="H52" s="299">
        <v>136.19999999999999</v>
      </c>
      <c r="L52" s="300" t="s">
        <v>15</v>
      </c>
      <c r="M52" s="301">
        <v>168.4</v>
      </c>
      <c r="N52" s="291"/>
      <c r="O52" s="301">
        <v>162.4</v>
      </c>
      <c r="P52" s="301">
        <v>120.2</v>
      </c>
      <c r="Q52" s="301">
        <v>167.7</v>
      </c>
      <c r="R52" s="301">
        <v>235.9</v>
      </c>
      <c r="S52" s="291"/>
      <c r="T52" s="301">
        <v>176.1</v>
      </c>
      <c r="U52" s="301">
        <v>135.4</v>
      </c>
      <c r="Y52" s="292"/>
      <c r="Z52" s="300" t="s">
        <v>15</v>
      </c>
      <c r="AA52" s="301">
        <v>158.30000000000001</v>
      </c>
      <c r="AB52" s="301">
        <v>155.69999999999999</v>
      </c>
      <c r="AC52" s="301">
        <v>117.5</v>
      </c>
      <c r="AD52" s="301">
        <v>161.1</v>
      </c>
      <c r="AE52" s="301">
        <v>199.5</v>
      </c>
      <c r="AF52" s="301">
        <v>160.1</v>
      </c>
      <c r="AG52" s="301">
        <v>131.30000000000001</v>
      </c>
    </row>
    <row r="53" spans="1:33" s="263" customFormat="1" ht="12.75" x14ac:dyDescent="0.2">
      <c r="A53" s="298" t="s">
        <v>16</v>
      </c>
      <c r="B53" s="299">
        <v>177.1</v>
      </c>
      <c r="C53" s="299">
        <v>171.4</v>
      </c>
      <c r="D53" s="299">
        <v>124.4</v>
      </c>
      <c r="E53" s="299">
        <v>174.3</v>
      </c>
      <c r="F53" s="299">
        <v>253.8</v>
      </c>
      <c r="G53" s="299">
        <v>186.3</v>
      </c>
      <c r="H53" s="299">
        <v>136.19999999999999</v>
      </c>
      <c r="L53" s="300" t="s">
        <v>16</v>
      </c>
      <c r="M53" s="301">
        <v>168.5</v>
      </c>
      <c r="N53" s="291"/>
      <c r="O53" s="301">
        <v>161.80000000000001</v>
      </c>
      <c r="P53" s="301">
        <v>120.7</v>
      </c>
      <c r="Q53" s="301">
        <v>168.6</v>
      </c>
      <c r="R53" s="301">
        <v>236</v>
      </c>
      <c r="S53" s="291"/>
      <c r="T53" s="301">
        <v>176.5</v>
      </c>
      <c r="U53" s="301">
        <v>135.69999999999999</v>
      </c>
      <c r="Y53" s="302"/>
      <c r="Z53" s="300" t="s">
        <v>16</v>
      </c>
      <c r="AA53" s="301">
        <v>157.80000000000001</v>
      </c>
      <c r="AB53" s="301">
        <v>155.19999999999999</v>
      </c>
      <c r="AC53" s="301">
        <v>117.5</v>
      </c>
      <c r="AD53" s="301">
        <v>161.1</v>
      </c>
      <c r="AE53" s="301">
        <v>196.1</v>
      </c>
      <c r="AF53" s="301">
        <v>159.80000000000001</v>
      </c>
      <c r="AG53" s="301">
        <v>131.30000000000001</v>
      </c>
    </row>
    <row r="54" spans="1:33" s="263" customFormat="1" ht="12.75" x14ac:dyDescent="0.2">
      <c r="A54" s="298" t="s">
        <v>17</v>
      </c>
      <c r="B54" s="299">
        <v>177.6</v>
      </c>
      <c r="C54" s="299">
        <v>172.2</v>
      </c>
      <c r="D54" s="299">
        <v>124.6</v>
      </c>
      <c r="E54" s="299">
        <v>174.4</v>
      </c>
      <c r="F54" s="299">
        <v>252.4</v>
      </c>
      <c r="G54" s="299">
        <v>187.1</v>
      </c>
      <c r="H54" s="299">
        <v>136.4</v>
      </c>
      <c r="L54" s="300" t="s">
        <v>17</v>
      </c>
      <c r="M54" s="301">
        <v>168.3</v>
      </c>
      <c r="N54" s="291"/>
      <c r="O54" s="301">
        <v>161.4</v>
      </c>
      <c r="P54" s="301">
        <v>120.7</v>
      </c>
      <c r="Q54" s="301">
        <v>168.6</v>
      </c>
      <c r="R54" s="301">
        <v>235.2</v>
      </c>
      <c r="S54" s="291"/>
      <c r="T54" s="301">
        <v>176.7</v>
      </c>
      <c r="U54" s="301">
        <v>135.69999999999999</v>
      </c>
      <c r="Y54" s="302"/>
      <c r="Z54" s="300" t="s">
        <v>17</v>
      </c>
      <c r="AA54" s="301">
        <v>158.6</v>
      </c>
      <c r="AB54" s="301">
        <v>155.30000000000001</v>
      </c>
      <c r="AC54" s="301">
        <v>117.5</v>
      </c>
      <c r="AD54" s="301">
        <v>161.1</v>
      </c>
      <c r="AE54" s="301">
        <v>205.6</v>
      </c>
      <c r="AF54" s="301">
        <v>160.80000000000001</v>
      </c>
      <c r="AG54" s="301">
        <v>131.30000000000001</v>
      </c>
    </row>
    <row r="55" spans="1:33" s="263" customFormat="1" ht="12.75" x14ac:dyDescent="0.2">
      <c r="A55" s="298" t="s">
        <v>18</v>
      </c>
      <c r="B55" s="299">
        <v>178.1</v>
      </c>
      <c r="C55" s="299">
        <v>171.9</v>
      </c>
      <c r="D55" s="299">
        <v>124.6</v>
      </c>
      <c r="E55" s="299">
        <v>175.4</v>
      </c>
      <c r="F55" s="299">
        <v>258.5</v>
      </c>
      <c r="G55" s="299">
        <v>187.3</v>
      </c>
      <c r="H55" s="299">
        <v>136.6</v>
      </c>
      <c r="L55" s="300" t="s">
        <v>18</v>
      </c>
      <c r="M55" s="301">
        <v>170.1</v>
      </c>
      <c r="N55" s="291"/>
      <c r="O55" s="301">
        <v>164.3</v>
      </c>
      <c r="P55" s="301">
        <v>120.7</v>
      </c>
      <c r="Q55" s="301">
        <v>168.6</v>
      </c>
      <c r="R55" s="301">
        <v>243.3</v>
      </c>
      <c r="S55" s="291"/>
      <c r="T55" s="301">
        <v>176.7</v>
      </c>
      <c r="U55" s="301">
        <v>135.69999999999999</v>
      </c>
      <c r="Y55" s="302"/>
      <c r="Z55" s="300" t="s">
        <v>18</v>
      </c>
      <c r="AA55" s="301">
        <v>159.80000000000001</v>
      </c>
      <c r="AB55" s="301">
        <v>157</v>
      </c>
      <c r="AC55" s="301">
        <v>117.5</v>
      </c>
      <c r="AD55" s="301">
        <v>161.19999999999999</v>
      </c>
      <c r="AE55" s="301">
        <v>210.5</v>
      </c>
      <c r="AF55" s="301">
        <v>161.1</v>
      </c>
      <c r="AG55" s="301">
        <v>131.6</v>
      </c>
    </row>
    <row r="56" spans="1:33" s="263" customFormat="1" ht="12.75" x14ac:dyDescent="0.2">
      <c r="A56" s="298" t="s">
        <v>58</v>
      </c>
      <c r="B56" s="299">
        <v>179.3</v>
      </c>
      <c r="C56" s="299">
        <v>171.3</v>
      </c>
      <c r="D56" s="299">
        <v>125</v>
      </c>
      <c r="E56" s="299">
        <v>176.4</v>
      </c>
      <c r="F56" s="299">
        <v>259</v>
      </c>
      <c r="G56" s="299">
        <v>193.7</v>
      </c>
      <c r="H56" s="299">
        <v>136.80000000000001</v>
      </c>
      <c r="L56" s="300" t="s">
        <v>58</v>
      </c>
      <c r="M56" s="301">
        <v>171.8</v>
      </c>
      <c r="N56" s="291"/>
      <c r="O56" s="301">
        <v>164.8</v>
      </c>
      <c r="P56" s="301">
        <v>121.3</v>
      </c>
      <c r="Q56" s="301">
        <v>171.2</v>
      </c>
      <c r="R56" s="301">
        <v>243.9</v>
      </c>
      <c r="S56" s="291"/>
      <c r="T56" s="301">
        <v>181.2</v>
      </c>
      <c r="U56" s="301">
        <v>135.69999999999999</v>
      </c>
      <c r="Y56" s="302"/>
      <c r="Z56" s="300" t="s">
        <v>58</v>
      </c>
      <c r="AA56" s="301">
        <v>161.9</v>
      </c>
      <c r="AB56" s="301">
        <v>157.19999999999999</v>
      </c>
      <c r="AC56" s="301">
        <v>117.5</v>
      </c>
      <c r="AD56" s="301">
        <v>161.19999999999999</v>
      </c>
      <c r="AE56" s="301">
        <v>211.8</v>
      </c>
      <c r="AF56" s="301">
        <v>171</v>
      </c>
      <c r="AG56" s="301">
        <v>131.9</v>
      </c>
    </row>
    <row r="57" spans="1:33" s="263" customFormat="1" ht="12.75" x14ac:dyDescent="0.2">
      <c r="A57" s="298" t="s">
        <v>20</v>
      </c>
      <c r="B57" s="299">
        <v>179.6</v>
      </c>
      <c r="C57" s="299">
        <v>171.9</v>
      </c>
      <c r="D57" s="299">
        <v>125.2</v>
      </c>
      <c r="E57" s="299">
        <v>176.4</v>
      </c>
      <c r="F57" s="299">
        <v>261.3</v>
      </c>
      <c r="G57" s="299">
        <v>193.1</v>
      </c>
      <c r="H57" s="299">
        <v>136.9</v>
      </c>
      <c r="L57" s="300" t="s">
        <v>20</v>
      </c>
      <c r="M57" s="301">
        <v>172.6</v>
      </c>
      <c r="N57" s="291"/>
      <c r="O57" s="301">
        <v>165.8</v>
      </c>
      <c r="P57" s="301">
        <v>121.5</v>
      </c>
      <c r="Q57" s="301">
        <v>174.1</v>
      </c>
      <c r="R57" s="301">
        <v>238.9</v>
      </c>
      <c r="S57" s="291"/>
      <c r="T57" s="301">
        <v>181.6</v>
      </c>
      <c r="U57" s="301">
        <v>135.69999999999999</v>
      </c>
      <c r="Y57" s="302"/>
      <c r="Z57" s="300" t="s">
        <v>20</v>
      </c>
      <c r="AA57" s="301">
        <v>162.4</v>
      </c>
      <c r="AB57" s="301">
        <v>157.30000000000001</v>
      </c>
      <c r="AC57" s="301">
        <v>117.5</v>
      </c>
      <c r="AD57" s="301">
        <v>161.19999999999999</v>
      </c>
      <c r="AE57" s="301">
        <v>216.5</v>
      </c>
      <c r="AF57" s="301">
        <v>172</v>
      </c>
      <c r="AG57" s="301">
        <v>132.30000000000001</v>
      </c>
    </row>
    <row r="58" spans="1:33" s="263" customFormat="1" ht="12.75" x14ac:dyDescent="0.2">
      <c r="A58" s="298" t="s">
        <v>21</v>
      </c>
      <c r="B58" s="299">
        <v>178.8</v>
      </c>
      <c r="C58" s="299">
        <v>171</v>
      </c>
      <c r="D58" s="299">
        <v>125.2</v>
      </c>
      <c r="E58" s="299">
        <v>176.4</v>
      </c>
      <c r="F58" s="299">
        <v>251.3</v>
      </c>
      <c r="G58" s="299">
        <v>194.3</v>
      </c>
      <c r="H58" s="299">
        <v>137</v>
      </c>
      <c r="L58" s="300" t="s">
        <v>21</v>
      </c>
      <c r="M58" s="301">
        <v>172.6</v>
      </c>
      <c r="N58" s="291"/>
      <c r="O58" s="301">
        <v>166</v>
      </c>
      <c r="P58" s="301">
        <v>121.6</v>
      </c>
      <c r="Q58" s="301">
        <v>174.3</v>
      </c>
      <c r="R58" s="301">
        <v>238.4</v>
      </c>
      <c r="S58" s="291"/>
      <c r="T58" s="301">
        <v>181.3</v>
      </c>
      <c r="U58" s="301">
        <v>135.69999999999999</v>
      </c>
      <c r="Y58" s="302"/>
      <c r="Z58" s="300" t="s">
        <v>21</v>
      </c>
      <c r="AA58" s="301">
        <v>163.80000000000001</v>
      </c>
      <c r="AB58" s="301">
        <v>158.9</v>
      </c>
      <c r="AC58" s="301">
        <v>117.9</v>
      </c>
      <c r="AD58" s="301">
        <v>163.5</v>
      </c>
      <c r="AE58" s="301">
        <v>215.2</v>
      </c>
      <c r="AF58" s="301">
        <v>173.2</v>
      </c>
      <c r="AG58" s="301">
        <v>132.6</v>
      </c>
    </row>
    <row r="59" spans="1:33" s="263" customFormat="1" ht="12.75" x14ac:dyDescent="0.2">
      <c r="A59" s="298" t="s">
        <v>60</v>
      </c>
      <c r="B59" s="299">
        <v>179.1</v>
      </c>
      <c r="C59" s="299">
        <v>171</v>
      </c>
      <c r="D59" s="299">
        <v>125.2</v>
      </c>
      <c r="E59" s="299">
        <v>176.4</v>
      </c>
      <c r="F59" s="299">
        <v>252.6</v>
      </c>
      <c r="G59" s="299">
        <v>195.4</v>
      </c>
      <c r="H59" s="299">
        <v>137.19999999999999</v>
      </c>
      <c r="L59" s="300" t="s">
        <v>60</v>
      </c>
      <c r="M59" s="301">
        <v>173.2</v>
      </c>
      <c r="N59" s="291"/>
      <c r="O59" s="301">
        <v>167.2</v>
      </c>
      <c r="P59" s="301">
        <v>121.8</v>
      </c>
      <c r="Q59" s="301">
        <v>174.3</v>
      </c>
      <c r="R59" s="301">
        <v>240.3</v>
      </c>
      <c r="S59" s="291"/>
      <c r="T59" s="301">
        <v>180.8</v>
      </c>
      <c r="U59" s="301">
        <v>135.80000000000001</v>
      </c>
      <c r="Y59" s="302"/>
      <c r="Z59" s="300" t="s">
        <v>60</v>
      </c>
      <c r="AA59" s="301">
        <v>165.2</v>
      </c>
      <c r="AB59" s="301">
        <v>159.5</v>
      </c>
      <c r="AC59" s="301">
        <v>118.7</v>
      </c>
      <c r="AD59" s="301">
        <v>167.1</v>
      </c>
      <c r="AE59" s="301">
        <v>216</v>
      </c>
      <c r="AF59" s="301">
        <v>174.1</v>
      </c>
      <c r="AG59" s="301">
        <v>133.69999999999999</v>
      </c>
    </row>
    <row r="60" spans="1:33" s="263" customFormat="1" ht="12.75" x14ac:dyDescent="0.2">
      <c r="A60" s="298" t="s">
        <v>23</v>
      </c>
      <c r="B60" s="299">
        <v>181.1</v>
      </c>
      <c r="C60" s="299">
        <v>175.8</v>
      </c>
      <c r="D60" s="299">
        <v>125.2</v>
      </c>
      <c r="E60" s="299">
        <v>176.4</v>
      </c>
      <c r="F60" s="299">
        <v>251.1</v>
      </c>
      <c r="G60" s="299">
        <v>195.1</v>
      </c>
      <c r="H60" s="299">
        <v>137.19999999999999</v>
      </c>
      <c r="L60" s="300" t="s">
        <v>23</v>
      </c>
      <c r="M60" s="301">
        <v>173.5</v>
      </c>
      <c r="N60" s="291"/>
      <c r="O60" s="301">
        <v>166.8</v>
      </c>
      <c r="P60" s="301">
        <v>121.8</v>
      </c>
      <c r="Q60" s="301">
        <v>174.3</v>
      </c>
      <c r="R60" s="301">
        <v>245.3</v>
      </c>
      <c r="S60" s="291"/>
      <c r="T60" s="301">
        <v>181.5</v>
      </c>
      <c r="U60" s="301">
        <v>135.80000000000001</v>
      </c>
      <c r="Y60" s="292"/>
      <c r="Z60" s="300" t="s">
        <v>23</v>
      </c>
      <c r="AA60" s="301">
        <v>167.7</v>
      </c>
      <c r="AB60" s="301">
        <v>164.3</v>
      </c>
      <c r="AC60" s="301">
        <v>118.9</v>
      </c>
      <c r="AD60" s="301">
        <v>167.2</v>
      </c>
      <c r="AE60" s="301">
        <v>220.5</v>
      </c>
      <c r="AF60" s="301">
        <v>174.6</v>
      </c>
      <c r="AG60" s="301">
        <v>134.1</v>
      </c>
    </row>
    <row r="61" spans="1:33" s="263" customFormat="1" ht="12.75" x14ac:dyDescent="0.2">
      <c r="A61" s="298" t="s">
        <v>24</v>
      </c>
      <c r="B61" s="299">
        <v>181.9</v>
      </c>
      <c r="C61" s="299">
        <v>176.4</v>
      </c>
      <c r="D61" s="299">
        <v>125.3</v>
      </c>
      <c r="E61" s="299">
        <v>176.4</v>
      </c>
      <c r="F61" s="299">
        <v>258.89999999999998</v>
      </c>
      <c r="G61" s="299">
        <v>195.4</v>
      </c>
      <c r="H61" s="299">
        <v>137.5</v>
      </c>
      <c r="L61" s="300" t="s">
        <v>24</v>
      </c>
      <c r="M61" s="301">
        <v>175.4</v>
      </c>
      <c r="N61" s="291"/>
      <c r="O61" s="301">
        <v>170.4</v>
      </c>
      <c r="P61" s="301">
        <v>121.8</v>
      </c>
      <c r="Q61" s="301">
        <v>174.3</v>
      </c>
      <c r="R61" s="301">
        <v>248.4</v>
      </c>
      <c r="S61" s="291"/>
      <c r="T61" s="301">
        <v>182</v>
      </c>
      <c r="U61" s="301">
        <v>135.9</v>
      </c>
      <c r="Y61" s="292"/>
      <c r="Z61" s="300" t="s">
        <v>24</v>
      </c>
      <c r="AA61" s="301">
        <v>169.5</v>
      </c>
      <c r="AB61" s="301">
        <v>168.9</v>
      </c>
      <c r="AC61" s="301">
        <v>120.1</v>
      </c>
      <c r="AD61" s="301">
        <v>167.2</v>
      </c>
      <c r="AE61" s="301">
        <v>214.9</v>
      </c>
      <c r="AF61" s="301">
        <v>174.8</v>
      </c>
      <c r="AG61" s="301">
        <v>134.80000000000001</v>
      </c>
    </row>
    <row r="62" spans="1:33" s="263" customFormat="1" ht="12.75" x14ac:dyDescent="0.2">
      <c r="A62" s="298" t="s">
        <v>25</v>
      </c>
      <c r="B62" s="299">
        <v>181.6</v>
      </c>
      <c r="C62" s="299">
        <v>176.1</v>
      </c>
      <c r="D62" s="299">
        <v>125.7</v>
      </c>
      <c r="E62" s="299">
        <v>176.4</v>
      </c>
      <c r="F62" s="299">
        <v>256.5</v>
      </c>
      <c r="G62" s="299">
        <v>194.8</v>
      </c>
      <c r="H62" s="299">
        <v>138.30000000000001</v>
      </c>
      <c r="L62" s="300" t="s">
        <v>25</v>
      </c>
      <c r="M62" s="301">
        <v>175.9</v>
      </c>
      <c r="N62" s="291"/>
      <c r="O62" s="301">
        <v>170.7</v>
      </c>
      <c r="P62" s="301">
        <v>122</v>
      </c>
      <c r="Q62" s="301">
        <v>174.3</v>
      </c>
      <c r="R62" s="301">
        <v>251.5</v>
      </c>
      <c r="S62" s="291"/>
      <c r="T62" s="301">
        <v>182.9</v>
      </c>
      <c r="U62" s="301">
        <v>136</v>
      </c>
      <c r="Y62" s="292"/>
      <c r="Z62" s="300" t="s">
        <v>25</v>
      </c>
      <c r="AA62" s="301">
        <v>170.2</v>
      </c>
      <c r="AB62" s="301">
        <v>168.3</v>
      </c>
      <c r="AC62" s="301">
        <v>120.1</v>
      </c>
      <c r="AD62" s="301">
        <v>167.2</v>
      </c>
      <c r="AE62" s="301">
        <v>227.2</v>
      </c>
      <c r="AF62" s="301">
        <v>175.6</v>
      </c>
      <c r="AG62" s="301">
        <v>134.80000000000001</v>
      </c>
    </row>
    <row r="63" spans="1:33" s="263" customFormat="1" ht="12.75" x14ac:dyDescent="0.2">
      <c r="A63" s="263" t="s">
        <v>62</v>
      </c>
      <c r="L63" s="263" t="s">
        <v>62</v>
      </c>
      <c r="M63" s="292"/>
      <c r="N63" s="292"/>
      <c r="O63" s="292"/>
      <c r="P63" s="292"/>
      <c r="Q63" s="292"/>
      <c r="R63" s="292"/>
      <c r="S63" s="292"/>
      <c r="T63" s="292"/>
      <c r="U63" s="292"/>
      <c r="Z63" s="264" t="s">
        <v>62</v>
      </c>
      <c r="AA63" s="292"/>
      <c r="AB63" s="292"/>
      <c r="AC63" s="292"/>
      <c r="AD63" s="292"/>
      <c r="AE63" s="292"/>
      <c r="AF63" s="292"/>
      <c r="AG63" s="292"/>
    </row>
    <row r="64" spans="1:33" s="263" customFormat="1" ht="12.75" x14ac:dyDescent="0.2">
      <c r="A64" s="293" t="s">
        <v>50</v>
      </c>
      <c r="B64" s="294" t="s">
        <v>51</v>
      </c>
      <c r="C64" s="260" t="s">
        <v>52</v>
      </c>
      <c r="D64" s="260" t="s">
        <v>53</v>
      </c>
      <c r="E64" s="260" t="s">
        <v>54</v>
      </c>
      <c r="F64" s="260" t="s">
        <v>55</v>
      </c>
      <c r="G64" s="260" t="s">
        <v>56</v>
      </c>
      <c r="H64" s="260" t="s">
        <v>57</v>
      </c>
      <c r="L64" s="295" t="s">
        <v>50</v>
      </c>
      <c r="M64" s="296" t="s">
        <v>51</v>
      </c>
      <c r="N64" s="291"/>
      <c r="O64" s="297" t="s">
        <v>52</v>
      </c>
      <c r="P64" s="297" t="s">
        <v>53</v>
      </c>
      <c r="Q64" s="297" t="s">
        <v>54</v>
      </c>
      <c r="R64" s="297" t="s">
        <v>55</v>
      </c>
      <c r="S64" s="297"/>
      <c r="T64" s="297" t="s">
        <v>56</v>
      </c>
      <c r="U64" s="297" t="s">
        <v>57</v>
      </c>
      <c r="Y64" s="292"/>
      <c r="Z64" s="295" t="s">
        <v>50</v>
      </c>
      <c r="AA64" s="296" t="s">
        <v>51</v>
      </c>
      <c r="AB64" s="297" t="s">
        <v>52</v>
      </c>
      <c r="AC64" s="297" t="s">
        <v>53</v>
      </c>
      <c r="AD64" s="297" t="s">
        <v>54</v>
      </c>
      <c r="AE64" s="297" t="s">
        <v>55</v>
      </c>
      <c r="AF64" s="297" t="s">
        <v>56</v>
      </c>
      <c r="AG64" s="297" t="s">
        <v>57</v>
      </c>
    </row>
    <row r="65" spans="1:33" s="263" customFormat="1" ht="12.75" x14ac:dyDescent="0.2">
      <c r="A65" s="298" t="s">
        <v>14</v>
      </c>
      <c r="B65" s="299">
        <v>157.69999999999999</v>
      </c>
      <c r="C65" s="299">
        <v>157.4</v>
      </c>
      <c r="D65" s="299">
        <v>116.3</v>
      </c>
      <c r="E65" s="299">
        <v>146</v>
      </c>
      <c r="F65" s="299">
        <v>241.2</v>
      </c>
      <c r="G65" s="299">
        <v>165.9</v>
      </c>
      <c r="H65" s="299">
        <v>122.3</v>
      </c>
      <c r="L65" s="300" t="s">
        <v>14</v>
      </c>
      <c r="M65" s="301">
        <v>149.9</v>
      </c>
      <c r="N65" s="291"/>
      <c r="O65" s="301">
        <v>149</v>
      </c>
      <c r="P65" s="301">
        <v>115.3</v>
      </c>
      <c r="Q65" s="301">
        <v>136.6</v>
      </c>
      <c r="R65" s="301">
        <v>220.9</v>
      </c>
      <c r="S65" s="301"/>
      <c r="T65" s="301">
        <v>161.4</v>
      </c>
      <c r="U65" s="301">
        <v>121.6</v>
      </c>
      <c r="Y65" s="292"/>
      <c r="Z65" s="300" t="s">
        <v>14</v>
      </c>
      <c r="AA65" s="301">
        <v>142.30000000000001</v>
      </c>
      <c r="AB65" s="301">
        <v>142.6</v>
      </c>
      <c r="AC65" s="301">
        <v>113.9</v>
      </c>
      <c r="AD65" s="301">
        <v>132.30000000000001</v>
      </c>
      <c r="AE65" s="301">
        <v>188.2</v>
      </c>
      <c r="AF65" s="301">
        <v>152.5</v>
      </c>
      <c r="AG65" s="301">
        <v>117.8</v>
      </c>
    </row>
    <row r="66" spans="1:33" s="263" customFormat="1" ht="12.75" x14ac:dyDescent="0.2">
      <c r="A66" s="298" t="s">
        <v>15</v>
      </c>
      <c r="B66" s="299">
        <v>158.6</v>
      </c>
      <c r="C66" s="299">
        <v>158.5</v>
      </c>
      <c r="D66" s="299">
        <v>116.4</v>
      </c>
      <c r="E66" s="299">
        <v>146</v>
      </c>
      <c r="F66" s="299">
        <v>242.3</v>
      </c>
      <c r="G66" s="299">
        <v>167.4</v>
      </c>
      <c r="H66" s="299">
        <v>122.3</v>
      </c>
      <c r="L66" s="300" t="s">
        <v>15</v>
      </c>
      <c r="M66" s="301">
        <v>150.69999999999999</v>
      </c>
      <c r="N66" s="291"/>
      <c r="O66" s="301">
        <v>149.4</v>
      </c>
      <c r="P66" s="301">
        <v>115.3</v>
      </c>
      <c r="Q66" s="301">
        <v>137</v>
      </c>
      <c r="R66" s="301">
        <v>228.7</v>
      </c>
      <c r="S66" s="301"/>
      <c r="T66" s="301">
        <v>161.5</v>
      </c>
      <c r="U66" s="301">
        <v>121.8</v>
      </c>
      <c r="Y66" s="292"/>
      <c r="Z66" s="300" t="s">
        <v>15</v>
      </c>
      <c r="AA66" s="301">
        <v>142.5</v>
      </c>
      <c r="AB66" s="301">
        <v>142.9</v>
      </c>
      <c r="AC66" s="301">
        <v>114.4</v>
      </c>
      <c r="AD66" s="301">
        <v>132.30000000000001</v>
      </c>
      <c r="AE66" s="301">
        <v>188.8</v>
      </c>
      <c r="AF66" s="301">
        <v>152.5</v>
      </c>
      <c r="AG66" s="301">
        <v>118.1</v>
      </c>
    </row>
    <row r="67" spans="1:33" s="263" customFormat="1" ht="12.75" x14ac:dyDescent="0.2">
      <c r="A67" s="298" t="s">
        <v>16</v>
      </c>
      <c r="B67" s="299">
        <v>157.1</v>
      </c>
      <c r="C67" s="299">
        <v>155.19999999999999</v>
      </c>
      <c r="D67" s="299">
        <v>116.6</v>
      </c>
      <c r="E67" s="299">
        <v>146</v>
      </c>
      <c r="F67" s="299">
        <v>244.2</v>
      </c>
      <c r="G67" s="299">
        <v>168.5</v>
      </c>
      <c r="H67" s="299">
        <v>122.3</v>
      </c>
      <c r="L67" s="300" t="s">
        <v>16</v>
      </c>
      <c r="M67" s="301">
        <v>150.69999999999999</v>
      </c>
      <c r="N67" s="291"/>
      <c r="O67" s="301">
        <v>148.9</v>
      </c>
      <c r="P67" s="301">
        <v>115.4</v>
      </c>
      <c r="Q67" s="301">
        <v>138.19999999999999</v>
      </c>
      <c r="R67" s="301">
        <v>228.6</v>
      </c>
      <c r="S67" s="301"/>
      <c r="T67" s="301">
        <v>161.80000000000001</v>
      </c>
      <c r="U67" s="301">
        <v>122.1</v>
      </c>
      <c r="Y67" s="302"/>
      <c r="Z67" s="300" t="s">
        <v>16</v>
      </c>
      <c r="AA67" s="301">
        <v>141.80000000000001</v>
      </c>
      <c r="AB67" s="301">
        <v>142.5</v>
      </c>
      <c r="AC67" s="301">
        <v>114.4</v>
      </c>
      <c r="AD67" s="301">
        <v>132.30000000000001</v>
      </c>
      <c r="AE67" s="301">
        <v>184.3</v>
      </c>
      <c r="AF67" s="301">
        <v>150.80000000000001</v>
      </c>
      <c r="AG67" s="301">
        <v>118.1</v>
      </c>
    </row>
    <row r="68" spans="1:33" s="263" customFormat="1" ht="12.75" x14ac:dyDescent="0.2">
      <c r="A68" s="298" t="s">
        <v>17</v>
      </c>
      <c r="B68" s="299">
        <v>157.4</v>
      </c>
      <c r="C68" s="299">
        <v>155.6</v>
      </c>
      <c r="D68" s="299">
        <v>116.5</v>
      </c>
      <c r="E68" s="299">
        <v>146</v>
      </c>
      <c r="F68" s="299">
        <v>242.5</v>
      </c>
      <c r="G68" s="299">
        <v>169.6</v>
      </c>
      <c r="H68" s="299">
        <v>122.4</v>
      </c>
      <c r="L68" s="300" t="s">
        <v>17</v>
      </c>
      <c r="M68" s="301">
        <v>150.9</v>
      </c>
      <c r="N68" s="291"/>
      <c r="O68" s="301">
        <v>148.6</v>
      </c>
      <c r="P68" s="301">
        <v>115.6</v>
      </c>
      <c r="Q68" s="301">
        <v>140.6</v>
      </c>
      <c r="R68" s="301">
        <v>227.9</v>
      </c>
      <c r="S68" s="301"/>
      <c r="T68" s="301">
        <v>162.30000000000001</v>
      </c>
      <c r="U68" s="301">
        <v>122.1</v>
      </c>
      <c r="Y68" s="302"/>
      <c r="Z68" s="300" t="s">
        <v>17</v>
      </c>
      <c r="AA68" s="301">
        <v>142.19999999999999</v>
      </c>
      <c r="AB68" s="301">
        <v>142.4</v>
      </c>
      <c r="AC68" s="301">
        <v>114.4</v>
      </c>
      <c r="AD68" s="301">
        <v>132.30000000000001</v>
      </c>
      <c r="AE68" s="301">
        <v>191.6</v>
      </c>
      <c r="AF68" s="301">
        <v>151.19999999999999</v>
      </c>
      <c r="AG68" s="301">
        <v>118.1</v>
      </c>
    </row>
    <row r="69" spans="1:33" s="263" customFormat="1" ht="12.75" x14ac:dyDescent="0.2">
      <c r="A69" s="298" t="s">
        <v>18</v>
      </c>
      <c r="B69" s="299">
        <v>157.69999999999999</v>
      </c>
      <c r="C69" s="299">
        <v>155.4</v>
      </c>
      <c r="D69" s="299">
        <v>116.5</v>
      </c>
      <c r="E69" s="299">
        <v>146</v>
      </c>
      <c r="F69" s="299">
        <v>247.5</v>
      </c>
      <c r="G69" s="299">
        <v>170</v>
      </c>
      <c r="H69" s="299">
        <v>122.4</v>
      </c>
      <c r="L69" s="300" t="s">
        <v>18</v>
      </c>
      <c r="M69" s="301">
        <v>152.30000000000001</v>
      </c>
      <c r="N69" s="291"/>
      <c r="O69" s="301">
        <v>150.5</v>
      </c>
      <c r="P69" s="301">
        <v>115.7</v>
      </c>
      <c r="Q69" s="301">
        <v>140.69999999999999</v>
      </c>
      <c r="R69" s="301">
        <v>235.4</v>
      </c>
      <c r="S69" s="301"/>
      <c r="T69" s="301">
        <v>162.1</v>
      </c>
      <c r="U69" s="301">
        <v>122.2</v>
      </c>
      <c r="Y69" s="302"/>
      <c r="Z69" s="300" t="s">
        <v>18</v>
      </c>
      <c r="AA69" s="301">
        <v>143.69999999999999</v>
      </c>
      <c r="AB69" s="301">
        <v>144.69999999999999</v>
      </c>
      <c r="AC69" s="301">
        <v>114.4</v>
      </c>
      <c r="AD69" s="301">
        <v>132.30000000000001</v>
      </c>
      <c r="AE69" s="301">
        <v>195.8</v>
      </c>
      <c r="AF69" s="301">
        <v>151.30000000000001</v>
      </c>
      <c r="AG69" s="301">
        <v>118.2</v>
      </c>
    </row>
    <row r="70" spans="1:33" s="263" customFormat="1" ht="12.75" x14ac:dyDescent="0.2">
      <c r="A70" s="298" t="s">
        <v>58</v>
      </c>
      <c r="B70" s="299">
        <v>158</v>
      </c>
      <c r="C70" s="299">
        <v>155.30000000000001</v>
      </c>
      <c r="D70" s="299">
        <v>116.6</v>
      </c>
      <c r="E70" s="299">
        <v>146</v>
      </c>
      <c r="F70" s="299">
        <v>248.3</v>
      </c>
      <c r="G70" s="299">
        <v>172.2</v>
      </c>
      <c r="H70" s="299">
        <v>122.4</v>
      </c>
      <c r="L70" s="300" t="s">
        <v>58</v>
      </c>
      <c r="M70" s="301">
        <v>153.30000000000001</v>
      </c>
      <c r="N70" s="291"/>
      <c r="O70" s="301">
        <v>151.80000000000001</v>
      </c>
      <c r="P70" s="301">
        <v>115.7</v>
      </c>
      <c r="Q70" s="301">
        <v>143.30000000000001</v>
      </c>
      <c r="R70" s="301">
        <v>229.6</v>
      </c>
      <c r="S70" s="301"/>
      <c r="T70" s="301">
        <v>163.6</v>
      </c>
      <c r="U70" s="301">
        <v>122.2</v>
      </c>
      <c r="Y70" s="302"/>
      <c r="Z70" s="300" t="s">
        <v>58</v>
      </c>
      <c r="AA70" s="301">
        <v>145</v>
      </c>
      <c r="AB70" s="301">
        <v>145.19999999999999</v>
      </c>
      <c r="AC70" s="301">
        <v>114.4</v>
      </c>
      <c r="AD70" s="301">
        <v>132.30000000000001</v>
      </c>
      <c r="AE70" s="301">
        <v>196.4</v>
      </c>
      <c r="AF70" s="301">
        <v>157.30000000000001</v>
      </c>
      <c r="AG70" s="301">
        <v>118.8</v>
      </c>
    </row>
    <row r="71" spans="1:33" s="263" customFormat="1" ht="12.75" x14ac:dyDescent="0.2">
      <c r="A71" s="298" t="s">
        <v>20</v>
      </c>
      <c r="B71" s="299">
        <v>158.30000000000001</v>
      </c>
      <c r="C71" s="299">
        <v>155.6</v>
      </c>
      <c r="D71" s="299">
        <v>116.6</v>
      </c>
      <c r="E71" s="299">
        <v>146</v>
      </c>
      <c r="F71" s="299">
        <v>250.3</v>
      </c>
      <c r="G71" s="299">
        <v>172</v>
      </c>
      <c r="H71" s="299">
        <v>122.5</v>
      </c>
      <c r="L71" s="300" t="s">
        <v>20</v>
      </c>
      <c r="M71" s="301">
        <v>153.6</v>
      </c>
      <c r="N71" s="291"/>
      <c r="O71" s="301">
        <v>152</v>
      </c>
      <c r="P71" s="301">
        <v>115.8</v>
      </c>
      <c r="Q71" s="301">
        <v>145.9</v>
      </c>
      <c r="R71" s="301">
        <v>225.1</v>
      </c>
      <c r="S71" s="301"/>
      <c r="T71" s="301">
        <v>163.9</v>
      </c>
      <c r="U71" s="301">
        <v>122.2</v>
      </c>
      <c r="Y71" s="302"/>
      <c r="Z71" s="300" t="s">
        <v>20</v>
      </c>
      <c r="AA71" s="301">
        <v>145.5</v>
      </c>
      <c r="AB71" s="301">
        <v>145.1</v>
      </c>
      <c r="AC71" s="301">
        <v>114.4</v>
      </c>
      <c r="AD71" s="301">
        <v>132.30000000000001</v>
      </c>
      <c r="AE71" s="301">
        <v>202.8</v>
      </c>
      <c r="AF71" s="301">
        <v>158.19999999999999</v>
      </c>
      <c r="AG71" s="301">
        <v>119.1</v>
      </c>
    </row>
    <row r="72" spans="1:33" s="263" customFormat="1" ht="12.75" x14ac:dyDescent="0.2">
      <c r="A72" s="298" t="s">
        <v>21</v>
      </c>
      <c r="B72" s="299">
        <v>157.69999999999999</v>
      </c>
      <c r="C72" s="299">
        <v>155.4</v>
      </c>
      <c r="D72" s="299">
        <v>116.6</v>
      </c>
      <c r="E72" s="299">
        <v>146</v>
      </c>
      <c r="F72" s="299">
        <v>242.4</v>
      </c>
      <c r="G72" s="299">
        <v>172</v>
      </c>
      <c r="H72" s="299">
        <v>122.5</v>
      </c>
      <c r="L72" s="300" t="s">
        <v>21</v>
      </c>
      <c r="M72" s="301">
        <v>154.1</v>
      </c>
      <c r="N72" s="291"/>
      <c r="O72" s="301">
        <v>153</v>
      </c>
      <c r="P72" s="301">
        <v>115.9</v>
      </c>
      <c r="Q72" s="301">
        <v>145.9</v>
      </c>
      <c r="R72" s="301">
        <v>226.3</v>
      </c>
      <c r="S72" s="301"/>
      <c r="T72" s="301">
        <v>163.5</v>
      </c>
      <c r="U72" s="301">
        <v>122.2</v>
      </c>
      <c r="Y72" s="302"/>
      <c r="Z72" s="300" t="s">
        <v>21</v>
      </c>
      <c r="AA72" s="301">
        <v>146.30000000000001</v>
      </c>
      <c r="AB72" s="301">
        <v>146</v>
      </c>
      <c r="AC72" s="301">
        <v>114.5</v>
      </c>
      <c r="AD72" s="301">
        <v>133.6</v>
      </c>
      <c r="AE72" s="301">
        <v>201.7</v>
      </c>
      <c r="AF72" s="301">
        <v>159.19999999999999</v>
      </c>
      <c r="AG72" s="301">
        <v>119.5</v>
      </c>
    </row>
    <row r="73" spans="1:33" s="263" customFormat="1" ht="12.75" x14ac:dyDescent="0.2">
      <c r="A73" s="298" t="s">
        <v>60</v>
      </c>
      <c r="B73" s="299">
        <v>158.1</v>
      </c>
      <c r="C73" s="299">
        <v>155.69999999999999</v>
      </c>
      <c r="D73" s="299">
        <v>116.6</v>
      </c>
      <c r="E73" s="299">
        <v>146</v>
      </c>
      <c r="F73" s="299">
        <v>245.9</v>
      </c>
      <c r="G73" s="299">
        <v>172</v>
      </c>
      <c r="H73" s="299">
        <v>122.6</v>
      </c>
      <c r="L73" s="300" t="s">
        <v>60</v>
      </c>
      <c r="M73" s="301">
        <v>154</v>
      </c>
      <c r="N73" s="291"/>
      <c r="O73" s="301">
        <v>153.1</v>
      </c>
      <c r="P73" s="301">
        <v>116</v>
      </c>
      <c r="Q73" s="301">
        <v>145.9</v>
      </c>
      <c r="R73" s="301">
        <v>223</v>
      </c>
      <c r="S73" s="301"/>
      <c r="T73" s="301">
        <v>163.30000000000001</v>
      </c>
      <c r="U73" s="301">
        <v>122.3</v>
      </c>
      <c r="Y73" s="302"/>
      <c r="Z73" s="300" t="s">
        <v>60</v>
      </c>
      <c r="AA73" s="301">
        <v>147.5</v>
      </c>
      <c r="AB73" s="301">
        <v>146.9</v>
      </c>
      <c r="AC73" s="301">
        <v>114.9</v>
      </c>
      <c r="AD73" s="301">
        <v>135.80000000000001</v>
      </c>
      <c r="AE73" s="301">
        <v>205.6</v>
      </c>
      <c r="AF73" s="301">
        <v>160.4</v>
      </c>
      <c r="AG73" s="301">
        <v>119.8</v>
      </c>
    </row>
    <row r="74" spans="1:33" s="263" customFormat="1" ht="12.75" x14ac:dyDescent="0.2">
      <c r="A74" s="298" t="s">
        <v>23</v>
      </c>
      <c r="B74" s="299">
        <v>158.1</v>
      </c>
      <c r="C74" s="299">
        <v>156.6</v>
      </c>
      <c r="D74" s="299">
        <v>116.6</v>
      </c>
      <c r="E74" s="299">
        <v>146</v>
      </c>
      <c r="F74" s="299">
        <v>239.9</v>
      </c>
      <c r="G74" s="299">
        <v>171.3</v>
      </c>
      <c r="H74" s="299">
        <v>122.7</v>
      </c>
      <c r="L74" s="300" t="s">
        <v>23</v>
      </c>
      <c r="M74" s="301">
        <v>154.30000000000001</v>
      </c>
      <c r="N74" s="291"/>
      <c r="O74" s="301">
        <v>153.4</v>
      </c>
      <c r="P74" s="301">
        <v>116</v>
      </c>
      <c r="Q74" s="301">
        <v>145.9</v>
      </c>
      <c r="R74" s="301">
        <v>226</v>
      </c>
      <c r="S74" s="301"/>
      <c r="T74" s="301">
        <v>163.4</v>
      </c>
      <c r="U74" s="301">
        <v>122.3</v>
      </c>
      <c r="Y74" s="292"/>
      <c r="Z74" s="300" t="s">
        <v>23</v>
      </c>
      <c r="AA74" s="301">
        <v>148.80000000000001</v>
      </c>
      <c r="AB74" s="301">
        <v>148.9</v>
      </c>
      <c r="AC74" s="301">
        <v>114.9</v>
      </c>
      <c r="AD74" s="301">
        <v>136.19999999999999</v>
      </c>
      <c r="AE74" s="301">
        <v>209.6</v>
      </c>
      <c r="AF74" s="301">
        <v>159.80000000000001</v>
      </c>
      <c r="AG74" s="301">
        <v>120.4</v>
      </c>
    </row>
    <row r="75" spans="1:33" s="263" customFormat="1" ht="12.75" x14ac:dyDescent="0.2">
      <c r="A75" s="298" t="s">
        <v>24</v>
      </c>
      <c r="B75" s="299">
        <v>158.69999999999999</v>
      </c>
      <c r="C75" s="299">
        <v>157</v>
      </c>
      <c r="D75" s="299">
        <v>116.6</v>
      </c>
      <c r="E75" s="299">
        <v>146</v>
      </c>
      <c r="F75" s="299">
        <v>245.9</v>
      </c>
      <c r="G75" s="299">
        <v>171.4</v>
      </c>
      <c r="H75" s="299">
        <v>122.8</v>
      </c>
      <c r="L75" s="300" t="s">
        <v>24</v>
      </c>
      <c r="M75" s="301">
        <v>156.30000000000001</v>
      </c>
      <c r="N75" s="291"/>
      <c r="O75" s="301">
        <v>156.5</v>
      </c>
      <c r="P75" s="301">
        <v>116</v>
      </c>
      <c r="Q75" s="301">
        <v>145.9</v>
      </c>
      <c r="R75" s="301">
        <v>230.9</v>
      </c>
      <c r="S75" s="301"/>
      <c r="T75" s="301">
        <v>163.80000000000001</v>
      </c>
      <c r="U75" s="301">
        <v>122.3</v>
      </c>
      <c r="Y75" s="292"/>
      <c r="Z75" s="300" t="s">
        <v>24</v>
      </c>
      <c r="AA75" s="301">
        <v>148.9</v>
      </c>
      <c r="AB75" s="301">
        <v>149.4</v>
      </c>
      <c r="AC75" s="301">
        <v>115.3</v>
      </c>
      <c r="AD75" s="301">
        <v>136.19999999999999</v>
      </c>
      <c r="AE75" s="301">
        <v>204</v>
      </c>
      <c r="AF75" s="301">
        <v>160.30000000000001</v>
      </c>
      <c r="AG75" s="301">
        <v>121.3</v>
      </c>
    </row>
    <row r="76" spans="1:33" s="263" customFormat="1" ht="12.75" x14ac:dyDescent="0.2">
      <c r="A76" s="298" t="s">
        <v>25</v>
      </c>
      <c r="B76" s="299">
        <v>158.80000000000001</v>
      </c>
      <c r="C76" s="299">
        <v>157.5</v>
      </c>
      <c r="D76" s="299">
        <v>116.6</v>
      </c>
      <c r="E76" s="299">
        <v>146</v>
      </c>
      <c r="F76" s="299">
        <v>244.6</v>
      </c>
      <c r="G76" s="299">
        <v>171.2</v>
      </c>
      <c r="H76" s="299">
        <v>123</v>
      </c>
      <c r="L76" s="300" t="s">
        <v>25</v>
      </c>
      <c r="M76" s="301">
        <v>156.80000000000001</v>
      </c>
      <c r="N76" s="291"/>
      <c r="O76" s="301">
        <v>156.6</v>
      </c>
      <c r="P76" s="301">
        <v>116.2</v>
      </c>
      <c r="Q76" s="301">
        <v>146</v>
      </c>
      <c r="R76" s="301">
        <v>235.9</v>
      </c>
      <c r="S76" s="301"/>
      <c r="T76" s="301">
        <v>165</v>
      </c>
      <c r="U76" s="301">
        <v>122.3</v>
      </c>
      <c r="Y76" s="292"/>
      <c r="Z76" s="300" t="s">
        <v>25</v>
      </c>
      <c r="AA76" s="301">
        <v>150.80000000000001</v>
      </c>
      <c r="AB76" s="301">
        <v>151</v>
      </c>
      <c r="AC76" s="301">
        <v>115.3</v>
      </c>
      <c r="AD76" s="301">
        <v>136.19999999999999</v>
      </c>
      <c r="AE76" s="301">
        <v>219.4</v>
      </c>
      <c r="AF76" s="301">
        <v>161.4</v>
      </c>
      <c r="AG76" s="301">
        <v>121.4</v>
      </c>
    </row>
    <row r="77" spans="1:33" s="263" customFormat="1" ht="12.75" x14ac:dyDescent="0.2">
      <c r="A77" s="263" t="s">
        <v>63</v>
      </c>
      <c r="L77" s="263" t="s">
        <v>63</v>
      </c>
      <c r="M77" s="292"/>
      <c r="N77" s="292"/>
      <c r="O77" s="292"/>
      <c r="P77" s="292"/>
      <c r="Q77" s="292"/>
      <c r="R77" s="292"/>
      <c r="S77" s="292"/>
      <c r="T77" s="292"/>
      <c r="U77" s="292"/>
      <c r="V77" s="292"/>
      <c r="Y77" s="292"/>
      <c r="Z77" s="264" t="s">
        <v>63</v>
      </c>
      <c r="AA77" s="292"/>
      <c r="AB77" s="292"/>
      <c r="AC77" s="292"/>
      <c r="AD77" s="292"/>
      <c r="AE77" s="292"/>
      <c r="AF77" s="292"/>
      <c r="AG77" s="292"/>
    </row>
    <row r="78" spans="1:33" s="263" customFormat="1" ht="12.75" x14ac:dyDescent="0.2">
      <c r="A78" s="293" t="s">
        <v>50</v>
      </c>
      <c r="B78" s="294" t="s">
        <v>51</v>
      </c>
      <c r="C78" s="260" t="s">
        <v>52</v>
      </c>
      <c r="D78" s="260" t="s">
        <v>53</v>
      </c>
      <c r="E78" s="260" t="s">
        <v>54</v>
      </c>
      <c r="F78" s="260" t="s">
        <v>55</v>
      </c>
      <c r="G78" s="260" t="s">
        <v>56</v>
      </c>
      <c r="H78" s="260" t="s">
        <v>57</v>
      </c>
      <c r="L78" s="295" t="s">
        <v>50</v>
      </c>
      <c r="M78" s="303"/>
      <c r="N78" s="296" t="s">
        <v>51</v>
      </c>
      <c r="O78" s="297" t="s">
        <v>52</v>
      </c>
      <c r="P78" s="297" t="s">
        <v>53</v>
      </c>
      <c r="Q78" s="297" t="s">
        <v>54</v>
      </c>
      <c r="R78" s="297" t="s">
        <v>55</v>
      </c>
      <c r="S78" s="297"/>
      <c r="T78" s="297" t="s">
        <v>56</v>
      </c>
      <c r="U78" s="297" t="s">
        <v>57</v>
      </c>
      <c r="V78" s="292"/>
      <c r="Y78" s="292"/>
      <c r="Z78" s="295" t="s">
        <v>50</v>
      </c>
      <c r="AA78" s="296" t="s">
        <v>51</v>
      </c>
      <c r="AB78" s="297" t="s">
        <v>52</v>
      </c>
      <c r="AC78" s="297" t="s">
        <v>53</v>
      </c>
      <c r="AD78" s="297" t="s">
        <v>54</v>
      </c>
      <c r="AE78" s="297" t="s">
        <v>55</v>
      </c>
      <c r="AF78" s="297" t="s">
        <v>56</v>
      </c>
      <c r="AG78" s="297" t="s">
        <v>57</v>
      </c>
    </row>
    <row r="79" spans="1:33" s="263" customFormat="1" ht="12.75" x14ac:dyDescent="0.2">
      <c r="A79" s="298" t="s">
        <v>14</v>
      </c>
      <c r="B79" s="299">
        <v>176.8</v>
      </c>
      <c r="C79" s="299">
        <v>176.7</v>
      </c>
      <c r="D79" s="299">
        <v>138.4</v>
      </c>
      <c r="E79" s="299">
        <v>206.7</v>
      </c>
      <c r="F79" s="299">
        <v>200.5</v>
      </c>
      <c r="G79" s="299">
        <v>173.4</v>
      </c>
      <c r="H79" s="299">
        <v>131.9</v>
      </c>
      <c r="L79" s="300" t="s">
        <v>14</v>
      </c>
      <c r="M79" s="301">
        <v>173</v>
      </c>
      <c r="N79" s="304" t="s">
        <v>40</v>
      </c>
      <c r="O79" s="301">
        <v>172.9</v>
      </c>
      <c r="P79" s="301">
        <v>134.9</v>
      </c>
      <c r="Q79" s="301">
        <v>206.6</v>
      </c>
      <c r="R79" s="301">
        <v>189.1</v>
      </c>
      <c r="S79" s="304" t="s">
        <v>40</v>
      </c>
      <c r="T79" s="301">
        <v>169.5</v>
      </c>
      <c r="U79" s="301">
        <v>131.69999999999999</v>
      </c>
      <c r="V79" s="292"/>
      <c r="Y79" s="292"/>
      <c r="Z79" s="300" t="s">
        <v>14</v>
      </c>
      <c r="AA79" s="301">
        <v>163</v>
      </c>
      <c r="AB79" s="301">
        <v>164.6</v>
      </c>
      <c r="AC79" s="301">
        <v>130.5</v>
      </c>
      <c r="AD79" s="301">
        <v>200.8</v>
      </c>
      <c r="AE79" s="301">
        <v>139.19999999999999</v>
      </c>
      <c r="AF79" s="301">
        <v>164.9</v>
      </c>
      <c r="AG79" s="301">
        <v>127.2</v>
      </c>
    </row>
    <row r="80" spans="1:33" s="263" customFormat="1" ht="12.75" x14ac:dyDescent="0.2">
      <c r="A80" s="298" t="s">
        <v>15</v>
      </c>
      <c r="B80" s="299">
        <v>177.5</v>
      </c>
      <c r="C80" s="299">
        <v>177.5</v>
      </c>
      <c r="D80" s="299">
        <v>138.80000000000001</v>
      </c>
      <c r="E80" s="299">
        <v>206.8</v>
      </c>
      <c r="F80" s="299">
        <v>201.5</v>
      </c>
      <c r="G80" s="299">
        <v>174.4</v>
      </c>
      <c r="H80" s="299">
        <v>132</v>
      </c>
      <c r="L80" s="300" t="s">
        <v>15</v>
      </c>
      <c r="M80" s="301">
        <v>172.9</v>
      </c>
      <c r="N80" s="304" t="s">
        <v>40</v>
      </c>
      <c r="O80" s="301">
        <v>172.5</v>
      </c>
      <c r="P80" s="301">
        <v>134.9</v>
      </c>
      <c r="Q80" s="301">
        <v>206.3</v>
      </c>
      <c r="R80" s="301">
        <v>190.5</v>
      </c>
      <c r="S80" s="304" t="s">
        <v>40</v>
      </c>
      <c r="T80" s="301">
        <v>169.6</v>
      </c>
      <c r="U80" s="301">
        <v>131.80000000000001</v>
      </c>
      <c r="V80" s="292"/>
      <c r="Y80" s="292"/>
      <c r="Z80" s="300" t="s">
        <v>15</v>
      </c>
      <c r="AA80" s="301">
        <v>161.80000000000001</v>
      </c>
      <c r="AB80" s="301">
        <v>162.5</v>
      </c>
      <c r="AC80" s="301">
        <v>129.5</v>
      </c>
      <c r="AD80" s="301">
        <v>200.5</v>
      </c>
      <c r="AE80" s="301">
        <v>144</v>
      </c>
      <c r="AF80" s="301">
        <v>163.4</v>
      </c>
      <c r="AG80" s="301">
        <v>127.9</v>
      </c>
    </row>
    <row r="81" spans="1:33" s="263" customFormat="1" ht="12.75" x14ac:dyDescent="0.2">
      <c r="A81" s="298" t="s">
        <v>16</v>
      </c>
      <c r="B81" s="299">
        <v>178.6</v>
      </c>
      <c r="C81" s="299">
        <v>178.8</v>
      </c>
      <c r="D81" s="299">
        <v>139</v>
      </c>
      <c r="E81" s="299">
        <v>207</v>
      </c>
      <c r="F81" s="299">
        <v>203.6</v>
      </c>
      <c r="G81" s="299">
        <v>175.3</v>
      </c>
      <c r="H81" s="299">
        <v>132.1</v>
      </c>
      <c r="L81" s="300" t="s">
        <v>16</v>
      </c>
      <c r="M81" s="301">
        <v>171.7</v>
      </c>
      <c r="N81" s="304" t="s">
        <v>40</v>
      </c>
      <c r="O81" s="301">
        <v>170.1</v>
      </c>
      <c r="P81" s="301">
        <v>134.9</v>
      </c>
      <c r="Q81" s="301">
        <v>206.2</v>
      </c>
      <c r="R81" s="301">
        <v>195.4</v>
      </c>
      <c r="S81" s="304" t="s">
        <v>40</v>
      </c>
      <c r="T81" s="301">
        <v>169.7</v>
      </c>
      <c r="U81" s="301">
        <v>131.80000000000001</v>
      </c>
      <c r="V81" s="292"/>
      <c r="Y81" s="292"/>
      <c r="Z81" s="300" t="s">
        <v>16</v>
      </c>
      <c r="AA81" s="301">
        <v>162.19999999999999</v>
      </c>
      <c r="AB81" s="301">
        <v>163.19999999999999</v>
      </c>
      <c r="AC81" s="301">
        <v>129.19999999999999</v>
      </c>
      <c r="AD81" s="301">
        <v>200.5</v>
      </c>
      <c r="AE81" s="301">
        <v>143.5</v>
      </c>
      <c r="AF81" s="301">
        <v>163.4</v>
      </c>
      <c r="AG81" s="301">
        <v>128</v>
      </c>
    </row>
    <row r="82" spans="1:33" s="263" customFormat="1" ht="12.75" x14ac:dyDescent="0.2">
      <c r="A82" s="298" t="s">
        <v>17</v>
      </c>
      <c r="B82" s="299">
        <v>178.8</v>
      </c>
      <c r="C82" s="299">
        <v>178.7</v>
      </c>
      <c r="D82" s="299">
        <v>139.30000000000001</v>
      </c>
      <c r="E82" s="299">
        <v>206.8</v>
      </c>
      <c r="F82" s="299">
        <v>205.4</v>
      </c>
      <c r="G82" s="299">
        <v>176.3</v>
      </c>
      <c r="H82" s="299">
        <v>132.30000000000001</v>
      </c>
      <c r="L82" s="300" t="s">
        <v>17</v>
      </c>
      <c r="M82" s="301">
        <v>172.8</v>
      </c>
      <c r="N82" s="304" t="s">
        <v>40</v>
      </c>
      <c r="O82" s="301">
        <v>171.4</v>
      </c>
      <c r="P82" s="301">
        <v>136.19999999999999</v>
      </c>
      <c r="Q82" s="301">
        <v>206.2</v>
      </c>
      <c r="R82" s="301">
        <v>198</v>
      </c>
      <c r="S82" s="304" t="s">
        <v>40</v>
      </c>
      <c r="T82" s="301">
        <v>170.6</v>
      </c>
      <c r="U82" s="301">
        <v>131.9</v>
      </c>
      <c r="V82" s="292"/>
      <c r="Y82" s="302"/>
      <c r="Z82" s="300" t="s">
        <v>17</v>
      </c>
      <c r="AA82" s="301">
        <v>162.19999999999999</v>
      </c>
      <c r="AB82" s="301">
        <v>163.19999999999999</v>
      </c>
      <c r="AC82" s="301">
        <v>129.19999999999999</v>
      </c>
      <c r="AD82" s="301">
        <v>200.2</v>
      </c>
      <c r="AE82" s="301">
        <v>141.69999999999999</v>
      </c>
      <c r="AF82" s="301">
        <v>164.3</v>
      </c>
      <c r="AG82" s="301">
        <v>128.19999999999999</v>
      </c>
    </row>
    <row r="83" spans="1:33" s="263" customFormat="1" ht="12.75" x14ac:dyDescent="0.2">
      <c r="A83" s="298" t="s">
        <v>18</v>
      </c>
      <c r="B83" s="299">
        <v>178.2</v>
      </c>
      <c r="C83" s="299">
        <v>177.5</v>
      </c>
      <c r="D83" s="299">
        <v>139.30000000000001</v>
      </c>
      <c r="E83" s="299">
        <v>206.9</v>
      </c>
      <c r="F83" s="299">
        <v>206.9</v>
      </c>
      <c r="G83" s="299">
        <v>176.9</v>
      </c>
      <c r="H83" s="299">
        <v>132.30000000000001</v>
      </c>
      <c r="L83" s="300" t="s">
        <v>18</v>
      </c>
      <c r="M83" s="301">
        <v>173.7</v>
      </c>
      <c r="N83" s="304" t="s">
        <v>40</v>
      </c>
      <c r="O83" s="301">
        <v>172.2</v>
      </c>
      <c r="P83" s="301">
        <v>138.4</v>
      </c>
      <c r="Q83" s="301">
        <v>206.7</v>
      </c>
      <c r="R83" s="301">
        <v>202.2</v>
      </c>
      <c r="S83" s="304" t="s">
        <v>40</v>
      </c>
      <c r="T83" s="301">
        <v>170.6</v>
      </c>
      <c r="U83" s="301">
        <v>131.9</v>
      </c>
      <c r="V83" s="292"/>
      <c r="Y83" s="302"/>
      <c r="Z83" s="300" t="s">
        <v>18</v>
      </c>
      <c r="AA83" s="301">
        <v>163.4</v>
      </c>
      <c r="AB83" s="301">
        <v>164.4</v>
      </c>
      <c r="AC83" s="301">
        <v>129.69999999999999</v>
      </c>
      <c r="AD83" s="301">
        <v>206.1</v>
      </c>
      <c r="AE83" s="301">
        <v>140.19999999999999</v>
      </c>
      <c r="AF83" s="301">
        <v>164</v>
      </c>
      <c r="AG83" s="301">
        <v>128.19999999999999</v>
      </c>
    </row>
    <row r="84" spans="1:33" s="263" customFormat="1" ht="12.75" x14ac:dyDescent="0.2">
      <c r="A84" s="298" t="s">
        <v>58</v>
      </c>
      <c r="B84" s="299">
        <v>177.7</v>
      </c>
      <c r="C84" s="299">
        <v>176.6</v>
      </c>
      <c r="D84" s="299">
        <v>139.4</v>
      </c>
      <c r="E84" s="299">
        <v>206.9</v>
      </c>
      <c r="F84" s="299">
        <v>205.1</v>
      </c>
      <c r="G84" s="299">
        <v>178.9</v>
      </c>
      <c r="H84" s="299">
        <v>132.69999999999999</v>
      </c>
      <c r="L84" s="300" t="s">
        <v>58</v>
      </c>
      <c r="M84" s="301">
        <v>173.2</v>
      </c>
      <c r="N84" s="304" t="s">
        <v>40</v>
      </c>
      <c r="O84" s="301">
        <v>171.9</v>
      </c>
      <c r="P84" s="301">
        <v>138.4</v>
      </c>
      <c r="Q84" s="301">
        <v>206.9</v>
      </c>
      <c r="R84" s="301">
        <v>194.3</v>
      </c>
      <c r="S84" s="304" t="s">
        <v>40</v>
      </c>
      <c r="T84" s="301">
        <v>172</v>
      </c>
      <c r="U84" s="301">
        <v>131.9</v>
      </c>
      <c r="V84" s="292"/>
      <c r="Y84" s="302"/>
      <c r="Z84" s="300" t="s">
        <v>58</v>
      </c>
      <c r="AA84" s="301">
        <v>165.1</v>
      </c>
      <c r="AB84" s="301">
        <v>166.4</v>
      </c>
      <c r="AC84" s="301">
        <v>129.6</v>
      </c>
      <c r="AD84" s="301">
        <v>206.4</v>
      </c>
      <c r="AE84" s="301">
        <v>140.9</v>
      </c>
      <c r="AF84" s="301">
        <v>167.8</v>
      </c>
      <c r="AG84" s="301">
        <v>128.1</v>
      </c>
    </row>
    <row r="85" spans="1:33" s="263" customFormat="1" ht="12.75" x14ac:dyDescent="0.2">
      <c r="A85" s="298" t="s">
        <v>20</v>
      </c>
      <c r="B85" s="299">
        <v>178.7</v>
      </c>
      <c r="C85" s="299">
        <v>177.3</v>
      </c>
      <c r="D85" s="299">
        <v>139.69999999999999</v>
      </c>
      <c r="E85" s="299">
        <v>206.9</v>
      </c>
      <c r="F85" s="299">
        <v>210.4</v>
      </c>
      <c r="G85" s="299">
        <v>180.5</v>
      </c>
      <c r="H85" s="299">
        <v>132.9</v>
      </c>
      <c r="L85" s="300" t="s">
        <v>20</v>
      </c>
      <c r="M85" s="301">
        <v>174.2</v>
      </c>
      <c r="N85" s="304" t="s">
        <v>40</v>
      </c>
      <c r="O85" s="301">
        <v>173.4</v>
      </c>
      <c r="P85" s="301">
        <v>138.4</v>
      </c>
      <c r="Q85" s="301">
        <v>207.2</v>
      </c>
      <c r="R85" s="301">
        <v>194.2</v>
      </c>
      <c r="S85" s="304" t="s">
        <v>40</v>
      </c>
      <c r="T85" s="301">
        <v>172.4</v>
      </c>
      <c r="U85" s="301">
        <v>131.9</v>
      </c>
      <c r="V85" s="292"/>
      <c r="Y85" s="302"/>
      <c r="Z85" s="300" t="s">
        <v>20</v>
      </c>
      <c r="AA85" s="301">
        <v>165.1</v>
      </c>
      <c r="AB85" s="301">
        <v>166</v>
      </c>
      <c r="AC85" s="301">
        <v>129.80000000000001</v>
      </c>
      <c r="AD85" s="301">
        <v>206.5</v>
      </c>
      <c r="AE85" s="301">
        <v>142.9</v>
      </c>
      <c r="AF85" s="301">
        <v>168.1</v>
      </c>
      <c r="AG85" s="301">
        <v>128.1</v>
      </c>
    </row>
    <row r="86" spans="1:33" s="263" customFormat="1" ht="12.75" x14ac:dyDescent="0.2">
      <c r="A86" s="298" t="s">
        <v>21</v>
      </c>
      <c r="B86" s="299">
        <v>178.4</v>
      </c>
      <c r="C86" s="299">
        <v>177.1</v>
      </c>
      <c r="D86" s="299">
        <v>139.9</v>
      </c>
      <c r="E86" s="299">
        <v>206.6</v>
      </c>
      <c r="F86" s="299">
        <v>207.4</v>
      </c>
      <c r="G86" s="299">
        <v>180.6</v>
      </c>
      <c r="H86" s="299">
        <v>133.19999999999999</v>
      </c>
      <c r="L86" s="300" t="s">
        <v>21</v>
      </c>
      <c r="M86" s="301">
        <v>174.4</v>
      </c>
      <c r="N86" s="304" t="s">
        <v>40</v>
      </c>
      <c r="O86" s="301">
        <v>173.8</v>
      </c>
      <c r="P86" s="301">
        <v>138.4</v>
      </c>
      <c r="Q86" s="301">
        <v>209</v>
      </c>
      <c r="R86" s="301">
        <v>191.3</v>
      </c>
      <c r="S86" s="304" t="s">
        <v>40</v>
      </c>
      <c r="T86" s="301">
        <v>172.2</v>
      </c>
      <c r="U86" s="301">
        <v>131.9</v>
      </c>
      <c r="V86" s="292"/>
      <c r="Y86" s="302"/>
      <c r="Z86" s="300" t="s">
        <v>21</v>
      </c>
      <c r="AA86" s="301">
        <v>166.8</v>
      </c>
      <c r="AB86" s="301">
        <v>167.9</v>
      </c>
      <c r="AC86" s="301">
        <v>134.4</v>
      </c>
      <c r="AD86" s="301">
        <v>206.6</v>
      </c>
      <c r="AE86" s="301">
        <v>145.9</v>
      </c>
      <c r="AF86" s="301">
        <v>169.6</v>
      </c>
      <c r="AG86" s="301">
        <v>128.6</v>
      </c>
    </row>
    <row r="87" spans="1:33" s="263" customFormat="1" ht="12.75" x14ac:dyDescent="0.2">
      <c r="A87" s="298" t="s">
        <v>60</v>
      </c>
      <c r="B87" s="299">
        <v>178.9</v>
      </c>
      <c r="C87" s="299">
        <v>177.4</v>
      </c>
      <c r="D87" s="299">
        <v>139.9</v>
      </c>
      <c r="E87" s="299">
        <v>206.6</v>
      </c>
      <c r="F87" s="299">
        <v>212.1</v>
      </c>
      <c r="G87" s="299">
        <v>180.6</v>
      </c>
      <c r="H87" s="299">
        <v>133.19999999999999</v>
      </c>
      <c r="L87" s="300" t="s">
        <v>60</v>
      </c>
      <c r="M87" s="301">
        <v>173.9</v>
      </c>
      <c r="N87" s="304" t="s">
        <v>40</v>
      </c>
      <c r="O87" s="301">
        <v>173.2</v>
      </c>
      <c r="P87" s="301">
        <v>138.4</v>
      </c>
      <c r="Q87" s="301">
        <v>207.1</v>
      </c>
      <c r="R87" s="301">
        <v>192.3</v>
      </c>
      <c r="S87" s="304" t="s">
        <v>40</v>
      </c>
      <c r="T87" s="301">
        <v>172.2</v>
      </c>
      <c r="U87" s="301">
        <v>131.9</v>
      </c>
      <c r="V87" s="292"/>
      <c r="Y87" s="302"/>
      <c r="Z87" s="300" t="s">
        <v>60</v>
      </c>
      <c r="AA87" s="301">
        <v>167.1</v>
      </c>
      <c r="AB87" s="301">
        <v>167.9</v>
      </c>
      <c r="AC87" s="301">
        <v>135</v>
      </c>
      <c r="AD87" s="301">
        <v>206.5</v>
      </c>
      <c r="AE87" s="301">
        <v>148.19999999999999</v>
      </c>
      <c r="AF87" s="301">
        <v>169.6</v>
      </c>
      <c r="AG87" s="301">
        <v>130.5</v>
      </c>
    </row>
    <row r="88" spans="1:33" s="263" customFormat="1" ht="12.75" x14ac:dyDescent="0.2">
      <c r="A88" s="298" t="s">
        <v>23</v>
      </c>
      <c r="B88" s="299">
        <v>180.6</v>
      </c>
      <c r="C88" s="299">
        <v>180.7</v>
      </c>
      <c r="D88" s="299">
        <v>139.9</v>
      </c>
      <c r="E88" s="299">
        <v>207.5</v>
      </c>
      <c r="F88" s="299">
        <v>206.3</v>
      </c>
      <c r="G88" s="299">
        <v>179</v>
      </c>
      <c r="H88" s="299">
        <v>134</v>
      </c>
      <c r="L88" s="300" t="s">
        <v>23</v>
      </c>
      <c r="M88" s="301">
        <v>173.5</v>
      </c>
      <c r="N88" s="304" t="s">
        <v>40</v>
      </c>
      <c r="O88" s="301">
        <v>172.7</v>
      </c>
      <c r="P88" s="301">
        <v>138.4</v>
      </c>
      <c r="Q88" s="301">
        <v>207.1</v>
      </c>
      <c r="R88" s="301">
        <v>191.4</v>
      </c>
      <c r="S88" s="304" t="s">
        <v>40</v>
      </c>
      <c r="T88" s="301">
        <v>172</v>
      </c>
      <c r="U88" s="301">
        <v>131.9</v>
      </c>
      <c r="V88" s="292"/>
      <c r="Y88" s="302"/>
      <c r="Z88" s="300" t="s">
        <v>23</v>
      </c>
      <c r="AA88" s="301">
        <v>167.8</v>
      </c>
      <c r="AB88" s="301">
        <v>168.9</v>
      </c>
      <c r="AC88" s="301">
        <v>134.80000000000001</v>
      </c>
      <c r="AD88" s="301">
        <v>206.5</v>
      </c>
      <c r="AE88" s="301">
        <v>149.69999999999999</v>
      </c>
      <c r="AF88" s="301">
        <v>169.2</v>
      </c>
      <c r="AG88" s="301">
        <v>131.30000000000001</v>
      </c>
    </row>
    <row r="89" spans="1:33" s="263" customFormat="1" ht="12.75" x14ac:dyDescent="0.2">
      <c r="A89" s="298" t="s">
        <v>24</v>
      </c>
      <c r="B89" s="299">
        <v>184.6</v>
      </c>
      <c r="C89" s="299">
        <v>186.1</v>
      </c>
      <c r="D89" s="299">
        <v>139.9</v>
      </c>
      <c r="E89" s="299">
        <v>206.4</v>
      </c>
      <c r="F89" s="299">
        <v>213</v>
      </c>
      <c r="G89" s="299">
        <v>180.7</v>
      </c>
      <c r="H89" s="299">
        <v>134.1</v>
      </c>
      <c r="L89" s="300" t="s">
        <v>24</v>
      </c>
      <c r="M89" s="301">
        <v>173.4</v>
      </c>
      <c r="N89" s="304" t="s">
        <v>40</v>
      </c>
      <c r="O89" s="301">
        <v>172.5</v>
      </c>
      <c r="P89" s="301">
        <v>138.4</v>
      </c>
      <c r="Q89" s="301">
        <v>206.6</v>
      </c>
      <c r="R89" s="301">
        <v>191.8</v>
      </c>
      <c r="S89" s="304" t="s">
        <v>40</v>
      </c>
      <c r="T89" s="301">
        <v>172.3</v>
      </c>
      <c r="U89" s="301">
        <v>131.9</v>
      </c>
      <c r="V89" s="292"/>
      <c r="Y89" s="292"/>
      <c r="Z89" s="300" t="s">
        <v>24</v>
      </c>
      <c r="AA89" s="301">
        <v>169.1</v>
      </c>
      <c r="AB89" s="301">
        <v>171</v>
      </c>
      <c r="AC89" s="301">
        <v>134.9</v>
      </c>
      <c r="AD89" s="301">
        <v>206.2</v>
      </c>
      <c r="AE89" s="301">
        <v>149.6</v>
      </c>
      <c r="AF89" s="301">
        <v>168.7</v>
      </c>
      <c r="AG89" s="301">
        <v>131.6</v>
      </c>
    </row>
    <row r="90" spans="1:33" s="263" customFormat="1" ht="12.75" x14ac:dyDescent="0.2">
      <c r="A90" s="298" t="s">
        <v>25</v>
      </c>
      <c r="B90" s="299">
        <v>184.2</v>
      </c>
      <c r="C90" s="299">
        <v>185.1</v>
      </c>
      <c r="D90" s="299">
        <v>140</v>
      </c>
      <c r="E90" s="299">
        <v>206.6</v>
      </c>
      <c r="F90" s="299">
        <v>215.8</v>
      </c>
      <c r="G90" s="299">
        <v>180.8</v>
      </c>
      <c r="H90" s="299">
        <v>134.1</v>
      </c>
      <c r="L90" s="300" t="s">
        <v>25</v>
      </c>
      <c r="M90" s="301">
        <v>175.4</v>
      </c>
      <c r="N90" s="304" t="s">
        <v>40</v>
      </c>
      <c r="O90" s="301">
        <v>174.8</v>
      </c>
      <c r="P90" s="301">
        <v>138.4</v>
      </c>
      <c r="Q90" s="301">
        <v>206.9</v>
      </c>
      <c r="R90" s="301">
        <v>198.5</v>
      </c>
      <c r="S90" s="304" t="s">
        <v>40</v>
      </c>
      <c r="T90" s="301">
        <v>172.9</v>
      </c>
      <c r="U90" s="301">
        <v>131.9</v>
      </c>
      <c r="V90" s="292"/>
      <c r="Y90" s="292"/>
      <c r="Z90" s="300" t="s">
        <v>25</v>
      </c>
      <c r="AA90" s="301">
        <v>171.3</v>
      </c>
      <c r="AB90" s="301">
        <v>173.8</v>
      </c>
      <c r="AC90" s="301">
        <v>134.9</v>
      </c>
      <c r="AD90" s="301">
        <v>206</v>
      </c>
      <c r="AE90" s="301">
        <v>154.5</v>
      </c>
      <c r="AF90" s="301">
        <v>169.6</v>
      </c>
      <c r="AG90" s="301">
        <v>131.69999999999999</v>
      </c>
    </row>
    <row r="91" spans="1:33" s="263" customFormat="1" ht="12.75" x14ac:dyDescent="0.2">
      <c r="A91" s="263" t="s">
        <v>64</v>
      </c>
      <c r="L91" s="263" t="s">
        <v>64</v>
      </c>
      <c r="M91" s="292"/>
      <c r="N91" s="292"/>
      <c r="O91" s="292"/>
      <c r="P91" s="292"/>
      <c r="Q91" s="292"/>
      <c r="R91" s="292"/>
      <c r="S91" s="292"/>
      <c r="T91" s="292"/>
      <c r="U91" s="292"/>
      <c r="V91" s="291"/>
      <c r="Y91" s="292"/>
      <c r="Z91" s="264" t="s">
        <v>64</v>
      </c>
      <c r="AA91" s="292"/>
      <c r="AB91" s="292"/>
      <c r="AC91" s="292"/>
      <c r="AD91" s="292"/>
      <c r="AE91" s="292"/>
      <c r="AF91" s="292"/>
      <c r="AG91" s="292"/>
    </row>
    <row r="92" spans="1:33" s="263" customFormat="1" ht="12.75" x14ac:dyDescent="0.2">
      <c r="A92" s="293" t="s">
        <v>50</v>
      </c>
      <c r="B92" s="294" t="s">
        <v>51</v>
      </c>
      <c r="C92" s="260" t="s">
        <v>52</v>
      </c>
      <c r="D92" s="260" t="s">
        <v>53</v>
      </c>
      <c r="E92" s="260" t="s">
        <v>54</v>
      </c>
      <c r="F92" s="260" t="s">
        <v>55</v>
      </c>
      <c r="G92" s="260" t="s">
        <v>56</v>
      </c>
      <c r="H92" s="260" t="s">
        <v>57</v>
      </c>
      <c r="L92" s="295" t="s">
        <v>50</v>
      </c>
      <c r="M92" s="303"/>
      <c r="N92" s="296" t="s">
        <v>51</v>
      </c>
      <c r="O92" s="297" t="s">
        <v>52</v>
      </c>
      <c r="P92" s="297" t="s">
        <v>53</v>
      </c>
      <c r="Q92" s="297" t="s">
        <v>54</v>
      </c>
      <c r="R92" s="297" t="s">
        <v>55</v>
      </c>
      <c r="S92" s="291"/>
      <c r="T92" s="297" t="s">
        <v>56</v>
      </c>
      <c r="U92" s="297" t="s">
        <v>57</v>
      </c>
      <c r="V92" s="291"/>
      <c r="Y92" s="292"/>
      <c r="Z92" s="295" t="s">
        <v>50</v>
      </c>
      <c r="AA92" s="296" t="s">
        <v>51</v>
      </c>
      <c r="AB92" s="297" t="s">
        <v>52</v>
      </c>
      <c r="AC92" s="297" t="s">
        <v>53</v>
      </c>
      <c r="AD92" s="297" t="s">
        <v>54</v>
      </c>
      <c r="AE92" s="297" t="s">
        <v>55</v>
      </c>
      <c r="AF92" s="297" t="s">
        <v>56</v>
      </c>
      <c r="AG92" s="297" t="s">
        <v>57</v>
      </c>
    </row>
    <row r="93" spans="1:33" s="263" customFormat="1" ht="12.75" x14ac:dyDescent="0.2">
      <c r="A93" s="298" t="s">
        <v>14</v>
      </c>
      <c r="B93" s="299">
        <v>174.2</v>
      </c>
      <c r="C93" s="299">
        <v>170.6</v>
      </c>
      <c r="D93" s="299">
        <v>140.5</v>
      </c>
      <c r="E93" s="299">
        <v>191.5</v>
      </c>
      <c r="F93" s="299">
        <v>213.7</v>
      </c>
      <c r="G93" s="299">
        <v>185.6</v>
      </c>
      <c r="H93" s="299">
        <v>125.2</v>
      </c>
      <c r="L93" s="300" t="s">
        <v>14</v>
      </c>
      <c r="M93" s="301">
        <v>171.5</v>
      </c>
      <c r="N93" s="291"/>
      <c r="O93" s="301">
        <v>169.7</v>
      </c>
      <c r="P93" s="301">
        <v>139.19999999999999</v>
      </c>
      <c r="Q93" s="301">
        <v>187.8</v>
      </c>
      <c r="R93" s="301">
        <v>196.4</v>
      </c>
      <c r="S93" s="291"/>
      <c r="T93" s="301">
        <v>183</v>
      </c>
      <c r="U93" s="301">
        <v>124.2</v>
      </c>
      <c r="V93" s="291"/>
      <c r="Y93" s="292"/>
      <c r="Z93" s="300" t="s">
        <v>14</v>
      </c>
      <c r="AA93" s="301">
        <v>164.4</v>
      </c>
      <c r="AB93" s="301">
        <v>159.4</v>
      </c>
      <c r="AC93" s="301">
        <v>137.19999999999999</v>
      </c>
      <c r="AD93" s="301">
        <v>188.2</v>
      </c>
      <c r="AE93" s="301">
        <v>173.9</v>
      </c>
      <c r="AF93" s="301">
        <v>183</v>
      </c>
      <c r="AG93" s="301">
        <v>123.5</v>
      </c>
    </row>
    <row r="94" spans="1:33" s="263" customFormat="1" ht="12.75" x14ac:dyDescent="0.2">
      <c r="A94" s="298" t="s">
        <v>15</v>
      </c>
      <c r="B94" s="299">
        <v>174.5</v>
      </c>
      <c r="C94" s="299">
        <v>172</v>
      </c>
      <c r="D94" s="299">
        <v>140.6</v>
      </c>
      <c r="E94" s="299">
        <v>191.5</v>
      </c>
      <c r="F94" s="299">
        <v>206.8</v>
      </c>
      <c r="G94" s="299">
        <v>185.8</v>
      </c>
      <c r="H94" s="299">
        <v>125.2</v>
      </c>
      <c r="L94" s="300" t="s">
        <v>15</v>
      </c>
      <c r="M94" s="301">
        <v>171.5</v>
      </c>
      <c r="N94" s="291"/>
      <c r="O94" s="301">
        <v>169</v>
      </c>
      <c r="P94" s="301">
        <v>139.19999999999999</v>
      </c>
      <c r="Q94" s="301">
        <v>187.8</v>
      </c>
      <c r="R94" s="301">
        <v>199.4</v>
      </c>
      <c r="S94" s="291"/>
      <c r="T94" s="301">
        <v>184.1</v>
      </c>
      <c r="U94" s="301">
        <v>124.3</v>
      </c>
      <c r="V94" s="291"/>
      <c r="Y94" s="292"/>
      <c r="Z94" s="300" t="s">
        <v>15</v>
      </c>
      <c r="AA94" s="301">
        <v>165.4</v>
      </c>
      <c r="AB94" s="301">
        <v>160.6</v>
      </c>
      <c r="AC94" s="301">
        <v>137.6</v>
      </c>
      <c r="AD94" s="301">
        <v>188.2</v>
      </c>
      <c r="AE94" s="301">
        <v>177.4</v>
      </c>
      <c r="AF94" s="301">
        <v>184</v>
      </c>
      <c r="AG94" s="301">
        <v>123.7</v>
      </c>
    </row>
    <row r="95" spans="1:33" s="263" customFormat="1" ht="12.75" x14ac:dyDescent="0.2">
      <c r="A95" s="298" t="s">
        <v>16</v>
      </c>
      <c r="B95" s="299">
        <v>174.5</v>
      </c>
      <c r="C95" s="299">
        <v>172.2</v>
      </c>
      <c r="D95" s="299">
        <v>140.6</v>
      </c>
      <c r="E95" s="299">
        <v>191.5</v>
      </c>
      <c r="F95" s="299">
        <v>204.5</v>
      </c>
      <c r="G95" s="299">
        <v>186.1</v>
      </c>
      <c r="H95" s="299">
        <v>125.5</v>
      </c>
      <c r="L95" s="300" t="s">
        <v>16</v>
      </c>
      <c r="M95" s="301">
        <v>170.6</v>
      </c>
      <c r="N95" s="291"/>
      <c r="O95" s="301">
        <v>167.1</v>
      </c>
      <c r="P95" s="301">
        <v>139.30000000000001</v>
      </c>
      <c r="Q95" s="301">
        <v>187.9</v>
      </c>
      <c r="R95" s="301">
        <v>199.2</v>
      </c>
      <c r="S95" s="291"/>
      <c r="T95" s="301">
        <v>184.9</v>
      </c>
      <c r="U95" s="301">
        <v>124.7</v>
      </c>
      <c r="V95" s="291"/>
      <c r="Y95" s="292"/>
      <c r="Z95" s="300" t="s">
        <v>16</v>
      </c>
      <c r="AA95" s="301">
        <v>166.3</v>
      </c>
      <c r="AB95" s="301">
        <v>162.1</v>
      </c>
      <c r="AC95" s="301">
        <v>137.4</v>
      </c>
      <c r="AD95" s="301">
        <v>188.1</v>
      </c>
      <c r="AE95" s="301">
        <v>176.4</v>
      </c>
      <c r="AF95" s="301">
        <v>185.2</v>
      </c>
      <c r="AG95" s="301">
        <v>124.1</v>
      </c>
    </row>
    <row r="96" spans="1:33" s="263" customFormat="1" ht="12.75" x14ac:dyDescent="0.2">
      <c r="A96" s="298" t="s">
        <v>17</v>
      </c>
      <c r="B96" s="299">
        <v>176.7</v>
      </c>
      <c r="C96" s="299">
        <v>171.4</v>
      </c>
      <c r="D96" s="299">
        <v>141</v>
      </c>
      <c r="E96" s="299">
        <v>191.6</v>
      </c>
      <c r="F96" s="299">
        <v>242.7</v>
      </c>
      <c r="G96" s="299">
        <v>186.4</v>
      </c>
      <c r="H96" s="299">
        <v>125.5</v>
      </c>
      <c r="L96" s="300" t="s">
        <v>17</v>
      </c>
      <c r="M96" s="301">
        <v>171</v>
      </c>
      <c r="N96" s="291"/>
      <c r="O96" s="301">
        <v>167.9</v>
      </c>
      <c r="P96" s="301">
        <v>139.6</v>
      </c>
      <c r="Q96" s="301">
        <v>187.9</v>
      </c>
      <c r="R96" s="301">
        <v>197.6</v>
      </c>
      <c r="S96" s="291"/>
      <c r="T96" s="301">
        <v>185</v>
      </c>
      <c r="U96" s="301">
        <v>124.9</v>
      </c>
      <c r="V96" s="291"/>
      <c r="Y96" s="292"/>
      <c r="Z96" s="300" t="s">
        <v>17</v>
      </c>
      <c r="AA96" s="301">
        <v>166.6</v>
      </c>
      <c r="AB96" s="301">
        <v>162.69999999999999</v>
      </c>
      <c r="AC96" s="301">
        <v>137.5</v>
      </c>
      <c r="AD96" s="301">
        <v>188</v>
      </c>
      <c r="AE96" s="301">
        <v>174.2</v>
      </c>
      <c r="AF96" s="301">
        <v>185.5</v>
      </c>
      <c r="AG96" s="301">
        <v>124.2</v>
      </c>
    </row>
    <row r="97" spans="1:33" s="263" customFormat="1" ht="12.75" x14ac:dyDescent="0.2">
      <c r="A97" s="298" t="s">
        <v>18</v>
      </c>
      <c r="B97" s="299">
        <v>177.4</v>
      </c>
      <c r="C97" s="299">
        <v>172.4</v>
      </c>
      <c r="D97" s="299">
        <v>141</v>
      </c>
      <c r="E97" s="299">
        <v>191.6</v>
      </c>
      <c r="F97" s="299">
        <v>245.5</v>
      </c>
      <c r="G97" s="299">
        <v>186.6</v>
      </c>
      <c r="H97" s="299">
        <v>125.8</v>
      </c>
      <c r="L97" s="300" t="s">
        <v>18</v>
      </c>
      <c r="M97" s="301">
        <v>171.6</v>
      </c>
      <c r="N97" s="291"/>
      <c r="O97" s="301">
        <v>168.3</v>
      </c>
      <c r="P97" s="301">
        <v>140.1</v>
      </c>
      <c r="Q97" s="301">
        <v>189.8</v>
      </c>
      <c r="R97" s="301">
        <v>198.7</v>
      </c>
      <c r="S97" s="291"/>
      <c r="T97" s="301">
        <v>185</v>
      </c>
      <c r="U97" s="301">
        <v>124.9</v>
      </c>
      <c r="V97" s="291"/>
      <c r="Y97" s="302"/>
      <c r="Z97" s="300" t="s">
        <v>18</v>
      </c>
      <c r="AA97" s="301">
        <v>166.5</v>
      </c>
      <c r="AB97" s="301">
        <v>162.6</v>
      </c>
      <c r="AC97" s="301">
        <v>138.69999999999999</v>
      </c>
      <c r="AD97" s="301">
        <v>188</v>
      </c>
      <c r="AE97" s="301">
        <v>173.2</v>
      </c>
      <c r="AF97" s="301">
        <v>185.6</v>
      </c>
      <c r="AG97" s="301">
        <v>124.3</v>
      </c>
    </row>
    <row r="98" spans="1:33" s="263" customFormat="1" ht="12.75" x14ac:dyDescent="0.2">
      <c r="A98" s="298" t="s">
        <v>58</v>
      </c>
      <c r="B98" s="299">
        <v>177.5</v>
      </c>
      <c r="C98" s="299">
        <v>172.6</v>
      </c>
      <c r="D98" s="299">
        <v>141.30000000000001</v>
      </c>
      <c r="E98" s="299">
        <v>191.6</v>
      </c>
      <c r="F98" s="299">
        <v>244.2</v>
      </c>
      <c r="G98" s="299">
        <v>186.6</v>
      </c>
      <c r="H98" s="299">
        <v>125.8</v>
      </c>
      <c r="L98" s="300" t="s">
        <v>58</v>
      </c>
      <c r="M98" s="301">
        <v>171.7</v>
      </c>
      <c r="N98" s="291"/>
      <c r="O98" s="301">
        <v>168.5</v>
      </c>
      <c r="P98" s="301">
        <v>140.19999999999999</v>
      </c>
      <c r="Q98" s="301">
        <v>190.6</v>
      </c>
      <c r="R98" s="301">
        <v>196.5</v>
      </c>
      <c r="S98" s="291"/>
      <c r="T98" s="301">
        <v>185</v>
      </c>
      <c r="U98" s="301">
        <v>125</v>
      </c>
      <c r="V98" s="291"/>
      <c r="Y98" s="302"/>
      <c r="Z98" s="300" t="s">
        <v>58</v>
      </c>
      <c r="AA98" s="301">
        <v>166.3</v>
      </c>
      <c r="AB98" s="301">
        <v>162.69999999999999</v>
      </c>
      <c r="AC98" s="301">
        <v>139</v>
      </c>
      <c r="AD98" s="301">
        <v>187.9</v>
      </c>
      <c r="AE98" s="301">
        <v>175.3</v>
      </c>
      <c r="AF98" s="301">
        <v>182.1</v>
      </c>
      <c r="AG98" s="301">
        <v>124.5</v>
      </c>
    </row>
    <row r="99" spans="1:33" s="263" customFormat="1" ht="12.75" x14ac:dyDescent="0.2">
      <c r="A99" s="298" t="s">
        <v>20</v>
      </c>
      <c r="B99" s="299">
        <v>178.7</v>
      </c>
      <c r="C99" s="299">
        <v>173</v>
      </c>
      <c r="D99" s="299">
        <v>141.4</v>
      </c>
      <c r="E99" s="299">
        <v>191.6</v>
      </c>
      <c r="F99" s="299">
        <v>244.4</v>
      </c>
      <c r="G99" s="299">
        <v>194</v>
      </c>
      <c r="H99" s="299">
        <v>125.9</v>
      </c>
      <c r="L99" s="300" t="s">
        <v>20</v>
      </c>
      <c r="M99" s="301">
        <v>171.7</v>
      </c>
      <c r="N99" s="291"/>
      <c r="O99" s="301">
        <v>168.3</v>
      </c>
      <c r="P99" s="301">
        <v>140.4</v>
      </c>
      <c r="Q99" s="301">
        <v>191.5</v>
      </c>
      <c r="R99" s="301">
        <v>196.2</v>
      </c>
      <c r="S99" s="291"/>
      <c r="T99" s="301">
        <v>185.1</v>
      </c>
      <c r="U99" s="301">
        <v>125</v>
      </c>
      <c r="V99" s="291"/>
      <c r="Y99" s="302"/>
      <c r="Z99" s="300" t="s">
        <v>20</v>
      </c>
      <c r="AA99" s="301">
        <v>166.5</v>
      </c>
      <c r="AB99" s="301">
        <v>162.80000000000001</v>
      </c>
      <c r="AC99" s="301">
        <v>138.69999999999999</v>
      </c>
      <c r="AD99" s="301">
        <v>187.9</v>
      </c>
      <c r="AE99" s="301">
        <v>178.6</v>
      </c>
      <c r="AF99" s="301">
        <v>182.1</v>
      </c>
      <c r="AG99" s="301">
        <v>124.4</v>
      </c>
    </row>
    <row r="100" spans="1:33" s="263" customFormat="1" ht="12.75" x14ac:dyDescent="0.2">
      <c r="A100" s="298" t="s">
        <v>21</v>
      </c>
      <c r="B100" s="299">
        <v>178.3</v>
      </c>
      <c r="C100" s="299">
        <v>172.4</v>
      </c>
      <c r="D100" s="299">
        <v>141.4</v>
      </c>
      <c r="E100" s="299">
        <v>191.6</v>
      </c>
      <c r="F100" s="299">
        <v>242.9</v>
      </c>
      <c r="G100" s="299">
        <v>194.2</v>
      </c>
      <c r="H100" s="299">
        <v>125.9</v>
      </c>
      <c r="L100" s="300" t="s">
        <v>21</v>
      </c>
      <c r="M100" s="301">
        <v>171.1</v>
      </c>
      <c r="N100" s="291"/>
      <c r="O100" s="301">
        <v>167.6</v>
      </c>
      <c r="P100" s="301">
        <v>140.4</v>
      </c>
      <c r="Q100" s="301">
        <v>191.5</v>
      </c>
      <c r="R100" s="301">
        <v>192.7</v>
      </c>
      <c r="S100" s="291"/>
      <c r="T100" s="301">
        <v>185</v>
      </c>
      <c r="U100" s="301">
        <v>125.1</v>
      </c>
      <c r="V100" s="291"/>
      <c r="Y100" s="302"/>
      <c r="Z100" s="300" t="s">
        <v>21</v>
      </c>
      <c r="AA100" s="301">
        <v>168.3</v>
      </c>
      <c r="AB100" s="301">
        <v>165.6</v>
      </c>
      <c r="AC100" s="301">
        <v>139.30000000000001</v>
      </c>
      <c r="AD100" s="301">
        <v>187.9</v>
      </c>
      <c r="AE100" s="301">
        <v>181.5</v>
      </c>
      <c r="AF100" s="301">
        <v>182.3</v>
      </c>
      <c r="AG100" s="301">
        <v>124.4</v>
      </c>
    </row>
    <row r="101" spans="1:33" s="263" customFormat="1" ht="12.75" x14ac:dyDescent="0.2">
      <c r="A101" s="298" t="s">
        <v>60</v>
      </c>
      <c r="B101" s="299">
        <v>178.6</v>
      </c>
      <c r="C101" s="299">
        <v>173.2</v>
      </c>
      <c r="D101" s="299">
        <v>141.4</v>
      </c>
      <c r="E101" s="299">
        <v>191.6</v>
      </c>
      <c r="F101" s="299">
        <v>241.4</v>
      </c>
      <c r="G101" s="299">
        <v>194.1</v>
      </c>
      <c r="H101" s="299">
        <v>125.9</v>
      </c>
      <c r="L101" s="300" t="s">
        <v>60</v>
      </c>
      <c r="M101" s="301">
        <v>170.9</v>
      </c>
      <c r="N101" s="291"/>
      <c r="O101" s="301">
        <v>167.2</v>
      </c>
      <c r="P101" s="301">
        <v>140.5</v>
      </c>
      <c r="Q101" s="301">
        <v>191.5</v>
      </c>
      <c r="R101" s="301">
        <v>192.9</v>
      </c>
      <c r="S101" s="291"/>
      <c r="T101" s="301">
        <v>185</v>
      </c>
      <c r="U101" s="301">
        <v>125.1</v>
      </c>
      <c r="V101" s="291"/>
      <c r="Y101" s="302"/>
      <c r="Z101" s="300" t="s">
        <v>60</v>
      </c>
      <c r="AA101" s="301">
        <v>168</v>
      </c>
      <c r="AB101" s="301">
        <v>164.9</v>
      </c>
      <c r="AC101" s="301">
        <v>139.1</v>
      </c>
      <c r="AD101" s="301">
        <v>187.9</v>
      </c>
      <c r="AE101" s="301">
        <v>183.8</v>
      </c>
      <c r="AF101" s="301">
        <v>182.4</v>
      </c>
      <c r="AG101" s="301">
        <v>124.4</v>
      </c>
    </row>
    <row r="102" spans="1:33" s="263" customFormat="1" ht="12.75" x14ac:dyDescent="0.2">
      <c r="A102" s="298" t="s">
        <v>23</v>
      </c>
      <c r="B102" s="299">
        <v>178.9</v>
      </c>
      <c r="C102" s="299">
        <v>173.8</v>
      </c>
      <c r="D102" s="299">
        <v>141.4</v>
      </c>
      <c r="E102" s="299">
        <v>191.6</v>
      </c>
      <c r="F102" s="299">
        <v>241.5</v>
      </c>
      <c r="G102" s="299">
        <v>194.2</v>
      </c>
      <c r="H102" s="299">
        <v>126</v>
      </c>
      <c r="L102" s="300" t="s">
        <v>23</v>
      </c>
      <c r="M102" s="301">
        <v>171</v>
      </c>
      <c r="N102" s="291"/>
      <c r="O102" s="301">
        <v>167.2</v>
      </c>
      <c r="P102" s="301">
        <v>140.5</v>
      </c>
      <c r="Q102" s="301">
        <v>191.5</v>
      </c>
      <c r="R102" s="301">
        <v>195.1</v>
      </c>
      <c r="S102" s="291"/>
      <c r="T102" s="301">
        <v>185.1</v>
      </c>
      <c r="U102" s="301">
        <v>125.1</v>
      </c>
      <c r="V102" s="291"/>
      <c r="Y102" s="302"/>
      <c r="Z102" s="300" t="s">
        <v>23</v>
      </c>
      <c r="AA102" s="301">
        <v>168.1</v>
      </c>
      <c r="AB102" s="301">
        <v>164.8</v>
      </c>
      <c r="AC102" s="301">
        <v>139.5</v>
      </c>
      <c r="AD102" s="301">
        <v>187.9</v>
      </c>
      <c r="AE102" s="301">
        <v>186.1</v>
      </c>
      <c r="AF102" s="301">
        <v>182.3</v>
      </c>
      <c r="AG102" s="301">
        <v>124.3</v>
      </c>
    </row>
    <row r="103" spans="1:33" s="263" customFormat="1" ht="12.75" x14ac:dyDescent="0.2">
      <c r="A103" s="298" t="s">
        <v>24</v>
      </c>
      <c r="B103" s="299">
        <v>179.3</v>
      </c>
      <c r="C103" s="299">
        <v>174.1</v>
      </c>
      <c r="D103" s="299">
        <v>141.4</v>
      </c>
      <c r="E103" s="299">
        <v>191.6</v>
      </c>
      <c r="F103" s="299">
        <v>243.7</v>
      </c>
      <c r="G103" s="299">
        <v>194.2</v>
      </c>
      <c r="H103" s="299">
        <v>126.1</v>
      </c>
      <c r="L103" s="300" t="s">
        <v>24</v>
      </c>
      <c r="M103" s="301">
        <v>172.4</v>
      </c>
      <c r="N103" s="291"/>
      <c r="O103" s="301">
        <v>169.2</v>
      </c>
      <c r="P103" s="301">
        <v>140.5</v>
      </c>
      <c r="Q103" s="301">
        <v>191.5</v>
      </c>
      <c r="R103" s="301">
        <v>199.4</v>
      </c>
      <c r="S103" s="291"/>
      <c r="T103" s="301">
        <v>185.2</v>
      </c>
      <c r="U103" s="301">
        <v>125.1</v>
      </c>
      <c r="V103" s="291"/>
      <c r="Y103" s="302"/>
      <c r="Z103" s="300" t="s">
        <v>24</v>
      </c>
      <c r="AA103" s="301">
        <v>170.5</v>
      </c>
      <c r="AB103" s="301">
        <v>168.7</v>
      </c>
      <c r="AC103" s="301">
        <v>139.19999999999999</v>
      </c>
      <c r="AD103" s="301">
        <v>187.8</v>
      </c>
      <c r="AE103" s="301">
        <v>190.4</v>
      </c>
      <c r="AF103" s="301">
        <v>182.2</v>
      </c>
      <c r="AG103" s="301">
        <v>123.9</v>
      </c>
    </row>
    <row r="104" spans="1:33" s="263" customFormat="1" ht="12.75" x14ac:dyDescent="0.2">
      <c r="A104" s="298" t="s">
        <v>25</v>
      </c>
      <c r="B104" s="299">
        <v>179.4</v>
      </c>
      <c r="C104" s="299">
        <v>174.9</v>
      </c>
      <c r="D104" s="299">
        <v>141.4</v>
      </c>
      <c r="E104" s="299">
        <v>191.6</v>
      </c>
      <c r="F104" s="299">
        <v>239.7</v>
      </c>
      <c r="G104" s="299">
        <v>194.1</v>
      </c>
      <c r="H104" s="299">
        <v>126.2</v>
      </c>
      <c r="L104" s="300" t="s">
        <v>25</v>
      </c>
      <c r="M104" s="301">
        <v>174.1</v>
      </c>
      <c r="N104" s="291"/>
      <c r="O104" s="301">
        <v>170.5</v>
      </c>
      <c r="P104" s="301">
        <v>140.5</v>
      </c>
      <c r="Q104" s="301">
        <v>191.5</v>
      </c>
      <c r="R104" s="301">
        <v>212.9</v>
      </c>
      <c r="S104" s="291"/>
      <c r="T104" s="301">
        <v>185.5</v>
      </c>
      <c r="U104" s="301">
        <v>125.2</v>
      </c>
      <c r="V104" s="291"/>
      <c r="Y104" s="292"/>
      <c r="Z104" s="300" t="s">
        <v>25</v>
      </c>
      <c r="AA104" s="301">
        <v>171.5</v>
      </c>
      <c r="AB104" s="301">
        <v>169.8</v>
      </c>
      <c r="AC104" s="301">
        <v>139.19999999999999</v>
      </c>
      <c r="AD104" s="301">
        <v>187.8</v>
      </c>
      <c r="AE104" s="301">
        <v>195.3</v>
      </c>
      <c r="AF104" s="301">
        <v>182.5</v>
      </c>
      <c r="AG104" s="301">
        <v>124.2</v>
      </c>
    </row>
    <row r="105" spans="1:33" s="276" customFormat="1" ht="12.75" x14ac:dyDescent="0.2">
      <c r="A105" s="276" t="s">
        <v>65</v>
      </c>
      <c r="L105" s="276" t="s">
        <v>65</v>
      </c>
      <c r="M105" s="278"/>
      <c r="N105" s="278"/>
      <c r="O105" s="278"/>
      <c r="P105" s="278"/>
      <c r="Q105" s="278"/>
      <c r="R105" s="278"/>
      <c r="S105" s="278"/>
      <c r="T105" s="278"/>
      <c r="U105" s="278"/>
      <c r="V105" s="278"/>
      <c r="Y105" s="278"/>
      <c r="Z105" s="279" t="s">
        <v>65</v>
      </c>
      <c r="AA105" s="278"/>
      <c r="AB105" s="278"/>
      <c r="AC105" s="278"/>
      <c r="AD105" s="278"/>
      <c r="AE105" s="278"/>
      <c r="AF105" s="278"/>
      <c r="AG105" s="278"/>
    </row>
    <row r="106" spans="1:33" s="276" customFormat="1" ht="12.75" x14ac:dyDescent="0.2">
      <c r="A106" s="280" t="s">
        <v>50</v>
      </c>
      <c r="B106" s="281" t="s">
        <v>51</v>
      </c>
      <c r="C106" s="282" t="s">
        <v>52</v>
      </c>
      <c r="D106" s="282" t="s">
        <v>53</v>
      </c>
      <c r="E106" s="282" t="s">
        <v>54</v>
      </c>
      <c r="F106" s="282" t="s">
        <v>55</v>
      </c>
      <c r="G106" s="282" t="s">
        <v>56</v>
      </c>
      <c r="H106" s="282" t="s">
        <v>57</v>
      </c>
      <c r="L106" s="283" t="s">
        <v>50</v>
      </c>
      <c r="M106" s="284" t="s">
        <v>51</v>
      </c>
      <c r="N106" s="277"/>
      <c r="O106" s="285" t="s">
        <v>52</v>
      </c>
      <c r="P106" s="285" t="s">
        <v>53</v>
      </c>
      <c r="Q106" s="285" t="s">
        <v>54</v>
      </c>
      <c r="R106" s="285" t="s">
        <v>55</v>
      </c>
      <c r="S106" s="277"/>
      <c r="T106" s="285" t="s">
        <v>56</v>
      </c>
      <c r="U106" s="285" t="s">
        <v>57</v>
      </c>
      <c r="V106" s="290"/>
      <c r="Y106" s="278"/>
      <c r="Z106" s="283" t="s">
        <v>50</v>
      </c>
      <c r="AA106" s="284" t="s">
        <v>51</v>
      </c>
      <c r="AB106" s="285" t="s">
        <v>52</v>
      </c>
      <c r="AC106" s="285" t="s">
        <v>53</v>
      </c>
      <c r="AD106" s="285" t="s">
        <v>54</v>
      </c>
      <c r="AE106" s="285" t="s">
        <v>55</v>
      </c>
      <c r="AF106" s="285" t="s">
        <v>56</v>
      </c>
      <c r="AG106" s="285" t="s">
        <v>57</v>
      </c>
    </row>
    <row r="107" spans="1:33" s="276" customFormat="1" ht="12.75" x14ac:dyDescent="0.2">
      <c r="A107" s="286" t="s">
        <v>14</v>
      </c>
      <c r="B107" s="287">
        <v>177.5</v>
      </c>
      <c r="C107" s="287">
        <v>171.4</v>
      </c>
      <c r="D107" s="287">
        <v>140</v>
      </c>
      <c r="E107" s="287">
        <v>198.6</v>
      </c>
      <c r="F107" s="287">
        <v>265.7</v>
      </c>
      <c r="G107" s="287">
        <v>185.2</v>
      </c>
      <c r="H107" s="287">
        <v>130.5</v>
      </c>
      <c r="L107" s="288" t="s">
        <v>14</v>
      </c>
      <c r="M107" s="289">
        <v>172.3</v>
      </c>
      <c r="N107" s="277"/>
      <c r="O107" s="289">
        <v>167.8</v>
      </c>
      <c r="P107" s="289">
        <v>135</v>
      </c>
      <c r="Q107" s="289">
        <v>197.7</v>
      </c>
      <c r="R107" s="289">
        <v>241.9</v>
      </c>
      <c r="S107" s="277"/>
      <c r="T107" s="289">
        <v>176.3</v>
      </c>
      <c r="U107" s="289">
        <v>128.80000000000001</v>
      </c>
      <c r="V107" s="278"/>
      <c r="Y107" s="278"/>
      <c r="Z107" s="288" t="s">
        <v>14</v>
      </c>
      <c r="AA107" s="289">
        <v>162.6</v>
      </c>
      <c r="AB107" s="289">
        <v>158</v>
      </c>
      <c r="AC107" s="289">
        <v>134.19999999999999</v>
      </c>
      <c r="AD107" s="289">
        <v>196.7</v>
      </c>
      <c r="AE107" s="289">
        <v>195.2</v>
      </c>
      <c r="AF107" s="289">
        <v>171.4</v>
      </c>
      <c r="AG107" s="289">
        <v>127.7</v>
      </c>
    </row>
    <row r="108" spans="1:33" s="276" customFormat="1" ht="12.75" x14ac:dyDescent="0.2">
      <c r="A108" s="286" t="s">
        <v>15</v>
      </c>
      <c r="B108" s="287">
        <v>178.7</v>
      </c>
      <c r="C108" s="287">
        <v>172.7</v>
      </c>
      <c r="D108" s="287">
        <v>142.4</v>
      </c>
      <c r="E108" s="287">
        <v>198.6</v>
      </c>
      <c r="F108" s="287">
        <v>270.60000000000002</v>
      </c>
      <c r="G108" s="287">
        <v>185.3</v>
      </c>
      <c r="H108" s="287">
        <v>130.9</v>
      </c>
      <c r="L108" s="288" t="s">
        <v>15</v>
      </c>
      <c r="M108" s="289">
        <v>172.3</v>
      </c>
      <c r="N108" s="277"/>
      <c r="O108" s="289">
        <v>167.1</v>
      </c>
      <c r="P108" s="289">
        <v>135.5</v>
      </c>
      <c r="Q108" s="289">
        <v>197.6</v>
      </c>
      <c r="R108" s="289">
        <v>246.6</v>
      </c>
      <c r="S108" s="277"/>
      <c r="T108" s="289">
        <v>176.3</v>
      </c>
      <c r="U108" s="289">
        <v>129.19999999999999</v>
      </c>
      <c r="V108" s="278"/>
      <c r="Y108" s="278"/>
      <c r="Z108" s="288" t="s">
        <v>15</v>
      </c>
      <c r="AA108" s="289">
        <v>165.1</v>
      </c>
      <c r="AB108" s="289">
        <v>159.80000000000001</v>
      </c>
      <c r="AC108" s="289">
        <v>134.4</v>
      </c>
      <c r="AD108" s="289">
        <v>196.7</v>
      </c>
      <c r="AE108" s="289">
        <v>215</v>
      </c>
      <c r="AF108" s="289">
        <v>171.9</v>
      </c>
      <c r="AG108" s="289">
        <v>127.8</v>
      </c>
    </row>
    <row r="109" spans="1:33" s="276" customFormat="1" ht="12.75" x14ac:dyDescent="0.2">
      <c r="A109" s="286" t="s">
        <v>16</v>
      </c>
      <c r="B109" s="287">
        <v>181.8</v>
      </c>
      <c r="C109" s="287">
        <v>177.5</v>
      </c>
      <c r="D109" s="287">
        <v>144.69999999999999</v>
      </c>
      <c r="E109" s="287">
        <v>198.7</v>
      </c>
      <c r="F109" s="287">
        <v>264</v>
      </c>
      <c r="G109" s="287">
        <v>191.3</v>
      </c>
      <c r="H109" s="287">
        <v>131.4</v>
      </c>
      <c r="L109" s="288" t="s">
        <v>16</v>
      </c>
      <c r="M109" s="289">
        <v>172.5</v>
      </c>
      <c r="N109" s="277"/>
      <c r="O109" s="289">
        <v>167</v>
      </c>
      <c r="P109" s="289">
        <v>135.6</v>
      </c>
      <c r="Q109" s="289">
        <v>198.5</v>
      </c>
      <c r="R109" s="289">
        <v>248.4</v>
      </c>
      <c r="S109" s="277"/>
      <c r="T109" s="289">
        <v>176.7</v>
      </c>
      <c r="U109" s="289">
        <v>129.4</v>
      </c>
      <c r="V109" s="278"/>
      <c r="Y109" s="278"/>
      <c r="Z109" s="288" t="s">
        <v>16</v>
      </c>
      <c r="AA109" s="289">
        <v>165.8</v>
      </c>
      <c r="AB109" s="289">
        <v>161.19999999999999</v>
      </c>
      <c r="AC109" s="289">
        <v>134.30000000000001</v>
      </c>
      <c r="AD109" s="289">
        <v>196.7</v>
      </c>
      <c r="AE109" s="289">
        <v>212.6</v>
      </c>
      <c r="AF109" s="289">
        <v>172.2</v>
      </c>
      <c r="AG109" s="289">
        <v>127.6</v>
      </c>
    </row>
    <row r="110" spans="1:33" s="276" customFormat="1" ht="12.75" x14ac:dyDescent="0.2">
      <c r="A110" s="286" t="s">
        <v>17</v>
      </c>
      <c r="B110" s="287">
        <v>182.3</v>
      </c>
      <c r="C110" s="287">
        <v>177.9</v>
      </c>
      <c r="D110" s="287">
        <v>144.80000000000001</v>
      </c>
      <c r="E110" s="287">
        <v>198.7</v>
      </c>
      <c r="F110" s="287">
        <v>266.89999999999998</v>
      </c>
      <c r="G110" s="287">
        <v>191.4</v>
      </c>
      <c r="H110" s="287">
        <v>131.9</v>
      </c>
      <c r="L110" s="288" t="s">
        <v>17</v>
      </c>
      <c r="M110" s="289">
        <v>172.2</v>
      </c>
      <c r="N110" s="277"/>
      <c r="O110" s="289">
        <v>166.9</v>
      </c>
      <c r="P110" s="289">
        <v>135.80000000000001</v>
      </c>
      <c r="Q110" s="289">
        <v>198.5</v>
      </c>
      <c r="R110" s="289">
        <v>243.3</v>
      </c>
      <c r="S110" s="277"/>
      <c r="T110" s="289">
        <v>176.7</v>
      </c>
      <c r="U110" s="289">
        <v>130</v>
      </c>
      <c r="V110" s="278"/>
      <c r="Y110" s="278"/>
      <c r="Z110" s="288" t="s">
        <v>17</v>
      </c>
      <c r="AA110" s="289">
        <v>165.7</v>
      </c>
      <c r="AB110" s="289">
        <v>161.69999999999999</v>
      </c>
      <c r="AC110" s="289">
        <v>134.1</v>
      </c>
      <c r="AD110" s="289">
        <v>196.7</v>
      </c>
      <c r="AE110" s="289">
        <v>207.3</v>
      </c>
      <c r="AF110" s="289">
        <v>172.4</v>
      </c>
      <c r="AG110" s="289">
        <v>127.8</v>
      </c>
    </row>
    <row r="111" spans="1:33" s="276" customFormat="1" ht="12.75" x14ac:dyDescent="0.2">
      <c r="A111" s="286" t="s">
        <v>18</v>
      </c>
      <c r="B111" s="287">
        <v>182.8</v>
      </c>
      <c r="C111" s="287">
        <v>178</v>
      </c>
      <c r="D111" s="287">
        <v>144.9</v>
      </c>
      <c r="E111" s="287">
        <v>198.7</v>
      </c>
      <c r="F111" s="287">
        <v>273.60000000000002</v>
      </c>
      <c r="G111" s="287">
        <v>191.5</v>
      </c>
      <c r="H111" s="287">
        <v>131.9</v>
      </c>
      <c r="L111" s="288" t="s">
        <v>18</v>
      </c>
      <c r="M111" s="289">
        <v>172.4</v>
      </c>
      <c r="N111" s="277"/>
      <c r="O111" s="289">
        <v>167.6</v>
      </c>
      <c r="P111" s="289">
        <v>136.1</v>
      </c>
      <c r="Q111" s="289">
        <v>198.6</v>
      </c>
      <c r="R111" s="289">
        <v>240.3</v>
      </c>
      <c r="S111" s="277"/>
      <c r="T111" s="289">
        <v>176.7</v>
      </c>
      <c r="U111" s="289">
        <v>130</v>
      </c>
      <c r="V111" s="278"/>
      <c r="Y111" s="278"/>
      <c r="Z111" s="288" t="s">
        <v>18</v>
      </c>
      <c r="AA111" s="289">
        <v>164.6</v>
      </c>
      <c r="AB111" s="289">
        <v>161.30000000000001</v>
      </c>
      <c r="AC111" s="289">
        <v>134.1</v>
      </c>
      <c r="AD111" s="289">
        <v>196.7</v>
      </c>
      <c r="AE111" s="289">
        <v>195.3</v>
      </c>
      <c r="AF111" s="289">
        <v>172.4</v>
      </c>
      <c r="AG111" s="289">
        <v>127.9</v>
      </c>
    </row>
    <row r="112" spans="1:33" s="276" customFormat="1" ht="12.75" x14ac:dyDescent="0.2">
      <c r="A112" s="286" t="s">
        <v>58</v>
      </c>
      <c r="B112" s="287">
        <v>182.4</v>
      </c>
      <c r="C112" s="287">
        <v>176.3</v>
      </c>
      <c r="D112" s="287">
        <v>145.80000000000001</v>
      </c>
      <c r="E112" s="287">
        <v>198.7</v>
      </c>
      <c r="F112" s="287">
        <v>275.10000000000002</v>
      </c>
      <c r="G112" s="287">
        <v>195.3</v>
      </c>
      <c r="H112" s="287">
        <v>132.30000000000001</v>
      </c>
      <c r="L112" s="288" t="s">
        <v>58</v>
      </c>
      <c r="M112" s="289">
        <v>173.3</v>
      </c>
      <c r="N112" s="277"/>
      <c r="O112" s="289">
        <v>168.9</v>
      </c>
      <c r="P112" s="289">
        <v>136.80000000000001</v>
      </c>
      <c r="Q112" s="289">
        <v>198.6</v>
      </c>
      <c r="R112" s="289">
        <v>241.5</v>
      </c>
      <c r="S112" s="277"/>
      <c r="T112" s="289">
        <v>176.8</v>
      </c>
      <c r="U112" s="289">
        <v>130</v>
      </c>
      <c r="V112" s="278"/>
      <c r="Y112" s="290"/>
      <c r="Z112" s="288" t="s">
        <v>58</v>
      </c>
      <c r="AA112" s="289">
        <v>165.1</v>
      </c>
      <c r="AB112" s="289">
        <v>161.69999999999999</v>
      </c>
      <c r="AC112" s="289">
        <v>134.6</v>
      </c>
      <c r="AD112" s="289">
        <v>196.7</v>
      </c>
      <c r="AE112" s="289">
        <v>198.1</v>
      </c>
      <c r="AF112" s="289">
        <v>172.4</v>
      </c>
      <c r="AG112" s="289">
        <v>127.8</v>
      </c>
    </row>
    <row r="113" spans="1:33" s="276" customFormat="1" ht="12.75" x14ac:dyDescent="0.2">
      <c r="A113" s="286" t="s">
        <v>20</v>
      </c>
      <c r="B113" s="287">
        <v>182.3</v>
      </c>
      <c r="C113" s="287">
        <v>176.4</v>
      </c>
      <c r="D113" s="287">
        <v>146.1</v>
      </c>
      <c r="E113" s="287">
        <v>198.7</v>
      </c>
      <c r="F113" s="287">
        <v>271.5</v>
      </c>
      <c r="G113" s="287">
        <v>195.3</v>
      </c>
      <c r="H113" s="287">
        <v>132.9</v>
      </c>
      <c r="L113" s="288" t="s">
        <v>20</v>
      </c>
      <c r="M113" s="289">
        <v>174.6</v>
      </c>
      <c r="N113" s="277"/>
      <c r="O113" s="289">
        <v>168.8</v>
      </c>
      <c r="P113" s="289">
        <v>137.1</v>
      </c>
      <c r="Q113" s="289">
        <v>198.7</v>
      </c>
      <c r="R113" s="289">
        <v>250.9</v>
      </c>
      <c r="S113" s="277"/>
      <c r="T113" s="289">
        <v>183.5</v>
      </c>
      <c r="U113" s="289">
        <v>130.19999999999999</v>
      </c>
      <c r="V113" s="278"/>
      <c r="Y113" s="290"/>
      <c r="Z113" s="288" t="s">
        <v>20</v>
      </c>
      <c r="AA113" s="289">
        <v>166.1</v>
      </c>
      <c r="AB113" s="289">
        <v>161.69999999999999</v>
      </c>
      <c r="AC113" s="289">
        <v>134.69999999999999</v>
      </c>
      <c r="AD113" s="289">
        <v>196.7</v>
      </c>
      <c r="AE113" s="289">
        <v>209.8</v>
      </c>
      <c r="AF113" s="289">
        <v>174.2</v>
      </c>
      <c r="AG113" s="289">
        <v>128.30000000000001</v>
      </c>
    </row>
    <row r="114" spans="1:33" s="276" customFormat="1" ht="12.75" x14ac:dyDescent="0.2">
      <c r="A114" s="286" t="s">
        <v>21</v>
      </c>
      <c r="B114" s="287">
        <v>182.1</v>
      </c>
      <c r="C114" s="287">
        <v>176.1</v>
      </c>
      <c r="D114" s="287">
        <v>146.5</v>
      </c>
      <c r="E114" s="287">
        <v>198.7</v>
      </c>
      <c r="F114" s="287">
        <v>270.10000000000002</v>
      </c>
      <c r="G114" s="287">
        <v>195.4</v>
      </c>
      <c r="H114" s="287">
        <v>133.30000000000001</v>
      </c>
      <c r="L114" s="288" t="s">
        <v>21</v>
      </c>
      <c r="M114" s="289">
        <v>173.8</v>
      </c>
      <c r="N114" s="277"/>
      <c r="O114" s="289">
        <v>168</v>
      </c>
      <c r="P114" s="289">
        <v>137.19999999999999</v>
      </c>
      <c r="Q114" s="289">
        <v>198.7</v>
      </c>
      <c r="R114" s="289">
        <v>246.5</v>
      </c>
      <c r="S114" s="277"/>
      <c r="T114" s="289">
        <v>183.5</v>
      </c>
      <c r="U114" s="289">
        <v>130.19999999999999</v>
      </c>
      <c r="V114" s="278"/>
      <c r="Y114" s="290"/>
      <c r="Z114" s="288" t="s">
        <v>21</v>
      </c>
      <c r="AA114" s="289">
        <v>166.7</v>
      </c>
      <c r="AB114" s="289">
        <v>162.19999999999999</v>
      </c>
      <c r="AC114" s="289">
        <v>134.69999999999999</v>
      </c>
      <c r="AD114" s="289">
        <v>196.7</v>
      </c>
      <c r="AE114" s="289">
        <v>212.8</v>
      </c>
      <c r="AF114" s="289">
        <v>174.2</v>
      </c>
      <c r="AG114" s="289">
        <v>128.69999999999999</v>
      </c>
    </row>
    <row r="115" spans="1:33" s="276" customFormat="1" ht="12.75" x14ac:dyDescent="0.2">
      <c r="A115" s="286" t="s">
        <v>60</v>
      </c>
      <c r="B115" s="287">
        <v>182.6</v>
      </c>
      <c r="C115" s="287">
        <v>176.7</v>
      </c>
      <c r="D115" s="287">
        <v>146.5</v>
      </c>
      <c r="E115" s="287">
        <v>198.7</v>
      </c>
      <c r="F115" s="287">
        <v>272.8</v>
      </c>
      <c r="G115" s="287">
        <v>195.4</v>
      </c>
      <c r="H115" s="287">
        <v>133.19999999999999</v>
      </c>
      <c r="L115" s="288" t="s">
        <v>60</v>
      </c>
      <c r="M115" s="289">
        <v>173.4</v>
      </c>
      <c r="N115" s="277"/>
      <c r="O115" s="289">
        <v>168.3</v>
      </c>
      <c r="P115" s="289">
        <v>137.5</v>
      </c>
      <c r="Q115" s="289">
        <v>198.6</v>
      </c>
      <c r="R115" s="289">
        <v>237.7</v>
      </c>
      <c r="S115" s="277"/>
      <c r="T115" s="289">
        <v>183.5</v>
      </c>
      <c r="U115" s="289">
        <v>130.19999999999999</v>
      </c>
      <c r="V115" s="278"/>
      <c r="Y115" s="290"/>
      <c r="Z115" s="288" t="s">
        <v>60</v>
      </c>
      <c r="AA115" s="289">
        <v>168.5</v>
      </c>
      <c r="AB115" s="289">
        <v>163.9</v>
      </c>
      <c r="AC115" s="289">
        <v>134.69999999999999</v>
      </c>
      <c r="AD115" s="289">
        <v>196.8</v>
      </c>
      <c r="AE115" s="289">
        <v>222.1</v>
      </c>
      <c r="AF115" s="289">
        <v>176</v>
      </c>
      <c r="AG115" s="289">
        <v>128.9</v>
      </c>
    </row>
    <row r="116" spans="1:33" s="276" customFormat="1" ht="12.75" x14ac:dyDescent="0.2">
      <c r="A116" s="286" t="s">
        <v>23</v>
      </c>
      <c r="B116" s="287">
        <v>184</v>
      </c>
      <c r="C116" s="287">
        <v>179.3</v>
      </c>
      <c r="D116" s="287">
        <v>146.5</v>
      </c>
      <c r="E116" s="287">
        <v>198.7</v>
      </c>
      <c r="F116" s="287">
        <v>270.89999999999998</v>
      </c>
      <c r="G116" s="287">
        <v>195.4</v>
      </c>
      <c r="H116" s="287">
        <v>133.30000000000001</v>
      </c>
      <c r="L116" s="288" t="s">
        <v>23</v>
      </c>
      <c r="M116" s="289">
        <v>173.3</v>
      </c>
      <c r="N116" s="277"/>
      <c r="O116" s="289">
        <v>168.4</v>
      </c>
      <c r="P116" s="289">
        <v>137.5</v>
      </c>
      <c r="Q116" s="289">
        <v>198.6</v>
      </c>
      <c r="R116" s="289">
        <v>233.7</v>
      </c>
      <c r="S116" s="277"/>
      <c r="T116" s="289">
        <v>184.8</v>
      </c>
      <c r="U116" s="289">
        <v>130.19999999999999</v>
      </c>
      <c r="V116" s="278"/>
      <c r="Y116" s="290"/>
      <c r="Z116" s="288" t="s">
        <v>23</v>
      </c>
      <c r="AA116" s="289">
        <v>169.5</v>
      </c>
      <c r="AB116" s="289">
        <v>165.5</v>
      </c>
      <c r="AC116" s="289">
        <v>135</v>
      </c>
      <c r="AD116" s="289">
        <v>196.8</v>
      </c>
      <c r="AE116" s="289">
        <v>222.3</v>
      </c>
      <c r="AF116" s="289">
        <v>176.1</v>
      </c>
      <c r="AG116" s="289">
        <v>128.9</v>
      </c>
    </row>
    <row r="117" spans="1:33" s="276" customFormat="1" ht="12.75" x14ac:dyDescent="0.2">
      <c r="A117" s="286" t="s">
        <v>24</v>
      </c>
      <c r="B117" s="287">
        <v>185.1</v>
      </c>
      <c r="C117" s="287">
        <v>181.4</v>
      </c>
      <c r="D117" s="287">
        <v>146.5</v>
      </c>
      <c r="E117" s="287">
        <v>198.7</v>
      </c>
      <c r="F117" s="287">
        <v>269.8</v>
      </c>
      <c r="G117" s="287">
        <v>195.5</v>
      </c>
      <c r="H117" s="287">
        <v>133.5</v>
      </c>
      <c r="L117" s="288" t="s">
        <v>24</v>
      </c>
      <c r="M117" s="289">
        <v>175</v>
      </c>
      <c r="N117" s="277"/>
      <c r="O117" s="289">
        <v>170</v>
      </c>
      <c r="P117" s="289">
        <v>137.5</v>
      </c>
      <c r="Q117" s="289">
        <v>198.6</v>
      </c>
      <c r="R117" s="289">
        <v>245.2</v>
      </c>
      <c r="S117" s="277"/>
      <c r="T117" s="289">
        <v>184.8</v>
      </c>
      <c r="U117" s="289">
        <v>130.19999999999999</v>
      </c>
      <c r="V117" s="278"/>
      <c r="Y117" s="290"/>
      <c r="Z117" s="288" t="s">
        <v>24</v>
      </c>
      <c r="AA117" s="289">
        <v>172.9</v>
      </c>
      <c r="AB117" s="289">
        <v>170.1</v>
      </c>
      <c r="AC117" s="289">
        <v>134.80000000000001</v>
      </c>
      <c r="AD117" s="289">
        <v>196.7</v>
      </c>
      <c r="AE117" s="289">
        <v>233.6</v>
      </c>
      <c r="AF117" s="289">
        <v>176.2</v>
      </c>
      <c r="AG117" s="289">
        <v>128.30000000000001</v>
      </c>
    </row>
    <row r="118" spans="1:33" s="276" customFormat="1" ht="12.75" x14ac:dyDescent="0.2">
      <c r="A118" s="286" t="s">
        <v>25</v>
      </c>
      <c r="B118" s="287">
        <v>183.2</v>
      </c>
      <c r="C118" s="287">
        <v>179</v>
      </c>
      <c r="D118" s="287">
        <v>146.5</v>
      </c>
      <c r="E118" s="287">
        <v>198.7</v>
      </c>
      <c r="F118" s="287">
        <v>260.8</v>
      </c>
      <c r="G118" s="287">
        <v>195.7</v>
      </c>
      <c r="H118" s="287">
        <v>133.80000000000001</v>
      </c>
      <c r="L118" s="288" t="s">
        <v>25</v>
      </c>
      <c r="M118" s="289">
        <v>175.5</v>
      </c>
      <c r="N118" s="277"/>
      <c r="O118" s="289">
        <v>169.3</v>
      </c>
      <c r="P118" s="289">
        <v>138.80000000000001</v>
      </c>
      <c r="Q118" s="289">
        <v>198.6</v>
      </c>
      <c r="R118" s="289">
        <v>255.7</v>
      </c>
      <c r="S118" s="277"/>
      <c r="T118" s="289">
        <v>185.1</v>
      </c>
      <c r="U118" s="289">
        <v>130.5</v>
      </c>
      <c r="V118" s="278"/>
      <c r="Y118" s="290"/>
      <c r="Z118" s="288" t="s">
        <v>25</v>
      </c>
      <c r="AA118" s="289">
        <v>173.2</v>
      </c>
      <c r="AB118" s="289">
        <v>169.8</v>
      </c>
      <c r="AC118" s="289">
        <v>135</v>
      </c>
      <c r="AD118" s="289">
        <v>196.8</v>
      </c>
      <c r="AE118" s="289">
        <v>240</v>
      </c>
      <c r="AF118" s="289">
        <v>176.3</v>
      </c>
      <c r="AG118" s="289">
        <v>128.80000000000001</v>
      </c>
    </row>
    <row r="119" spans="1:33" ht="12.75" x14ac:dyDescent="0.2">
      <c r="Y119" s="255"/>
    </row>
    <row r="120" spans="1:33" ht="12.75" x14ac:dyDescent="0.2">
      <c r="Y120" s="255"/>
    </row>
    <row r="121" spans="1:33" ht="12.75" x14ac:dyDescent="0.2">
      <c r="Y121" s="255"/>
    </row>
    <row r="122" spans="1:33" ht="12.75" x14ac:dyDescent="0.2">
      <c r="A122" s="31" t="s">
        <v>30</v>
      </c>
      <c r="Y122" s="255"/>
      <c r="Z122" s="273"/>
      <c r="AA122" s="255"/>
      <c r="AB122" s="255"/>
      <c r="AC122" s="255"/>
      <c r="AD122" s="255"/>
      <c r="AE122" s="255"/>
      <c r="AF122" s="255"/>
      <c r="AG122" s="255"/>
    </row>
    <row r="123" spans="1:33" ht="12.75" x14ac:dyDescent="0.2">
      <c r="A123" s="31" t="s">
        <v>72</v>
      </c>
    </row>
    <row r="137" spans="25:25" ht="12.75" x14ac:dyDescent="0.2">
      <c r="Y137" s="25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2.26</vt:lpstr>
      <vt:lpstr>RSET data</vt:lpstr>
      <vt:lpstr>'2.26'!Print_Area</vt:lpstr>
    </vt:vector>
  </TitlesOfParts>
  <Company>Navarro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Benjie</dc:creator>
  <cp:lastModifiedBy>My PC</cp:lastModifiedBy>
  <cp:lastPrinted>2015-02-20T02:23:24Z</cp:lastPrinted>
  <dcterms:created xsi:type="dcterms:W3CDTF">2001-08-09T16:12:25Z</dcterms:created>
  <dcterms:modified xsi:type="dcterms:W3CDTF">2015-02-20T02:36:10Z</dcterms:modified>
</cp:coreProperties>
</file>