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5" yWindow="135" windowWidth="9690" windowHeight="6435" tabRatio="601"/>
  </bookViews>
  <sheets>
    <sheet name="Table13.1a" sheetId="1" r:id="rId1"/>
    <sheet name="Sheet1" sheetId="5" r:id="rId2"/>
    <sheet name="table13.1a(2)" sheetId="4" r:id="rId3"/>
  </sheets>
  <definedNames>
    <definedName name="_xlnm.Print_Area" localSheetId="0">Table13.1a!$A$1:$G$143</definedName>
  </definedNames>
  <calcPr calcId="145621"/>
</workbook>
</file>

<file path=xl/calcChain.xml><?xml version="1.0" encoding="utf-8"?>
<calcChain xmlns="http://schemas.openxmlformats.org/spreadsheetml/2006/main">
  <c r="F29" i="1" l="1"/>
  <c r="E29" i="1"/>
  <c r="D29" i="1"/>
  <c r="D28" i="1"/>
  <c r="I45" i="1"/>
  <c r="C29" i="1" l="1"/>
  <c r="C28" i="1"/>
  <c r="E28" i="1"/>
  <c r="F28" i="1"/>
  <c r="C119" i="1"/>
  <c r="C118" i="1"/>
  <c r="C108" i="1"/>
  <c r="C107" i="1"/>
  <c r="C97" i="1"/>
  <c r="C96" i="1"/>
  <c r="C71" i="1"/>
  <c r="C70" i="1"/>
  <c r="C61" i="1"/>
  <c r="C60" i="1"/>
  <c r="C50" i="1"/>
  <c r="C49" i="1"/>
  <c r="C39" i="1"/>
  <c r="C38" i="1"/>
  <c r="C27" i="1" l="1"/>
  <c r="C26" i="1" l="1"/>
  <c r="C25" i="1"/>
  <c r="D21" i="1"/>
  <c r="E21" i="1"/>
  <c r="F21" i="1"/>
  <c r="G21" i="1"/>
  <c r="D22" i="1"/>
  <c r="G22" i="1"/>
  <c r="F92" i="1"/>
  <c r="E92" i="1"/>
  <c r="D92" i="1"/>
  <c r="F91" i="1"/>
  <c r="E91" i="1"/>
  <c r="D91" i="1"/>
  <c r="C90" i="1"/>
  <c r="C89" i="1"/>
  <c r="F103" i="1"/>
  <c r="E103" i="1"/>
  <c r="D103" i="1"/>
  <c r="F102" i="1"/>
  <c r="E102" i="1"/>
  <c r="D102" i="1"/>
  <c r="C101" i="1"/>
  <c r="C100" i="1"/>
  <c r="C92" i="1" l="1"/>
  <c r="C91" i="1"/>
  <c r="C103" i="1"/>
  <c r="C102" i="1"/>
  <c r="B5" i="5" l="1"/>
  <c r="D5" i="5" s="1"/>
  <c r="C5" i="5"/>
  <c r="E5" i="5"/>
  <c r="F5" i="5"/>
  <c r="H5" i="5"/>
  <c r="I5" i="5"/>
  <c r="I4" i="5" s="1"/>
  <c r="K5" i="5"/>
  <c r="L5" i="5"/>
  <c r="N5" i="5"/>
  <c r="O5" i="5"/>
  <c r="P5" i="5"/>
  <c r="B6" i="5"/>
  <c r="D6" i="5" s="1"/>
  <c r="C6" i="5"/>
  <c r="E6" i="5"/>
  <c r="F6" i="5"/>
  <c r="H6" i="5"/>
  <c r="I6" i="5"/>
  <c r="J6" i="5"/>
  <c r="K6" i="5"/>
  <c r="L6" i="5"/>
  <c r="N6" i="5"/>
  <c r="O6" i="5"/>
  <c r="B7" i="5"/>
  <c r="D7" i="5" s="1"/>
  <c r="C7" i="5"/>
  <c r="E7" i="5"/>
  <c r="F7" i="5"/>
  <c r="H7" i="5"/>
  <c r="J7" i="5" s="1"/>
  <c r="I7" i="5"/>
  <c r="K7" i="5"/>
  <c r="L7" i="5"/>
  <c r="M7" i="5" s="1"/>
  <c r="N7" i="5"/>
  <c r="O7" i="5"/>
  <c r="P7" i="5"/>
  <c r="B8" i="5"/>
  <c r="D8" i="5" s="1"/>
  <c r="C8" i="5"/>
  <c r="E8" i="5"/>
  <c r="F8" i="5"/>
  <c r="G8" i="5" s="1"/>
  <c r="H8" i="5"/>
  <c r="J8" i="5" s="1"/>
  <c r="I8" i="5"/>
  <c r="K8" i="5"/>
  <c r="L8" i="5"/>
  <c r="N8" i="5"/>
  <c r="P8" i="5" s="1"/>
  <c r="O8" i="5"/>
  <c r="B9" i="5"/>
  <c r="D9" i="5" s="1"/>
  <c r="C9" i="5"/>
  <c r="E9" i="5"/>
  <c r="F9" i="5"/>
  <c r="H9" i="5"/>
  <c r="J9" i="5" s="1"/>
  <c r="I9" i="5"/>
  <c r="K9" i="5"/>
  <c r="L9" i="5"/>
  <c r="M9" i="5" s="1"/>
  <c r="N9" i="5"/>
  <c r="P9" i="5" s="1"/>
  <c r="O9" i="5"/>
  <c r="D10" i="5"/>
  <c r="G10" i="5"/>
  <c r="J10" i="5"/>
  <c r="M10" i="5"/>
  <c r="P10" i="5"/>
  <c r="Q10" i="5"/>
  <c r="S10" i="5" s="1"/>
  <c r="R10" i="5"/>
  <c r="D11" i="5"/>
  <c r="G11" i="5"/>
  <c r="J11" i="5"/>
  <c r="M11" i="5"/>
  <c r="P11" i="5"/>
  <c r="Q11" i="5"/>
  <c r="R11" i="5"/>
  <c r="D12" i="5"/>
  <c r="G12" i="5"/>
  <c r="J12" i="5"/>
  <c r="M12" i="5"/>
  <c r="P12" i="5"/>
  <c r="Q12" i="5"/>
  <c r="R12" i="5"/>
  <c r="D13" i="5"/>
  <c r="G13" i="5"/>
  <c r="J13" i="5"/>
  <c r="M13" i="5"/>
  <c r="P13" i="5"/>
  <c r="Q13" i="5"/>
  <c r="R13" i="5"/>
  <c r="B14" i="5"/>
  <c r="C14" i="5"/>
  <c r="R14" i="5" s="1"/>
  <c r="E14" i="5"/>
  <c r="F14" i="5"/>
  <c r="H14" i="5"/>
  <c r="J14" i="5" s="1"/>
  <c r="I14" i="5"/>
  <c r="K14" i="5"/>
  <c r="L14" i="5"/>
  <c r="N14" i="5"/>
  <c r="P14" i="5" s="1"/>
  <c r="O14" i="5"/>
  <c r="D15" i="5"/>
  <c r="G15" i="5"/>
  <c r="J15" i="5"/>
  <c r="M15" i="5"/>
  <c r="P15" i="5"/>
  <c r="Q15" i="5"/>
  <c r="R15" i="5"/>
  <c r="D16" i="5"/>
  <c r="G16" i="5"/>
  <c r="J16" i="5"/>
  <c r="M16" i="5"/>
  <c r="P16" i="5"/>
  <c r="Q16" i="5"/>
  <c r="R16" i="5"/>
  <c r="S16" i="5" s="1"/>
  <c r="D17" i="5"/>
  <c r="G17" i="5"/>
  <c r="J17" i="5"/>
  <c r="M17" i="5"/>
  <c r="P17" i="5"/>
  <c r="Q17" i="5"/>
  <c r="R17" i="5"/>
  <c r="S17" i="5" s="1"/>
  <c r="D18" i="5"/>
  <c r="G18" i="5"/>
  <c r="J18" i="5"/>
  <c r="M18" i="5"/>
  <c r="P18" i="5"/>
  <c r="Q18" i="5"/>
  <c r="R18" i="5"/>
  <c r="B19" i="5"/>
  <c r="D19" i="5" s="1"/>
  <c r="C19" i="5"/>
  <c r="E19" i="5"/>
  <c r="F19" i="5"/>
  <c r="H19" i="5"/>
  <c r="J19" i="5" s="1"/>
  <c r="I19" i="5"/>
  <c r="K19" i="5"/>
  <c r="L19" i="5"/>
  <c r="N19" i="5"/>
  <c r="P19" i="5" s="1"/>
  <c r="O19" i="5"/>
  <c r="D20" i="5"/>
  <c r="G20" i="5"/>
  <c r="J20" i="5"/>
  <c r="M20" i="5"/>
  <c r="P20" i="5"/>
  <c r="Q20" i="5"/>
  <c r="S20" i="5" s="1"/>
  <c r="R20" i="5"/>
  <c r="D21" i="5"/>
  <c r="G21" i="5"/>
  <c r="J21" i="5"/>
  <c r="M21" i="5"/>
  <c r="P21" i="5"/>
  <c r="Q21" i="5"/>
  <c r="R21" i="5"/>
  <c r="D22" i="5"/>
  <c r="G22" i="5"/>
  <c r="J22" i="5"/>
  <c r="M22" i="5"/>
  <c r="P22" i="5"/>
  <c r="Q22" i="5"/>
  <c r="R22" i="5"/>
  <c r="D23" i="5"/>
  <c r="G23" i="5"/>
  <c r="J23" i="5"/>
  <c r="M23" i="5"/>
  <c r="P23" i="5"/>
  <c r="Q23" i="5"/>
  <c r="S23" i="5" s="1"/>
  <c r="R23" i="5"/>
  <c r="B24" i="5"/>
  <c r="C24" i="5"/>
  <c r="R24" i="5" s="1"/>
  <c r="E24" i="5"/>
  <c r="F24" i="5"/>
  <c r="G24" i="5" s="1"/>
  <c r="H24" i="5"/>
  <c r="J24" i="5" s="1"/>
  <c r="I24" i="5"/>
  <c r="K24" i="5"/>
  <c r="L24" i="5"/>
  <c r="N24" i="5"/>
  <c r="P24" i="5" s="1"/>
  <c r="O24" i="5"/>
  <c r="D25" i="5"/>
  <c r="G25" i="5"/>
  <c r="J25" i="5"/>
  <c r="M25" i="5"/>
  <c r="P25" i="5"/>
  <c r="Q25" i="5"/>
  <c r="R25" i="5"/>
  <c r="D26" i="5"/>
  <c r="G26" i="5"/>
  <c r="J26" i="5"/>
  <c r="M26" i="5"/>
  <c r="P26" i="5"/>
  <c r="Q26" i="5"/>
  <c r="R26" i="5"/>
  <c r="S26" i="5" s="1"/>
  <c r="D27" i="5"/>
  <c r="G27" i="5"/>
  <c r="J27" i="5"/>
  <c r="M27" i="5"/>
  <c r="P27" i="5"/>
  <c r="Q27" i="5"/>
  <c r="R27" i="5"/>
  <c r="S27" i="5" s="1"/>
  <c r="D28" i="5"/>
  <c r="G28" i="5"/>
  <c r="J28" i="5"/>
  <c r="M28" i="5"/>
  <c r="P28" i="5"/>
  <c r="Q28" i="5"/>
  <c r="R28" i="5"/>
  <c r="S28" i="5" s="1"/>
  <c r="B29" i="5"/>
  <c r="D29" i="5" s="1"/>
  <c r="C29" i="5"/>
  <c r="E29" i="5"/>
  <c r="F29" i="5"/>
  <c r="H29" i="5"/>
  <c r="J29" i="5" s="1"/>
  <c r="I29" i="5"/>
  <c r="K29" i="5"/>
  <c r="L29" i="5"/>
  <c r="N29" i="5"/>
  <c r="P29" i="5" s="1"/>
  <c r="O29" i="5"/>
  <c r="D30" i="5"/>
  <c r="G30" i="5"/>
  <c r="J30" i="5"/>
  <c r="M30" i="5"/>
  <c r="P30" i="5"/>
  <c r="Q30" i="5"/>
  <c r="S30" i="5" s="1"/>
  <c r="R30" i="5"/>
  <c r="D31" i="5"/>
  <c r="G31" i="5"/>
  <c r="J31" i="5"/>
  <c r="M31" i="5"/>
  <c r="P31" i="5"/>
  <c r="Q31" i="5"/>
  <c r="R31" i="5"/>
  <c r="D32" i="5"/>
  <c r="G32" i="5"/>
  <c r="J32" i="5"/>
  <c r="M32" i="5"/>
  <c r="P32" i="5"/>
  <c r="Q32" i="5"/>
  <c r="R32" i="5"/>
  <c r="D33" i="5"/>
  <c r="G33" i="5"/>
  <c r="J33" i="5"/>
  <c r="M33" i="5"/>
  <c r="P33" i="5"/>
  <c r="Q33" i="5"/>
  <c r="R33" i="5"/>
  <c r="B34" i="5"/>
  <c r="C34" i="5"/>
  <c r="R34" i="5" s="1"/>
  <c r="E34" i="5"/>
  <c r="F34" i="5"/>
  <c r="G34" i="5" s="1"/>
  <c r="H34" i="5"/>
  <c r="J34" i="5" s="1"/>
  <c r="I34" i="5"/>
  <c r="K34" i="5"/>
  <c r="L34" i="5"/>
  <c r="N34" i="5"/>
  <c r="P34" i="5" s="1"/>
  <c r="O34" i="5"/>
  <c r="D35" i="5"/>
  <c r="G35" i="5"/>
  <c r="J35" i="5"/>
  <c r="M35" i="5"/>
  <c r="P35" i="5"/>
  <c r="Q35" i="5"/>
  <c r="R35" i="5"/>
  <c r="D36" i="5"/>
  <c r="G36" i="5"/>
  <c r="J36" i="5"/>
  <c r="M36" i="5"/>
  <c r="P36" i="5"/>
  <c r="Q36" i="5"/>
  <c r="R36" i="5"/>
  <c r="S36" i="5" s="1"/>
  <c r="D37" i="5"/>
  <c r="G37" i="5"/>
  <c r="J37" i="5"/>
  <c r="M37" i="5"/>
  <c r="P37" i="5"/>
  <c r="Q37" i="5"/>
  <c r="R37" i="5"/>
  <c r="S37" i="5" s="1"/>
  <c r="D38" i="5"/>
  <c r="G38" i="5"/>
  <c r="J38" i="5"/>
  <c r="M38" i="5"/>
  <c r="P38" i="5"/>
  <c r="Q38" i="5"/>
  <c r="R38" i="5"/>
  <c r="S38" i="5" s="1"/>
  <c r="B39" i="5"/>
  <c r="D39" i="5" s="1"/>
  <c r="C39" i="5"/>
  <c r="E39" i="5"/>
  <c r="F39" i="5"/>
  <c r="H39" i="5"/>
  <c r="J39" i="5" s="1"/>
  <c r="I39" i="5"/>
  <c r="K39" i="5"/>
  <c r="L39" i="5"/>
  <c r="N39" i="5"/>
  <c r="P39" i="5" s="1"/>
  <c r="O39" i="5"/>
  <c r="D40" i="5"/>
  <c r="G40" i="5"/>
  <c r="J40" i="5"/>
  <c r="M40" i="5"/>
  <c r="P40" i="5"/>
  <c r="Q40" i="5"/>
  <c r="S40" i="5" s="1"/>
  <c r="R40" i="5"/>
  <c r="D41" i="5"/>
  <c r="G41" i="5"/>
  <c r="J41" i="5"/>
  <c r="M41" i="5"/>
  <c r="P41" i="5"/>
  <c r="Q41" i="5"/>
  <c r="R41" i="5"/>
  <c r="D42" i="5"/>
  <c r="G42" i="5"/>
  <c r="J42" i="5"/>
  <c r="M42" i="5"/>
  <c r="P42" i="5"/>
  <c r="Q42" i="5"/>
  <c r="R42" i="5"/>
  <c r="D43" i="5"/>
  <c r="G43" i="5"/>
  <c r="J43" i="5"/>
  <c r="M43" i="5"/>
  <c r="P43" i="5"/>
  <c r="Q43" i="5"/>
  <c r="R43" i="5"/>
  <c r="D9" i="1"/>
  <c r="C9" i="1" s="1"/>
  <c r="E9" i="1"/>
  <c r="F9" i="1"/>
  <c r="G9" i="1"/>
  <c r="D10" i="1"/>
  <c r="C10" i="1" s="1"/>
  <c r="E10" i="1"/>
  <c r="F10" i="1"/>
  <c r="G10" i="1"/>
  <c r="D11" i="1"/>
  <c r="C11" i="1" s="1"/>
  <c r="E11" i="1"/>
  <c r="F11" i="1"/>
  <c r="G11" i="1"/>
  <c r="D12" i="1"/>
  <c r="C12" i="1" s="1"/>
  <c r="E12" i="1"/>
  <c r="F12" i="1"/>
  <c r="G12" i="1"/>
  <c r="D13" i="1"/>
  <c r="C13" i="1" s="1"/>
  <c r="E13" i="1"/>
  <c r="F13" i="1"/>
  <c r="G13" i="1"/>
  <c r="D14" i="1"/>
  <c r="C14" i="1" s="1"/>
  <c r="E14" i="1"/>
  <c r="F14" i="1"/>
  <c r="G14" i="1"/>
  <c r="D15" i="1"/>
  <c r="C15" i="1" s="1"/>
  <c r="E15" i="1"/>
  <c r="F15" i="1"/>
  <c r="G15" i="1"/>
  <c r="D16" i="1"/>
  <c r="C16" i="1" s="1"/>
  <c r="E16" i="1"/>
  <c r="F16" i="1"/>
  <c r="G16" i="1"/>
  <c r="D17" i="1"/>
  <c r="C17" i="1" s="1"/>
  <c r="E17" i="1"/>
  <c r="F17" i="1"/>
  <c r="G17" i="1"/>
  <c r="D18" i="1"/>
  <c r="C18" i="1" s="1"/>
  <c r="E18" i="1"/>
  <c r="F18" i="1"/>
  <c r="G18" i="1"/>
  <c r="D19" i="1"/>
  <c r="C19" i="1" s="1"/>
  <c r="E19" i="1"/>
  <c r="F19" i="1"/>
  <c r="C31" i="1"/>
  <c r="C32" i="1"/>
  <c r="D33" i="1"/>
  <c r="F33" i="1"/>
  <c r="D34" i="1"/>
  <c r="E34" i="1"/>
  <c r="F34" i="1"/>
  <c r="C53" i="1"/>
  <c r="E54" i="1"/>
  <c r="E22" i="1" s="1"/>
  <c r="F54" i="1"/>
  <c r="F22" i="1" s="1"/>
  <c r="D55" i="1"/>
  <c r="E55" i="1"/>
  <c r="F55" i="1"/>
  <c r="D56" i="1"/>
  <c r="E56" i="1"/>
  <c r="F56" i="1"/>
  <c r="C63" i="1"/>
  <c r="C64" i="1"/>
  <c r="D65" i="1"/>
  <c r="E65" i="1"/>
  <c r="F65" i="1"/>
  <c r="D66" i="1"/>
  <c r="E66" i="1"/>
  <c r="F66" i="1"/>
  <c r="C111" i="1"/>
  <c r="C112" i="1"/>
  <c r="D113" i="1"/>
  <c r="E113" i="1"/>
  <c r="F113" i="1"/>
  <c r="D114" i="1"/>
  <c r="C114" i="1" s="1"/>
  <c r="F23" i="1" l="1"/>
  <c r="E23" i="1"/>
  <c r="D23" i="1"/>
  <c r="E24" i="1"/>
  <c r="F24" i="1"/>
  <c r="D24" i="1"/>
  <c r="F4" i="5"/>
  <c r="K4" i="5"/>
  <c r="S41" i="5"/>
  <c r="R39" i="5"/>
  <c r="Q34" i="5"/>
  <c r="S34" i="5" s="1"/>
  <c r="S31" i="5"/>
  <c r="R29" i="5"/>
  <c r="Q24" i="5"/>
  <c r="S24" i="5" s="1"/>
  <c r="S21" i="5"/>
  <c r="R19" i="5"/>
  <c r="Q14" i="5"/>
  <c r="S14" i="5" s="1"/>
  <c r="R7" i="5"/>
  <c r="Q6" i="5"/>
  <c r="M8" i="5"/>
  <c r="G7" i="5"/>
  <c r="G6" i="5"/>
  <c r="O4" i="5"/>
  <c r="E4" i="5"/>
  <c r="S42" i="5"/>
  <c r="G39" i="5"/>
  <c r="M34" i="5"/>
  <c r="S32" i="5"/>
  <c r="G29" i="5"/>
  <c r="M24" i="5"/>
  <c r="S22" i="5"/>
  <c r="G19" i="5"/>
  <c r="S18" i="5"/>
  <c r="M14" i="5"/>
  <c r="G14" i="5"/>
  <c r="S12" i="5"/>
  <c r="G9" i="5"/>
  <c r="P6" i="5"/>
  <c r="H4" i="5"/>
  <c r="J4" i="5" s="1"/>
  <c r="S43" i="5"/>
  <c r="S35" i="5"/>
  <c r="S33" i="5"/>
  <c r="S25" i="5"/>
  <c r="S15" i="5"/>
  <c r="Q8" i="5"/>
  <c r="R5" i="5"/>
  <c r="M6" i="5"/>
  <c r="L4" i="5"/>
  <c r="G5" i="5"/>
  <c r="C4" i="5"/>
  <c r="C66" i="1"/>
  <c r="C113" i="1"/>
  <c r="C54" i="1"/>
  <c r="C65" i="1"/>
  <c r="C56" i="1"/>
  <c r="C21" i="1"/>
  <c r="C55" i="1"/>
  <c r="C33" i="1"/>
  <c r="S8" i="5"/>
  <c r="G4" i="5"/>
  <c r="R8" i="5"/>
  <c r="R6" i="5"/>
  <c r="B4" i="5"/>
  <c r="Q39" i="5"/>
  <c r="M39" i="5"/>
  <c r="Q29" i="5"/>
  <c r="S29" i="5" s="1"/>
  <c r="M29" i="5"/>
  <c r="Q19" i="5"/>
  <c r="S19" i="5" s="1"/>
  <c r="M19" i="5"/>
  <c r="Q9" i="5"/>
  <c r="Q7" i="5"/>
  <c r="S7" i="5" s="1"/>
  <c r="Q5" i="5"/>
  <c r="M5" i="5"/>
  <c r="N4" i="5"/>
  <c r="P4" i="5" s="1"/>
  <c r="C34" i="1"/>
  <c r="D34" i="5"/>
  <c r="D24" i="5"/>
  <c r="D14" i="5"/>
  <c r="R9" i="5"/>
  <c r="J5" i="5"/>
  <c r="C22" i="1"/>
  <c r="S13" i="5"/>
  <c r="S11" i="5"/>
  <c r="S9" i="5" l="1"/>
  <c r="D4" i="5"/>
  <c r="S6" i="5"/>
  <c r="M4" i="5"/>
  <c r="S39" i="5"/>
  <c r="C23" i="1"/>
  <c r="C24" i="1"/>
  <c r="R4" i="5"/>
  <c r="Q4" i="5"/>
  <c r="S5" i="5"/>
  <c r="S4" i="5" l="1"/>
</calcChain>
</file>

<file path=xl/sharedStrings.xml><?xml version="1.0" encoding="utf-8"?>
<sst xmlns="http://schemas.openxmlformats.org/spreadsheetml/2006/main" count="392" uniqueCount="53">
  <si>
    <t>Table 13.1A</t>
  </si>
  <si>
    <t>NUMBER OF MOTOR VEHICLES REGISTERED BY MAJOR CLASSIFICATION</t>
  </si>
  <si>
    <t>AND PROVINCE/CITY</t>
  </si>
  <si>
    <t>Total</t>
  </si>
  <si>
    <t>Private</t>
  </si>
  <si>
    <t>Government</t>
  </si>
  <si>
    <t>For Hire</t>
  </si>
  <si>
    <t>Others</t>
  </si>
  <si>
    <t>CAR</t>
  </si>
  <si>
    <t>Abra</t>
  </si>
  <si>
    <t>Baguio City</t>
  </si>
  <si>
    <t>Note:  No separate data available for Baguio City from 1981-1988.</t>
  </si>
  <si>
    <t>Source:  Land Transportation Office</t>
  </si>
  <si>
    <t>Table 13.1A Continued</t>
  </si>
  <si>
    <t>Benguet 1/</t>
  </si>
  <si>
    <t>Ifugao</t>
  </si>
  <si>
    <t>Kalinga-Apayao</t>
  </si>
  <si>
    <t>1/ - Benguet includes Baguio City from 1981-1988.</t>
  </si>
  <si>
    <t>Mountain Province</t>
  </si>
  <si>
    <t>Province/City/Year</t>
  </si>
  <si>
    <t xml:space="preserve"> -  </t>
  </si>
  <si>
    <t>Table13.1A</t>
  </si>
  <si>
    <t>Table13.1A  Continued</t>
  </si>
  <si>
    <t xml:space="preserve">Benguet </t>
  </si>
  <si>
    <t xml:space="preserve">Kalinga </t>
  </si>
  <si>
    <t xml:space="preserve">Apayao </t>
  </si>
  <si>
    <t>Baguio</t>
  </si>
  <si>
    <t>Bontoc</t>
  </si>
  <si>
    <t>Flora Ext</t>
  </si>
  <si>
    <t>Lagawe</t>
  </si>
  <si>
    <t>La Trinidad</t>
  </si>
  <si>
    <t>Tabuk</t>
  </si>
  <si>
    <t>Q1</t>
  </si>
  <si>
    <t>Q2</t>
  </si>
  <si>
    <t>Q3</t>
  </si>
  <si>
    <t>Q4</t>
  </si>
  <si>
    <t>PRIVATE</t>
  </si>
  <si>
    <t>FOR HIRE</t>
  </si>
  <si>
    <t>GOVT</t>
  </si>
  <si>
    <t>DIPLOMATIC</t>
  </si>
  <si>
    <t>EXEMPT</t>
  </si>
  <si>
    <t>TOTAL</t>
  </si>
  <si>
    <t>NEW</t>
  </si>
  <si>
    <t>REN</t>
  </si>
  <si>
    <t>GRAND</t>
  </si>
  <si>
    <t>Bangued</t>
  </si>
  <si>
    <t>Mt. Province</t>
  </si>
  <si>
    <t>1991-2005</t>
  </si>
  <si>
    <t>...</t>
  </si>
  <si>
    <t>Notes:  1. "Others" includes the Diplomatic and Exempt classifications.</t>
  </si>
  <si>
    <t>2008-2014</t>
  </si>
  <si>
    <r>
      <rPr>
        <sz val="9"/>
        <color theme="0"/>
        <rFont val="Arial"/>
        <family val="2"/>
      </rPr>
      <t xml:space="preserve">Notes: </t>
    </r>
    <r>
      <rPr>
        <sz val="9"/>
        <rFont val="Arial"/>
        <family val="2"/>
      </rPr>
      <t xml:space="preserve"> 2. 2014 data is from January-September only.</t>
    </r>
  </si>
  <si>
    <t>Source:  Department of Transportation and Communications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</si>
</sst>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3" formatCode="_(* #,##0.00_);_(* \(#,##0.00\);_(* &quot;-&quot;??_);_(@_)"/>
    <numFmt numFmtId="164" formatCode="General\ \ "/>
    <numFmt numFmtId="165" formatCode="#,##0\ \ "/>
    <numFmt numFmtId="166" formatCode="General\ \ \ \ "/>
    <numFmt numFmtId="167" formatCode="_(* #,##0.0_);_(* \(#,##0.0\);_(* &quot;-&quot;?_);_(@_)"/>
    <numFmt numFmtId="168" formatCode="_(* #,##0_);_(* \(#,##0\);_(* &quot;-&quot;??_);_(@_)"/>
  </numFmts>
  <fonts count="13" x14ac:knownFonts="1">
    <font>
      <sz val="10"/>
      <name val="Arial"/>
    </font>
    <font>
      <sz val="10"/>
      <name val="Arial"/>
      <family val="2"/>
    </font>
    <font>
      <b/>
      <sz val="10"/>
      <name val="Helv"/>
    </font>
    <font>
      <sz val="10"/>
      <name val="Helv"/>
    </font>
    <font>
      <sz val="10"/>
      <color indexed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color indexed="62"/>
      <name val="Arial"/>
      <family val="2"/>
    </font>
    <font>
      <b/>
      <sz val="9"/>
      <color indexed="62"/>
      <name val="Arial"/>
      <family val="2"/>
    </font>
    <font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4" fillId="0" borderId="0" xfId="0" applyFont="1" applyFill="1" applyBorder="1"/>
    <xf numFmtId="164" fontId="6" fillId="0" borderId="0" xfId="0" applyNumberFormat="1" applyFont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4" fontId="2" fillId="0" borderId="0" xfId="0" applyNumberFormat="1" applyFont="1" applyFill="1" applyBorder="1"/>
    <xf numFmtId="165" fontId="2" fillId="0" borderId="0" xfId="0" applyNumberFormat="1" applyFont="1" applyFill="1" applyBorder="1" applyAlignment="1">
      <alignment horizontal="right"/>
    </xf>
    <xf numFmtId="165" fontId="7" fillId="0" borderId="0" xfId="0" applyNumberFormat="1" applyFont="1" applyBorder="1" applyAlignment="1">
      <alignment horizontal="right"/>
    </xf>
    <xf numFmtId="0" fontId="7" fillId="0" borderId="0" xfId="0" applyFont="1" applyBorder="1"/>
    <xf numFmtId="164" fontId="7" fillId="0" borderId="0" xfId="0" applyNumberFormat="1" applyFont="1" applyBorder="1"/>
    <xf numFmtId="165" fontId="7" fillId="0" borderId="0" xfId="0" applyNumberFormat="1" applyFont="1" applyFill="1" applyBorder="1" applyAlignment="1">
      <alignment horizontal="right"/>
    </xf>
    <xf numFmtId="3" fontId="7" fillId="0" borderId="0" xfId="0" applyNumberFormat="1" applyFont="1" applyBorder="1" applyAlignment="1">
      <alignment horizontal="right"/>
    </xf>
    <xf numFmtId="0" fontId="7" fillId="0" borderId="0" xfId="0" applyFont="1" applyFill="1" applyBorder="1"/>
    <xf numFmtId="164" fontId="7" fillId="0" borderId="0" xfId="0" applyNumberFormat="1" applyFont="1" applyFill="1" applyBorder="1" applyAlignment="1">
      <alignment horizontal="left"/>
    </xf>
    <xf numFmtId="164" fontId="7" fillId="0" borderId="0" xfId="0" applyNumberFormat="1" applyFont="1" applyFill="1" applyBorder="1"/>
    <xf numFmtId="164" fontId="7" fillId="0" borderId="0" xfId="0" applyNumberFormat="1" applyFont="1" applyFill="1" applyBorder="1" applyAlignment="1">
      <alignment horizontal="right"/>
    </xf>
    <xf numFmtId="164" fontId="5" fillId="0" borderId="0" xfId="0" applyNumberFormat="1" applyFont="1" applyBorder="1" applyAlignment="1">
      <alignment horizontal="left"/>
    </xf>
    <xf numFmtId="166" fontId="5" fillId="0" borderId="0" xfId="0" applyNumberFormat="1" applyFont="1" applyBorder="1" applyAlignment="1">
      <alignment horizontal="right"/>
    </xf>
    <xf numFmtId="165" fontId="5" fillId="0" borderId="0" xfId="0" applyNumberFormat="1" applyFont="1" applyBorder="1" applyAlignment="1">
      <alignment horizontal="right"/>
    </xf>
    <xf numFmtId="167" fontId="5" fillId="0" borderId="0" xfId="0" applyNumberFormat="1" applyFont="1" applyBorder="1" applyAlignment="1">
      <alignment horizontal="left"/>
    </xf>
    <xf numFmtId="165" fontId="6" fillId="0" borderId="0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left"/>
    </xf>
    <xf numFmtId="164" fontId="8" fillId="0" borderId="0" xfId="0" applyNumberFormat="1" applyFont="1" applyBorder="1"/>
    <xf numFmtId="164" fontId="6" fillId="0" borderId="0" xfId="0" applyNumberFormat="1" applyFont="1" applyBorder="1"/>
    <xf numFmtId="164" fontId="9" fillId="0" borderId="0" xfId="0" applyNumberFormat="1" applyFont="1" applyBorder="1" applyAlignment="1">
      <alignment horizontal="left"/>
    </xf>
    <xf numFmtId="165" fontId="9" fillId="0" borderId="0" xfId="0" applyNumberFormat="1" applyFont="1" applyBorder="1" applyAlignment="1">
      <alignment horizontal="right"/>
    </xf>
    <xf numFmtId="41" fontId="5" fillId="0" borderId="0" xfId="0" applyNumberFormat="1" applyFont="1" applyBorder="1" applyAlignment="1">
      <alignment horizontal="right"/>
    </xf>
    <xf numFmtId="41" fontId="5" fillId="0" borderId="0" xfId="0" applyNumberFormat="1" applyFont="1" applyBorder="1" applyAlignment="1">
      <alignment horizontal="left"/>
    </xf>
    <xf numFmtId="3" fontId="0" fillId="0" borderId="0" xfId="0" applyNumberFormat="1"/>
    <xf numFmtId="166" fontId="5" fillId="0" borderId="0" xfId="0" applyNumberFormat="1" applyFont="1" applyBorder="1" applyAlignment="1">
      <alignment horizontal="left"/>
    </xf>
    <xf numFmtId="168" fontId="11" fillId="0" borderId="0" xfId="1" applyNumberFormat="1" applyFont="1" applyFill="1"/>
    <xf numFmtId="168" fontId="11" fillId="0" borderId="0" xfId="1" applyNumberFormat="1" applyFont="1" applyFill="1" applyAlignment="1">
      <alignment horizontal="center"/>
    </xf>
    <xf numFmtId="168" fontId="10" fillId="0" borderId="0" xfId="1" applyNumberFormat="1" applyFont="1" applyFill="1" applyAlignment="1">
      <alignment horizontal="center"/>
    </xf>
    <xf numFmtId="168" fontId="10" fillId="0" borderId="0" xfId="1" applyNumberFormat="1" applyFont="1" applyFill="1"/>
    <xf numFmtId="168" fontId="11" fillId="2" borderId="0" xfId="1" applyNumberFormat="1" applyFont="1" applyFill="1"/>
    <xf numFmtId="168" fontId="10" fillId="2" borderId="0" xfId="1" applyNumberFormat="1" applyFont="1" applyFill="1"/>
    <xf numFmtId="168" fontId="11" fillId="3" borderId="0" xfId="1" applyNumberFormat="1" applyFont="1" applyFill="1" applyAlignment="1">
      <alignment horizontal="right"/>
    </xf>
    <xf numFmtId="168" fontId="10" fillId="3" borderId="0" xfId="1" applyNumberFormat="1" applyFont="1" applyFill="1"/>
    <xf numFmtId="168" fontId="11" fillId="4" borderId="0" xfId="1" applyNumberFormat="1" applyFont="1" applyFill="1"/>
    <xf numFmtId="168" fontId="11" fillId="0" borderId="0" xfId="1" applyNumberFormat="1" applyFont="1" applyFill="1" applyAlignment="1">
      <alignment horizontal="right"/>
    </xf>
    <xf numFmtId="0" fontId="5" fillId="0" borderId="0" xfId="0" applyFont="1" applyBorder="1"/>
    <xf numFmtId="166" fontId="5" fillId="0" borderId="1" xfId="0" applyNumberFormat="1" applyFont="1" applyBorder="1" applyAlignment="1">
      <alignment horizontal="left"/>
    </xf>
    <xf numFmtId="164" fontId="5" fillId="0" borderId="1" xfId="0" applyNumberFormat="1" applyFont="1" applyBorder="1" applyAlignment="1">
      <alignment horizontal="left"/>
    </xf>
    <xf numFmtId="41" fontId="5" fillId="0" borderId="0" xfId="0" applyNumberFormat="1" applyFont="1" applyFill="1" applyBorder="1" applyAlignment="1">
      <alignment horizontal="right"/>
    </xf>
    <xf numFmtId="41" fontId="5" fillId="0" borderId="1" xfId="0" applyNumberFormat="1" applyFont="1" applyBorder="1" applyAlignment="1">
      <alignment horizontal="right"/>
    </xf>
    <xf numFmtId="166" fontId="5" fillId="0" borderId="0" xfId="0" applyNumberFormat="1" applyFont="1" applyFill="1" applyBorder="1" applyAlignment="1">
      <alignment horizontal="left"/>
    </xf>
    <xf numFmtId="41" fontId="5" fillId="0" borderId="0" xfId="0" applyNumberFormat="1" applyFont="1" applyBorder="1"/>
    <xf numFmtId="164" fontId="7" fillId="0" borderId="1" xfId="0" applyNumberFormat="1" applyFont="1" applyBorder="1"/>
    <xf numFmtId="0" fontId="6" fillId="0" borderId="0" xfId="0" applyFont="1" applyBorder="1"/>
    <xf numFmtId="0" fontId="1" fillId="0" borderId="0" xfId="0" applyFont="1" applyFill="1" applyBorder="1"/>
    <xf numFmtId="168" fontId="5" fillId="0" borderId="0" xfId="1" applyNumberFormat="1" applyFont="1" applyBorder="1"/>
    <xf numFmtId="168" fontId="5" fillId="0" borderId="0" xfId="1" applyNumberFormat="1" applyFont="1" applyFill="1" applyBorder="1"/>
    <xf numFmtId="164" fontId="9" fillId="0" borderId="2" xfId="0" applyNumberFormat="1" applyFont="1" applyFill="1" applyBorder="1" applyAlignment="1">
      <alignment horizontal="center" vertical="center" wrapText="1"/>
    </xf>
    <xf numFmtId="164" fontId="9" fillId="0" borderId="3" xfId="0" applyNumberFormat="1" applyFont="1" applyFill="1" applyBorder="1" applyAlignment="1">
      <alignment horizontal="center" vertical="center" wrapText="1"/>
    </xf>
    <xf numFmtId="164" fontId="9" fillId="0" borderId="4" xfId="0" applyNumberFormat="1" applyFont="1" applyFill="1" applyBorder="1" applyAlignment="1">
      <alignment horizontal="center" vertical="center" wrapText="1"/>
    </xf>
    <xf numFmtId="164" fontId="9" fillId="0" borderId="5" xfId="0" applyNumberFormat="1" applyFont="1" applyFill="1" applyBorder="1" applyAlignment="1">
      <alignment horizontal="center" vertical="center" wrapText="1"/>
    </xf>
    <xf numFmtId="165" fontId="9" fillId="0" borderId="6" xfId="0" applyNumberFormat="1" applyFont="1" applyFill="1" applyBorder="1" applyAlignment="1">
      <alignment horizontal="center" vertical="center" wrapText="1"/>
    </xf>
    <xf numFmtId="165" fontId="9" fillId="0" borderId="7" xfId="0" applyNumberFormat="1" applyFont="1" applyFill="1" applyBorder="1" applyAlignment="1">
      <alignment horizontal="center" vertical="center" wrapText="1"/>
    </xf>
    <xf numFmtId="165" fontId="9" fillId="0" borderId="8" xfId="0" applyNumberFormat="1" applyFont="1" applyFill="1" applyBorder="1" applyAlignment="1">
      <alignment horizontal="center" vertical="center" wrapText="1"/>
    </xf>
    <xf numFmtId="168" fontId="11" fillId="0" borderId="0" xfId="1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PH" sz="900"/>
              <a:t>Figure 13.1  Motor Vehicles Registered By Major Classification, CAR:  
2013-2014</a:t>
            </a:r>
          </a:p>
        </c:rich>
      </c:tx>
      <c:layout>
        <c:manualLayout>
          <c:xMode val="edge"/>
          <c:yMode val="edge"/>
          <c:x val="0.14417750399977661"/>
          <c:y val="1.89892036691289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16215866181394"/>
          <c:y val="0.14549427713288415"/>
          <c:w val="0.84148572992918669"/>
          <c:h val="0.74291809400113651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Table13.1a!$D$6</c:f>
              <c:strCache>
                <c:ptCount val="1"/>
                <c:pt idx="0">
                  <c:v>Private</c:v>
                </c:pt>
              </c:strCache>
            </c:strRef>
          </c:tx>
          <c:spPr>
            <a:pattFill prst="pct75">
              <a:fgClr>
                <a:schemeClr val="accent1"/>
              </a:fgClr>
              <a:bgClr>
                <a:schemeClr val="bg1"/>
              </a:bgClr>
            </a:pattFill>
            <a:ln w="25400">
              <a:solidFill>
                <a:srgbClr val="0000FF"/>
              </a:solidFill>
              <a:prstDash val="solid"/>
            </a:ln>
          </c:spPr>
          <c:invertIfNegative val="0"/>
          <c:cat>
            <c:numRef>
              <c:f>Table13.1a!$B$28:$B$29</c:f>
              <c:numCache>
                <c:formatCode>General\ \ \ \ </c:formatCode>
                <c:ptCount val="2"/>
                <c:pt idx="0">
                  <c:v>2013</c:v>
                </c:pt>
                <c:pt idx="1">
                  <c:v>2014</c:v>
                </c:pt>
              </c:numCache>
            </c:numRef>
          </c:cat>
          <c:val>
            <c:numRef>
              <c:f>Table13.1a!$D$28:$D$29</c:f>
              <c:numCache>
                <c:formatCode>_(* #,##0_);_(* \(#,##0\);_(* "-"_);_(@_)</c:formatCode>
                <c:ptCount val="2"/>
                <c:pt idx="0">
                  <c:v>82634</c:v>
                </c:pt>
                <c:pt idx="1">
                  <c:v>73948</c:v>
                </c:pt>
              </c:numCache>
            </c:numRef>
          </c:val>
        </c:ser>
        <c:ser>
          <c:idx val="4"/>
          <c:order val="1"/>
          <c:tx>
            <c:strRef>
              <c:f>Table13.1a!$E$6</c:f>
              <c:strCache>
                <c:ptCount val="1"/>
                <c:pt idx="0">
                  <c:v>Government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 w="25400">
              <a:solidFill>
                <a:srgbClr val="800080"/>
              </a:solidFill>
              <a:prstDash val="solid"/>
            </a:ln>
          </c:spPr>
          <c:invertIfNegative val="0"/>
          <c:cat>
            <c:numRef>
              <c:f>Table13.1a!$B$28:$B$29</c:f>
              <c:numCache>
                <c:formatCode>General\ \ \ \ </c:formatCode>
                <c:ptCount val="2"/>
                <c:pt idx="0">
                  <c:v>2013</c:v>
                </c:pt>
                <c:pt idx="1">
                  <c:v>2014</c:v>
                </c:pt>
              </c:numCache>
            </c:numRef>
          </c:cat>
          <c:val>
            <c:numRef>
              <c:f>Table13.1a!$E$28:$E$29</c:f>
              <c:numCache>
                <c:formatCode>_(* #,##0_);_(* \(#,##0\);_(* "-"_);_(@_)</c:formatCode>
                <c:ptCount val="2"/>
                <c:pt idx="0">
                  <c:v>1460</c:v>
                </c:pt>
                <c:pt idx="1">
                  <c:v>1532</c:v>
                </c:pt>
              </c:numCache>
            </c:numRef>
          </c:val>
        </c:ser>
        <c:ser>
          <c:idx val="5"/>
          <c:order val="2"/>
          <c:tx>
            <c:strRef>
              <c:f>Table13.1a!$F$6</c:f>
              <c:strCache>
                <c:ptCount val="1"/>
                <c:pt idx="0">
                  <c:v>For Hire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 w="25400">
              <a:solidFill>
                <a:srgbClr val="800000"/>
              </a:solidFill>
              <a:prstDash val="solid"/>
            </a:ln>
          </c:spPr>
          <c:invertIfNegative val="0"/>
          <c:cat>
            <c:numRef>
              <c:f>Table13.1a!$B$28:$B$29</c:f>
              <c:numCache>
                <c:formatCode>General\ \ \ \ </c:formatCode>
                <c:ptCount val="2"/>
                <c:pt idx="0">
                  <c:v>2013</c:v>
                </c:pt>
                <c:pt idx="1">
                  <c:v>2014</c:v>
                </c:pt>
              </c:numCache>
            </c:numRef>
          </c:cat>
          <c:val>
            <c:numRef>
              <c:f>Table13.1a!$F$28:$F$29</c:f>
              <c:numCache>
                <c:formatCode>_(* #,##0_);_(* \(#,##0\);_(* "-"_);_(@_)</c:formatCode>
                <c:ptCount val="2"/>
                <c:pt idx="0">
                  <c:v>17037</c:v>
                </c:pt>
                <c:pt idx="1">
                  <c:v>15757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22688"/>
        <c:axId val="48724992"/>
      </c:barChart>
      <c:catAx>
        <c:axId val="4872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PH" sz="900"/>
                  <a:t>Year</a:t>
                </a:r>
              </a:p>
            </c:rich>
          </c:tx>
          <c:layout>
            <c:manualLayout>
              <c:xMode val="edge"/>
              <c:yMode val="edge"/>
              <c:x val="0.48422036733576496"/>
              <c:y val="0.94087279811673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724992"/>
        <c:crosses val="autoZero"/>
        <c:auto val="1"/>
        <c:lblAlgn val="ctr"/>
        <c:lblOffset val="100"/>
        <c:noMultiLvlLbl val="0"/>
      </c:catAx>
      <c:valAx>
        <c:axId val="48724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7226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743814208726681"/>
          <c:y val="0.30608620829612793"/>
          <c:w val="0.14298959166216216"/>
          <c:h val="0.1836567903238899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269876</xdr:colOff>
      <xdr:row>120</xdr:row>
      <xdr:rowOff>127000</xdr:rowOff>
    </xdr:from>
    <xdr:to>
      <xdr:col>6</xdr:col>
      <xdr:colOff>546101</xdr:colOff>
      <xdr:row>140</xdr:row>
      <xdr:rowOff>31750</xdr:rowOff>
    </xdr:to>
    <xdr:graphicFrame macro="">
      <xdr:nvGraphicFramePr>
        <xdr:cNvPr id="3240" name="Chart 1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2"/>
  <sheetViews>
    <sheetView showGridLines="0" tabSelected="1" view="pageBreakPreview" zoomScale="120" zoomScaleSheetLayoutView="120" workbookViewId="0">
      <pane ySplit="19" topLeftCell="A122" activePane="bottomLeft" state="frozen"/>
      <selection pane="bottomLeft" activeCell="J137" sqref="J137"/>
    </sheetView>
  </sheetViews>
  <sheetFormatPr defaultRowHeight="12.75" customHeight="1" x14ac:dyDescent="0.2"/>
  <cols>
    <col min="1" max="1" width="11.28515625" style="9" customWidth="1"/>
    <col min="2" max="2" width="6.85546875" style="9" customWidth="1"/>
    <col min="3" max="4" width="13.7109375" style="7" customWidth="1"/>
    <col min="5" max="5" width="13.85546875" style="7" customWidth="1"/>
    <col min="6" max="7" width="14.28515625" style="7" customWidth="1"/>
    <col min="8" max="9" width="9.140625" style="8"/>
    <col min="10" max="10" width="9.140625" style="1"/>
    <col min="11" max="16384" width="9.140625" style="8"/>
  </cols>
  <sheetData>
    <row r="1" spans="1:7" ht="12.75" customHeight="1" x14ac:dyDescent="0.2">
      <c r="A1" s="2" t="s">
        <v>21</v>
      </c>
      <c r="B1" s="2"/>
      <c r="C1" s="20"/>
      <c r="D1" s="20"/>
      <c r="E1" s="20"/>
      <c r="F1" s="20"/>
      <c r="G1" s="20"/>
    </row>
    <row r="2" spans="1:7" ht="12.75" customHeight="1" x14ac:dyDescent="0.2">
      <c r="A2" s="21" t="s">
        <v>1</v>
      </c>
      <c r="B2" s="21"/>
      <c r="C2" s="20"/>
      <c r="D2" s="20"/>
      <c r="E2" s="20"/>
      <c r="F2" s="20"/>
      <c r="G2" s="20"/>
    </row>
    <row r="3" spans="1:7" ht="12.75" customHeight="1" x14ac:dyDescent="0.2">
      <c r="A3" s="22" t="s">
        <v>2</v>
      </c>
      <c r="B3" s="22"/>
      <c r="C3" s="20"/>
      <c r="D3" s="20"/>
      <c r="E3" s="20"/>
      <c r="F3" s="20"/>
      <c r="G3" s="20"/>
    </row>
    <row r="4" spans="1:7" ht="12.75" customHeight="1" x14ac:dyDescent="0.2">
      <c r="A4" s="21" t="s">
        <v>50</v>
      </c>
      <c r="B4" s="21"/>
      <c r="C4" s="20"/>
      <c r="D4" s="20"/>
      <c r="E4" s="20"/>
      <c r="F4" s="20"/>
      <c r="G4" s="20"/>
    </row>
    <row r="5" spans="1:7" ht="12.75" customHeight="1" x14ac:dyDescent="0.2">
      <c r="A5" s="23"/>
      <c r="B5" s="23"/>
      <c r="C5" s="20"/>
      <c r="D5" s="20"/>
      <c r="E5" s="20"/>
      <c r="F5" s="20"/>
      <c r="G5" s="20"/>
    </row>
    <row r="6" spans="1:7" ht="12.75" customHeight="1" x14ac:dyDescent="0.2">
      <c r="A6" s="52" t="s">
        <v>19</v>
      </c>
      <c r="B6" s="53"/>
      <c r="C6" s="56" t="s">
        <v>3</v>
      </c>
      <c r="D6" s="56" t="s">
        <v>4</v>
      </c>
      <c r="E6" s="56" t="s">
        <v>5</v>
      </c>
      <c r="F6" s="56" t="s">
        <v>6</v>
      </c>
      <c r="G6" s="56" t="s">
        <v>7</v>
      </c>
    </row>
    <row r="7" spans="1:7" ht="12.75" customHeight="1" x14ac:dyDescent="0.2">
      <c r="A7" s="54"/>
      <c r="B7" s="55"/>
      <c r="C7" s="56"/>
      <c r="D7" s="56"/>
      <c r="E7" s="56"/>
      <c r="F7" s="56"/>
      <c r="G7" s="56"/>
    </row>
    <row r="8" spans="1:7" ht="4.5" customHeight="1" x14ac:dyDescent="0.2">
      <c r="B8" s="24"/>
      <c r="C8" s="25"/>
      <c r="D8" s="25"/>
      <c r="E8" s="25"/>
      <c r="F8" s="25"/>
      <c r="G8" s="25"/>
    </row>
    <row r="9" spans="1:7" ht="12.75" hidden="1" customHeight="1" x14ac:dyDescent="0.2">
      <c r="A9" s="17">
        <v>1981</v>
      </c>
      <c r="B9" s="17"/>
      <c r="C9" s="26" t="e">
        <f>SUM(D9:G9)</f>
        <v>#REF!</v>
      </c>
      <c r="D9" s="26" t="e">
        <f>SUM(#REF!,#REF!,#REF!,D83,#REF!)</f>
        <v>#REF!</v>
      </c>
      <c r="E9" s="26" t="e">
        <f>SUM(#REF!,#REF!,#REF!,E83,#REF!)</f>
        <v>#REF!</v>
      </c>
      <c r="F9" s="26" t="e">
        <f>SUM(#REF!,#REF!,#REF!,F83,#REF!)</f>
        <v>#REF!</v>
      </c>
      <c r="G9" s="26" t="e">
        <f>SUM(#REF!,#REF!,#REF!,G83,#REF!)</f>
        <v>#REF!</v>
      </c>
    </row>
    <row r="10" spans="1:7" ht="12.75" hidden="1" customHeight="1" x14ac:dyDescent="0.2">
      <c r="A10" s="17">
        <v>1982</v>
      </c>
      <c r="B10" s="17"/>
      <c r="C10" s="26" t="e">
        <f t="shared" ref="C10:C19" si="0">SUM(D10:G10)</f>
        <v>#REF!</v>
      </c>
      <c r="D10" s="26" t="e">
        <f>SUM(#REF!,#REF!,#REF!,D84,#REF!)</f>
        <v>#REF!</v>
      </c>
      <c r="E10" s="26" t="e">
        <f>SUM(#REF!,#REF!,#REF!,E84,#REF!)</f>
        <v>#REF!</v>
      </c>
      <c r="F10" s="26" t="e">
        <f>SUM(#REF!,#REF!,#REF!,F84,#REF!)</f>
        <v>#REF!</v>
      </c>
      <c r="G10" s="26" t="e">
        <f>SUM(#REF!,#REF!,#REF!,G84,#REF!)</f>
        <v>#REF!</v>
      </c>
    </row>
    <row r="11" spans="1:7" ht="12.75" hidden="1" customHeight="1" x14ac:dyDescent="0.2">
      <c r="A11" s="17">
        <v>1983</v>
      </c>
      <c r="B11" s="17"/>
      <c r="C11" s="26" t="e">
        <f t="shared" si="0"/>
        <v>#REF!</v>
      </c>
      <c r="D11" s="26" t="e">
        <f>SUM(#REF!,#REF!,#REF!,#REF!,#REF!)</f>
        <v>#REF!</v>
      </c>
      <c r="E11" s="26" t="e">
        <f>SUM(#REF!,#REF!,#REF!,#REF!,#REF!)</f>
        <v>#REF!</v>
      </c>
      <c r="F11" s="26" t="e">
        <f>SUM(#REF!,#REF!,#REF!,#REF!,#REF!)</f>
        <v>#REF!</v>
      </c>
      <c r="G11" s="26" t="e">
        <f>SUM(#REF!,#REF!,#REF!,#REF!,#REF!)</f>
        <v>#REF!</v>
      </c>
    </row>
    <row r="12" spans="1:7" ht="12.75" hidden="1" customHeight="1" x14ac:dyDescent="0.2">
      <c r="A12" s="17">
        <v>1984</v>
      </c>
      <c r="B12" s="17"/>
      <c r="C12" s="26" t="e">
        <f t="shared" si="0"/>
        <v>#REF!</v>
      </c>
      <c r="D12" s="26" t="e">
        <f>SUM(#REF!,#REF!,#REF!,#REF!,#REF!)</f>
        <v>#REF!</v>
      </c>
      <c r="E12" s="26" t="e">
        <f>SUM(#REF!,#REF!,#REF!,#REF!,#REF!)</f>
        <v>#REF!</v>
      </c>
      <c r="F12" s="26" t="e">
        <f>SUM(#REF!,#REF!,#REF!,#REF!,#REF!)</f>
        <v>#REF!</v>
      </c>
      <c r="G12" s="26" t="e">
        <f>SUM(#REF!,#REF!,#REF!,#REF!,#REF!)</f>
        <v>#REF!</v>
      </c>
    </row>
    <row r="13" spans="1:7" ht="12.75" hidden="1" customHeight="1" x14ac:dyDescent="0.2">
      <c r="A13" s="17">
        <v>1985</v>
      </c>
      <c r="B13" s="17"/>
      <c r="C13" s="26" t="e">
        <f t="shared" si="0"/>
        <v>#REF!</v>
      </c>
      <c r="D13" s="26" t="e">
        <f>SUM(#REF!,#REF!,#REF!,#REF!,#REF!)</f>
        <v>#REF!</v>
      </c>
      <c r="E13" s="26" t="e">
        <f>SUM(#REF!,#REF!,#REF!,#REF!,#REF!)</f>
        <v>#REF!</v>
      </c>
      <c r="F13" s="26" t="e">
        <f>SUM(#REF!,#REF!,#REF!,#REF!,#REF!)</f>
        <v>#REF!</v>
      </c>
      <c r="G13" s="26" t="e">
        <f>SUM(#REF!,#REF!,#REF!,#REF!,#REF!)</f>
        <v>#REF!</v>
      </c>
    </row>
    <row r="14" spans="1:7" ht="12.75" hidden="1" customHeight="1" x14ac:dyDescent="0.2">
      <c r="A14" s="17">
        <v>1986</v>
      </c>
      <c r="B14" s="17"/>
      <c r="C14" s="26" t="e">
        <f t="shared" si="0"/>
        <v>#REF!</v>
      </c>
      <c r="D14" s="26" t="e">
        <f>SUM(#REF!,#REF!,#REF!,#REF!,#REF!)</f>
        <v>#REF!</v>
      </c>
      <c r="E14" s="26" t="e">
        <f>SUM(#REF!,#REF!,#REF!,#REF!,#REF!)</f>
        <v>#REF!</v>
      </c>
      <c r="F14" s="26" t="e">
        <f>SUM(#REF!,#REF!,#REF!,#REF!,#REF!)</f>
        <v>#REF!</v>
      </c>
      <c r="G14" s="26" t="e">
        <f>SUM(#REF!,#REF!,#REF!,#REF!,#REF!)</f>
        <v>#REF!</v>
      </c>
    </row>
    <row r="15" spans="1:7" ht="12.75" hidden="1" customHeight="1" x14ac:dyDescent="0.2">
      <c r="A15" s="17">
        <v>1987</v>
      </c>
      <c r="B15" s="17"/>
      <c r="C15" s="26" t="e">
        <f t="shared" si="0"/>
        <v>#REF!</v>
      </c>
      <c r="D15" s="26" t="e">
        <f>SUM(#REF!,#REF!,#REF!,#REF!,#REF!)</f>
        <v>#REF!</v>
      </c>
      <c r="E15" s="26" t="e">
        <f>SUM(#REF!,#REF!,#REF!,#REF!,#REF!)</f>
        <v>#REF!</v>
      </c>
      <c r="F15" s="26" t="e">
        <f>SUM(#REF!,#REF!,#REF!,#REF!,#REF!)</f>
        <v>#REF!</v>
      </c>
      <c r="G15" s="26" t="e">
        <f>SUM(#REF!,#REF!,#REF!,#REF!,#REF!)</f>
        <v>#REF!</v>
      </c>
    </row>
    <row r="16" spans="1:7" ht="12.75" hidden="1" customHeight="1" x14ac:dyDescent="0.2">
      <c r="A16" s="17">
        <v>1988</v>
      </c>
      <c r="B16" s="17"/>
      <c r="C16" s="26" t="e">
        <f t="shared" si="0"/>
        <v>#REF!</v>
      </c>
      <c r="D16" s="26" t="e">
        <f>SUM(#REF!,#REF!,#REF!,#REF!,#REF!)</f>
        <v>#REF!</v>
      </c>
      <c r="E16" s="26" t="e">
        <f>SUM(#REF!,#REF!,#REF!,#REF!,#REF!)</f>
        <v>#REF!</v>
      </c>
      <c r="F16" s="26" t="e">
        <f>SUM(#REF!,#REF!,#REF!,#REF!,#REF!)</f>
        <v>#REF!</v>
      </c>
      <c r="G16" s="26" t="e">
        <f>SUM(#REF!,#REF!,#REF!,#REF!,#REF!)</f>
        <v>#REF!</v>
      </c>
    </row>
    <row r="17" spans="1:8" ht="12.75" hidden="1" customHeight="1" x14ac:dyDescent="0.2">
      <c r="A17" s="17">
        <v>1989</v>
      </c>
      <c r="B17" s="17"/>
      <c r="C17" s="26" t="e">
        <f t="shared" si="0"/>
        <v>#REF!</v>
      </c>
      <c r="D17" s="26" t="e">
        <f>SUM(#REF!,#REF!,#REF!,#REF!,#REF!,#REF!)</f>
        <v>#REF!</v>
      </c>
      <c r="E17" s="26" t="e">
        <f>SUM(#REF!,#REF!,#REF!,#REF!,#REF!,#REF!)</f>
        <v>#REF!</v>
      </c>
      <c r="F17" s="26" t="e">
        <f>SUM(#REF!,#REF!,#REF!,#REF!,#REF!,#REF!)</f>
        <v>#REF!</v>
      </c>
      <c r="G17" s="26" t="e">
        <f>SUM(#REF!,#REF!,#REF!,#REF!,#REF!)</f>
        <v>#REF!</v>
      </c>
    </row>
    <row r="18" spans="1:8" ht="12.75" hidden="1" customHeight="1" x14ac:dyDescent="0.2">
      <c r="A18" s="24" t="s">
        <v>8</v>
      </c>
      <c r="B18" s="17">
        <v>1995</v>
      </c>
      <c r="C18" s="26" t="e">
        <f>SUM(D18:G18)</f>
        <v>#REF!</v>
      </c>
      <c r="D18" s="26" t="e">
        <f>#REF!+#REF!+#REF!+#REF!+#REF!+#REF!</f>
        <v>#REF!</v>
      </c>
      <c r="E18" s="26" t="e">
        <f>#REF!+#REF!+#REF!+#REF!+#REF!+#REF!</f>
        <v>#REF!</v>
      </c>
      <c r="F18" s="26" t="e">
        <f>#REF!+#REF!+#REF!+#REF!+#REF!+#REF!</f>
        <v>#REF!</v>
      </c>
      <c r="G18" s="26" t="e">
        <f>#REF!+#REF!+#REF!+#REF!+#REF!</f>
        <v>#REF!</v>
      </c>
    </row>
    <row r="19" spans="1:8" ht="12.75" hidden="1" customHeight="1" x14ac:dyDescent="0.2">
      <c r="A19" s="22" t="s">
        <v>8</v>
      </c>
      <c r="B19" s="17">
        <v>1996</v>
      </c>
      <c r="C19" s="26" t="e">
        <f t="shared" si="0"/>
        <v>#REF!</v>
      </c>
      <c r="D19" s="26" t="e">
        <f>#REF!+#REF!+#REF!+#REF!+#REF!+#REF!</f>
        <v>#REF!</v>
      </c>
      <c r="E19" s="26" t="e">
        <f>#REF!+#REF!+#REF!+#REF!+#REF!+#REF!</f>
        <v>#REF!</v>
      </c>
      <c r="F19" s="26" t="e">
        <f>#REF!+#REF!+#REF!+#REF!+#REF!+#REF!</f>
        <v>#REF!</v>
      </c>
      <c r="G19" s="26">
        <v>0</v>
      </c>
    </row>
    <row r="20" spans="1:8" ht="12.75" customHeight="1" x14ac:dyDescent="0.2">
      <c r="A20" s="22" t="s">
        <v>8</v>
      </c>
      <c r="B20" s="17"/>
      <c r="C20" s="26"/>
      <c r="D20" s="26"/>
      <c r="E20" s="26"/>
      <c r="F20" s="26"/>
      <c r="G20" s="26"/>
    </row>
    <row r="21" spans="1:8" ht="12.75" hidden="1" customHeight="1" x14ac:dyDescent="0.2">
      <c r="A21" s="17"/>
      <c r="B21" s="16">
        <v>2006</v>
      </c>
      <c r="C21" s="26">
        <f t="shared" ref="C21:C24" si="1">SUM(D21:G21)</f>
        <v>68230</v>
      </c>
      <c r="D21" s="26">
        <f t="shared" ref="D21:G22" si="2">D31+D53+D63+D89+D42+D100</f>
        <v>49993</v>
      </c>
      <c r="E21" s="26">
        <f t="shared" si="2"/>
        <v>1611</v>
      </c>
      <c r="F21" s="26">
        <f t="shared" si="2"/>
        <v>16626</v>
      </c>
      <c r="G21" s="26">
        <f t="shared" si="2"/>
        <v>0</v>
      </c>
    </row>
    <row r="22" spans="1:8" ht="12.75" hidden="1" customHeight="1" x14ac:dyDescent="0.2">
      <c r="A22" s="17"/>
      <c r="B22" s="16">
        <v>2007</v>
      </c>
      <c r="C22" s="26">
        <f t="shared" si="1"/>
        <v>64436</v>
      </c>
      <c r="D22" s="26">
        <f t="shared" si="2"/>
        <v>48388</v>
      </c>
      <c r="E22" s="26">
        <f t="shared" si="2"/>
        <v>1125</v>
      </c>
      <c r="F22" s="26">
        <f t="shared" si="2"/>
        <v>14923</v>
      </c>
      <c r="G22" s="26">
        <f t="shared" si="2"/>
        <v>0</v>
      </c>
    </row>
    <row r="23" spans="1:8" ht="12.75" customHeight="1" x14ac:dyDescent="0.2">
      <c r="A23" s="17"/>
      <c r="B23" s="16">
        <v>2008</v>
      </c>
      <c r="C23" s="26">
        <f t="shared" si="1"/>
        <v>65797</v>
      </c>
      <c r="D23" s="26">
        <f t="shared" ref="D23:F24" si="3">D33+D55+D65+D91+D44+D102</f>
        <v>49734</v>
      </c>
      <c r="E23" s="26">
        <f t="shared" si="3"/>
        <v>1160</v>
      </c>
      <c r="F23" s="26">
        <f t="shared" si="3"/>
        <v>14903</v>
      </c>
      <c r="G23" s="26">
        <v>0</v>
      </c>
    </row>
    <row r="24" spans="1:8" ht="12.75" customHeight="1" x14ac:dyDescent="0.2">
      <c r="A24" s="17"/>
      <c r="B24" s="16">
        <v>2009</v>
      </c>
      <c r="C24" s="26">
        <f t="shared" si="1"/>
        <v>71753</v>
      </c>
      <c r="D24" s="26">
        <f t="shared" si="3"/>
        <v>51426</v>
      </c>
      <c r="E24" s="26">
        <f t="shared" si="3"/>
        <v>1098</v>
      </c>
      <c r="F24" s="26">
        <f t="shared" si="3"/>
        <v>19229</v>
      </c>
      <c r="G24" s="26">
        <v>0</v>
      </c>
    </row>
    <row r="25" spans="1:8" ht="12.75" customHeight="1" x14ac:dyDescent="0.2">
      <c r="A25" s="17"/>
      <c r="B25" s="29">
        <v>2010</v>
      </c>
      <c r="C25" s="26">
        <f>C35+C57+C46+C104+C115+C67++C93</f>
        <v>70419</v>
      </c>
      <c r="D25" s="26" t="s">
        <v>48</v>
      </c>
      <c r="E25" s="26" t="s">
        <v>48</v>
      </c>
      <c r="F25" s="26" t="s">
        <v>48</v>
      </c>
      <c r="G25" s="26" t="s">
        <v>48</v>
      </c>
    </row>
    <row r="26" spans="1:8" ht="12.75" customHeight="1" x14ac:dyDescent="0.2">
      <c r="A26" s="17"/>
      <c r="B26" s="29">
        <v>2011</v>
      </c>
      <c r="C26" s="26">
        <f>C36+C58+C47+C105+C116+C68++C94</f>
        <v>83756</v>
      </c>
      <c r="D26" s="26" t="s">
        <v>48</v>
      </c>
      <c r="E26" s="26" t="s">
        <v>48</v>
      </c>
      <c r="F26" s="26" t="s">
        <v>48</v>
      </c>
      <c r="G26" s="26" t="s">
        <v>48</v>
      </c>
    </row>
    <row r="27" spans="1:8" ht="12.75" customHeight="1" x14ac:dyDescent="0.2">
      <c r="A27" s="17"/>
      <c r="B27" s="29">
        <v>2012</v>
      </c>
      <c r="C27" s="26">
        <f>4413+89285</f>
        <v>93698</v>
      </c>
      <c r="D27" s="26" t="s">
        <v>48</v>
      </c>
      <c r="E27" s="26" t="s">
        <v>48</v>
      </c>
      <c r="F27" s="26" t="s">
        <v>48</v>
      </c>
      <c r="G27" s="26" t="s">
        <v>48</v>
      </c>
    </row>
    <row r="28" spans="1:8" ht="12.75" customHeight="1" x14ac:dyDescent="0.2">
      <c r="A28" s="17"/>
      <c r="B28" s="29">
        <v>2013</v>
      </c>
      <c r="C28" s="26">
        <f>D28+E28+F28</f>
        <v>101131</v>
      </c>
      <c r="D28" s="26">
        <f>D38+D49+D60+D70+D96+D107+D118</f>
        <v>82634</v>
      </c>
      <c r="E28" s="26">
        <f t="shared" ref="E28:F28" si="4">E38+E49+E60+E70+E96+E107+E118</f>
        <v>1460</v>
      </c>
      <c r="F28" s="26">
        <f t="shared" si="4"/>
        <v>17037</v>
      </c>
      <c r="G28" s="26" t="s">
        <v>48</v>
      </c>
    </row>
    <row r="29" spans="1:8" ht="12.75" customHeight="1" x14ac:dyDescent="0.2">
      <c r="A29" s="17"/>
      <c r="B29" s="29">
        <v>2014</v>
      </c>
      <c r="C29" s="26">
        <f t="shared" ref="C29" si="5">D29+E29+F29</f>
        <v>91237</v>
      </c>
      <c r="D29" s="26">
        <f>D39+D50+D61+D71+D97+D108+D119+4750</f>
        <v>73948</v>
      </c>
      <c r="E29" s="26">
        <f>E39+E50+E61+E71+E97+E108+E119+17</f>
        <v>1532</v>
      </c>
      <c r="F29" s="26">
        <f>F39+F50+F61+F71+F97+F108+F119+45</f>
        <v>15757</v>
      </c>
      <c r="G29" s="26" t="s">
        <v>48</v>
      </c>
    </row>
    <row r="30" spans="1:8" ht="12.75" customHeight="1" x14ac:dyDescent="0.2">
      <c r="A30" s="9" t="s">
        <v>9</v>
      </c>
      <c r="B30" s="17"/>
      <c r="C30" s="26"/>
      <c r="D30" s="26"/>
      <c r="E30" s="26"/>
      <c r="F30" s="26"/>
      <c r="G30" s="26"/>
    </row>
    <row r="31" spans="1:8" ht="12.75" hidden="1" customHeight="1" x14ac:dyDescent="0.2">
      <c r="A31" s="17"/>
      <c r="B31" s="29">
        <v>2006</v>
      </c>
      <c r="C31" s="26">
        <f t="shared" ref="C31:C34" si="6">SUM(D31:G31)</f>
        <v>15177</v>
      </c>
      <c r="D31" s="26">
        <v>10969</v>
      </c>
      <c r="E31" s="26">
        <v>159</v>
      </c>
      <c r="F31" s="26">
        <v>4049</v>
      </c>
      <c r="G31" s="26">
        <v>0</v>
      </c>
      <c r="H31" s="11"/>
    </row>
    <row r="32" spans="1:8" ht="12.75" hidden="1" customHeight="1" x14ac:dyDescent="0.2">
      <c r="A32" s="17"/>
      <c r="B32" s="29">
        <v>2007</v>
      </c>
      <c r="C32" s="26">
        <f t="shared" si="6"/>
        <v>12735</v>
      </c>
      <c r="D32" s="26">
        <v>7948</v>
      </c>
      <c r="E32" s="26">
        <v>85</v>
      </c>
      <c r="F32" s="26">
        <v>4702</v>
      </c>
      <c r="G32" s="26">
        <v>0</v>
      </c>
      <c r="H32" s="11"/>
    </row>
    <row r="33" spans="1:11" ht="12.75" customHeight="1" x14ac:dyDescent="0.2">
      <c r="A33" s="17"/>
      <c r="B33" s="29">
        <v>2008</v>
      </c>
      <c r="C33" s="26">
        <f t="shared" si="6"/>
        <v>13641</v>
      </c>
      <c r="D33" s="26">
        <f>6536+2191</f>
        <v>8727</v>
      </c>
      <c r="E33" s="26">
        <v>63</v>
      </c>
      <c r="F33" s="26">
        <f>4432+419</f>
        <v>4851</v>
      </c>
      <c r="G33" s="26">
        <v>0</v>
      </c>
      <c r="H33" s="11"/>
    </row>
    <row r="34" spans="1:11" ht="12.75" customHeight="1" x14ac:dyDescent="0.2">
      <c r="A34" s="17"/>
      <c r="B34" s="29">
        <v>2009</v>
      </c>
      <c r="C34" s="26">
        <f t="shared" si="6"/>
        <v>15048</v>
      </c>
      <c r="D34" s="26">
        <f>1131+8424</f>
        <v>9555</v>
      </c>
      <c r="E34" s="26">
        <f>82</f>
        <v>82</v>
      </c>
      <c r="F34" s="26">
        <f>543+4868</f>
        <v>5411</v>
      </c>
      <c r="G34" s="26">
        <v>0</v>
      </c>
      <c r="H34" s="11"/>
    </row>
    <row r="35" spans="1:11" ht="12.75" customHeight="1" x14ac:dyDescent="0.2">
      <c r="A35" s="17"/>
      <c r="B35" s="29">
        <v>2010</v>
      </c>
      <c r="C35" s="26">
        <v>14971</v>
      </c>
      <c r="D35" s="26" t="s">
        <v>48</v>
      </c>
      <c r="E35" s="26" t="s">
        <v>48</v>
      </c>
      <c r="F35" s="26" t="s">
        <v>48</v>
      </c>
      <c r="G35" s="26" t="s">
        <v>48</v>
      </c>
      <c r="H35" s="11"/>
    </row>
    <row r="36" spans="1:11" ht="12.75" customHeight="1" x14ac:dyDescent="0.2">
      <c r="A36" s="17"/>
      <c r="B36" s="29">
        <v>2011</v>
      </c>
      <c r="C36" s="26">
        <v>17119</v>
      </c>
      <c r="D36" s="26" t="s">
        <v>48</v>
      </c>
      <c r="E36" s="26" t="s">
        <v>48</v>
      </c>
      <c r="F36" s="26" t="s">
        <v>48</v>
      </c>
      <c r="G36" s="26" t="s">
        <v>48</v>
      </c>
      <c r="H36" s="11"/>
    </row>
    <row r="37" spans="1:11" ht="12.75" customHeight="1" x14ac:dyDescent="0.2">
      <c r="A37" s="17"/>
      <c r="B37" s="29">
        <v>2012</v>
      </c>
      <c r="C37" s="26" t="s">
        <v>48</v>
      </c>
      <c r="D37" s="26" t="s">
        <v>48</v>
      </c>
      <c r="E37" s="26" t="s">
        <v>48</v>
      </c>
      <c r="F37" s="26" t="s">
        <v>48</v>
      </c>
      <c r="G37" s="26" t="s">
        <v>48</v>
      </c>
      <c r="H37" s="11"/>
    </row>
    <row r="38" spans="1:11" ht="12.75" customHeight="1" x14ac:dyDescent="0.2">
      <c r="A38" s="17"/>
      <c r="B38" s="29">
        <v>2013</v>
      </c>
      <c r="C38" s="26">
        <f>D38+E38+F38</f>
        <v>20399</v>
      </c>
      <c r="D38" s="26">
        <v>14698</v>
      </c>
      <c r="E38" s="26">
        <v>82</v>
      </c>
      <c r="F38" s="26">
        <v>5619</v>
      </c>
      <c r="G38" s="26" t="s">
        <v>48</v>
      </c>
      <c r="H38" s="11"/>
      <c r="K38" s="49"/>
    </row>
    <row r="39" spans="1:11" ht="12.75" customHeight="1" x14ac:dyDescent="0.2">
      <c r="A39" s="17"/>
      <c r="B39" s="29">
        <v>2014</v>
      </c>
      <c r="C39" s="26">
        <f>D39+E39+F39</f>
        <v>15402</v>
      </c>
      <c r="D39" s="26">
        <v>11077</v>
      </c>
      <c r="E39" s="26">
        <v>85</v>
      </c>
      <c r="F39" s="26">
        <v>4240</v>
      </c>
      <c r="G39" s="26" t="s">
        <v>48</v>
      </c>
      <c r="H39" s="11"/>
    </row>
    <row r="40" spans="1:11" ht="12.75" customHeight="1" x14ac:dyDescent="0.2">
      <c r="A40" s="17"/>
      <c r="B40" s="29"/>
      <c r="C40" s="26"/>
      <c r="D40" s="26"/>
      <c r="E40" s="26"/>
      <c r="F40" s="26"/>
      <c r="G40" s="27"/>
      <c r="H40" s="11"/>
      <c r="K40" s="49"/>
    </row>
    <row r="41" spans="1:11" ht="12.75" customHeight="1" x14ac:dyDescent="0.2">
      <c r="A41" s="8" t="s">
        <v>25</v>
      </c>
      <c r="B41" s="29"/>
      <c r="C41" s="26"/>
      <c r="D41" s="26"/>
      <c r="E41" s="26"/>
      <c r="F41" s="26"/>
      <c r="G41" s="26"/>
      <c r="H41" s="11"/>
      <c r="K41" s="49"/>
    </row>
    <row r="42" spans="1:11" ht="12.75" hidden="1" customHeight="1" x14ac:dyDescent="0.2">
      <c r="A42" s="17"/>
      <c r="B42" s="29">
        <v>2006</v>
      </c>
      <c r="C42" s="26">
        <v>1881</v>
      </c>
      <c r="D42" s="26">
        <v>1025</v>
      </c>
      <c r="E42" s="26">
        <v>63</v>
      </c>
      <c r="F42" s="26">
        <v>793</v>
      </c>
      <c r="G42" s="26">
        <v>0</v>
      </c>
      <c r="H42" s="11"/>
    </row>
    <row r="43" spans="1:11" ht="12.75" hidden="1" customHeight="1" x14ac:dyDescent="0.2">
      <c r="A43" s="17"/>
      <c r="B43" s="29">
        <v>2007</v>
      </c>
      <c r="C43" s="26">
        <v>1681</v>
      </c>
      <c r="D43" s="26">
        <v>1145</v>
      </c>
      <c r="E43" s="26">
        <v>57</v>
      </c>
      <c r="F43" s="26">
        <v>479</v>
      </c>
      <c r="G43" s="26">
        <v>0</v>
      </c>
      <c r="H43" s="11"/>
    </row>
    <row r="44" spans="1:11" ht="12.75" customHeight="1" x14ac:dyDescent="0.2">
      <c r="A44" s="17"/>
      <c r="B44" s="29">
        <v>2008</v>
      </c>
      <c r="C44" s="26">
        <v>1026</v>
      </c>
      <c r="D44" s="26">
        <v>706</v>
      </c>
      <c r="E44" s="26">
        <v>31</v>
      </c>
      <c r="F44" s="26">
        <v>289</v>
      </c>
      <c r="G44" s="26">
        <v>0</v>
      </c>
      <c r="H44" s="11"/>
    </row>
    <row r="45" spans="1:11" ht="12.75" customHeight="1" x14ac:dyDescent="0.2">
      <c r="A45" s="17"/>
      <c r="B45" s="29">
        <v>2009</v>
      </c>
      <c r="C45" s="26">
        <v>710</v>
      </c>
      <c r="D45" s="26">
        <v>436</v>
      </c>
      <c r="E45" s="26">
        <v>31</v>
      </c>
      <c r="F45" s="26">
        <v>243</v>
      </c>
      <c r="G45" s="26">
        <v>0</v>
      </c>
      <c r="H45" s="11"/>
      <c r="I45" s="8">
        <f>454+290+163+10+4750</f>
        <v>5667</v>
      </c>
    </row>
    <row r="46" spans="1:11" ht="12.75" customHeight="1" x14ac:dyDescent="0.2">
      <c r="A46" s="17"/>
      <c r="B46" s="29">
        <v>2010</v>
      </c>
      <c r="C46" s="26">
        <v>656</v>
      </c>
      <c r="D46" s="26" t="s">
        <v>48</v>
      </c>
      <c r="E46" s="26" t="s">
        <v>48</v>
      </c>
      <c r="F46" s="26" t="s">
        <v>48</v>
      </c>
      <c r="G46" s="26" t="s">
        <v>48</v>
      </c>
      <c r="H46" s="11"/>
    </row>
    <row r="47" spans="1:11" ht="12.75" customHeight="1" x14ac:dyDescent="0.2">
      <c r="A47" s="17"/>
      <c r="B47" s="29">
        <v>2011</v>
      </c>
      <c r="C47" s="26">
        <v>1944</v>
      </c>
      <c r="D47" s="26" t="s">
        <v>48</v>
      </c>
      <c r="E47" s="26" t="s">
        <v>48</v>
      </c>
      <c r="F47" s="26" t="s">
        <v>48</v>
      </c>
      <c r="G47" s="26" t="s">
        <v>48</v>
      </c>
      <c r="H47" s="11"/>
    </row>
    <row r="48" spans="1:11" ht="12.75" customHeight="1" x14ac:dyDescent="0.2">
      <c r="A48" s="17"/>
      <c r="B48" s="29">
        <v>2012</v>
      </c>
      <c r="C48" s="26" t="s">
        <v>48</v>
      </c>
      <c r="D48" s="26" t="s">
        <v>48</v>
      </c>
      <c r="E48" s="26" t="s">
        <v>48</v>
      </c>
      <c r="F48" s="26" t="s">
        <v>48</v>
      </c>
      <c r="G48" s="26" t="s">
        <v>48</v>
      </c>
      <c r="H48" s="11"/>
    </row>
    <row r="49" spans="1:8" ht="12.75" customHeight="1" x14ac:dyDescent="0.2">
      <c r="A49" s="17"/>
      <c r="B49" s="29">
        <v>2013</v>
      </c>
      <c r="C49" s="26">
        <f>D49+E49+F49</f>
        <v>4440</v>
      </c>
      <c r="D49" s="26">
        <v>3440</v>
      </c>
      <c r="E49" s="26">
        <v>62</v>
      </c>
      <c r="F49" s="26">
        <v>938</v>
      </c>
      <c r="G49" s="26" t="s">
        <v>48</v>
      </c>
      <c r="H49" s="11"/>
    </row>
    <row r="50" spans="1:8" ht="12.75" customHeight="1" x14ac:dyDescent="0.2">
      <c r="A50" s="17"/>
      <c r="B50" s="29">
        <v>2014</v>
      </c>
      <c r="C50" s="26">
        <f>D50+E50+F50</f>
        <v>4559</v>
      </c>
      <c r="D50" s="26">
        <v>3556</v>
      </c>
      <c r="E50" s="26">
        <v>85</v>
      </c>
      <c r="F50" s="26">
        <v>918</v>
      </c>
      <c r="G50" s="26" t="s">
        <v>48</v>
      </c>
      <c r="H50" s="11"/>
    </row>
    <row r="51" spans="1:8" ht="12.75" customHeight="1" x14ac:dyDescent="0.2">
      <c r="A51" s="17"/>
      <c r="B51" s="29"/>
      <c r="C51" s="26"/>
      <c r="D51" s="26"/>
      <c r="E51" s="26"/>
      <c r="F51" s="26"/>
      <c r="G51" s="27"/>
      <c r="H51" s="11"/>
    </row>
    <row r="52" spans="1:8" ht="12.75" customHeight="1" x14ac:dyDescent="0.2">
      <c r="A52" s="9" t="s">
        <v>10</v>
      </c>
      <c r="B52" s="17"/>
      <c r="C52" s="26"/>
      <c r="D52" s="26"/>
      <c r="E52" s="26"/>
      <c r="F52" s="26"/>
      <c r="G52" s="27"/>
      <c r="H52" s="11"/>
    </row>
    <row r="53" spans="1:8" ht="12.75" hidden="1" customHeight="1" x14ac:dyDescent="0.2">
      <c r="A53" s="17"/>
      <c r="B53" s="29">
        <v>2006</v>
      </c>
      <c r="C53" s="26">
        <f>SUM(D53:G53)</f>
        <v>33659</v>
      </c>
      <c r="D53" s="26">
        <v>24472</v>
      </c>
      <c r="E53" s="26">
        <v>1030</v>
      </c>
      <c r="F53" s="26">
        <v>8157</v>
      </c>
      <c r="G53" s="26">
        <v>0</v>
      </c>
    </row>
    <row r="54" spans="1:8" ht="12.75" hidden="1" customHeight="1" x14ac:dyDescent="0.2">
      <c r="A54" s="17"/>
      <c r="B54" s="29">
        <v>2007</v>
      </c>
      <c r="C54" s="26">
        <f>SUM(D54:G54)</f>
        <v>31538</v>
      </c>
      <c r="D54" s="26">
        <v>24633</v>
      </c>
      <c r="E54" s="26">
        <f>101+395</f>
        <v>496</v>
      </c>
      <c r="F54" s="26">
        <f>519+5890</f>
        <v>6409</v>
      </c>
      <c r="G54" s="26">
        <v>0</v>
      </c>
    </row>
    <row r="55" spans="1:8" ht="12.75" customHeight="1" x14ac:dyDescent="0.2">
      <c r="A55" s="17"/>
      <c r="B55" s="29">
        <v>2008</v>
      </c>
      <c r="C55" s="26">
        <f>SUM(D55:G55)</f>
        <v>30906</v>
      </c>
      <c r="D55" s="26">
        <f>12971+10991</f>
        <v>23962</v>
      </c>
      <c r="E55" s="26">
        <f>149+355</f>
        <v>504</v>
      </c>
      <c r="F55" s="26">
        <f>490+5925</f>
        <v>6415</v>
      </c>
      <c r="G55" s="26">
        <v>25</v>
      </c>
    </row>
    <row r="56" spans="1:8" ht="12.75" customHeight="1" x14ac:dyDescent="0.2">
      <c r="A56" s="17"/>
      <c r="B56" s="29">
        <v>2009</v>
      </c>
      <c r="C56" s="26">
        <f>SUM(D56:G56)</f>
        <v>32854</v>
      </c>
      <c r="D56" s="26">
        <f>615+22446</f>
        <v>23061</v>
      </c>
      <c r="E56" s="26">
        <f>420</f>
        <v>420</v>
      </c>
      <c r="F56" s="26">
        <f>61+9312</f>
        <v>9373</v>
      </c>
      <c r="G56" s="26" t="s">
        <v>48</v>
      </c>
    </row>
    <row r="57" spans="1:8" ht="12.75" customHeight="1" x14ac:dyDescent="0.2">
      <c r="A57" s="17"/>
      <c r="B57" s="29">
        <v>2010</v>
      </c>
      <c r="C57" s="26">
        <v>31568</v>
      </c>
      <c r="D57" s="26" t="s">
        <v>48</v>
      </c>
      <c r="E57" s="26" t="s">
        <v>48</v>
      </c>
      <c r="F57" s="26" t="s">
        <v>48</v>
      </c>
      <c r="G57" s="26" t="s">
        <v>48</v>
      </c>
    </row>
    <row r="58" spans="1:8" ht="12.75" customHeight="1" x14ac:dyDescent="0.2">
      <c r="A58" s="17"/>
      <c r="B58" s="29">
        <v>2011</v>
      </c>
      <c r="C58" s="26">
        <v>36281</v>
      </c>
      <c r="D58" s="26" t="s">
        <v>48</v>
      </c>
      <c r="E58" s="26" t="s">
        <v>48</v>
      </c>
      <c r="F58" s="26" t="s">
        <v>48</v>
      </c>
      <c r="G58" s="26" t="s">
        <v>48</v>
      </c>
    </row>
    <row r="59" spans="1:8" ht="12.75" customHeight="1" x14ac:dyDescent="0.2">
      <c r="A59" s="17"/>
      <c r="B59" s="29">
        <v>2012</v>
      </c>
      <c r="C59" s="26" t="s">
        <v>48</v>
      </c>
      <c r="D59" s="26" t="s">
        <v>48</v>
      </c>
      <c r="E59" s="26" t="s">
        <v>48</v>
      </c>
      <c r="F59" s="26" t="s">
        <v>48</v>
      </c>
      <c r="G59" s="26" t="s">
        <v>48</v>
      </c>
    </row>
    <row r="60" spans="1:8" ht="12.75" customHeight="1" x14ac:dyDescent="0.2">
      <c r="A60" s="17"/>
      <c r="B60" s="29">
        <v>2013</v>
      </c>
      <c r="C60" s="26">
        <f>D60+E60+F60</f>
        <v>39287</v>
      </c>
      <c r="D60" s="26">
        <v>33960</v>
      </c>
      <c r="E60" s="26">
        <v>491</v>
      </c>
      <c r="F60" s="26">
        <v>4836</v>
      </c>
      <c r="G60" s="26" t="s">
        <v>48</v>
      </c>
    </row>
    <row r="61" spans="1:8" ht="12.75" customHeight="1" x14ac:dyDescent="0.2">
      <c r="A61" s="17"/>
      <c r="B61" s="29">
        <v>2014</v>
      </c>
      <c r="C61" s="26">
        <f>D61+E61+F61</f>
        <v>30668</v>
      </c>
      <c r="D61" s="50">
        <v>24790</v>
      </c>
      <c r="E61" s="50">
        <v>489</v>
      </c>
      <c r="F61" s="51">
        <v>5389</v>
      </c>
      <c r="G61" s="26" t="s">
        <v>48</v>
      </c>
    </row>
    <row r="62" spans="1:8" ht="12.75" customHeight="1" x14ac:dyDescent="0.2">
      <c r="A62" s="9" t="s">
        <v>23</v>
      </c>
      <c r="B62" s="17"/>
      <c r="C62" s="26"/>
      <c r="D62" s="26"/>
      <c r="E62" s="26"/>
      <c r="F62" s="26"/>
      <c r="G62" s="26"/>
    </row>
    <row r="63" spans="1:8" ht="12.75" hidden="1" customHeight="1" x14ac:dyDescent="0.2">
      <c r="B63" s="16">
        <v>2006</v>
      </c>
      <c r="C63" s="26">
        <f>SUM(D63:G63)</f>
        <v>12109</v>
      </c>
      <c r="D63" s="26">
        <v>9703</v>
      </c>
      <c r="E63" s="26">
        <v>77</v>
      </c>
      <c r="F63" s="26">
        <v>2329</v>
      </c>
      <c r="G63" s="26">
        <v>0</v>
      </c>
    </row>
    <row r="64" spans="1:8" ht="12.75" hidden="1" customHeight="1" x14ac:dyDescent="0.2">
      <c r="B64" s="16">
        <v>2007</v>
      </c>
      <c r="C64" s="26">
        <f>SUM(D64:G64)</f>
        <v>13191</v>
      </c>
      <c r="D64" s="26">
        <v>11350</v>
      </c>
      <c r="E64" s="26">
        <v>300</v>
      </c>
      <c r="F64" s="26">
        <v>1541</v>
      </c>
      <c r="G64" s="26">
        <v>0</v>
      </c>
    </row>
    <row r="65" spans="1:7" ht="12.75" customHeight="1" x14ac:dyDescent="0.2">
      <c r="B65" s="16">
        <v>2008</v>
      </c>
      <c r="C65" s="26">
        <f>SUM(D65:G65)</f>
        <v>14398</v>
      </c>
      <c r="D65" s="26">
        <f>3023+9580</f>
        <v>12603</v>
      </c>
      <c r="E65" s="26">
        <f>72+266</f>
        <v>338</v>
      </c>
      <c r="F65" s="26">
        <f>130+1327</f>
        <v>1457</v>
      </c>
      <c r="G65" s="26" t="s">
        <v>48</v>
      </c>
    </row>
    <row r="66" spans="1:7" ht="12.75" customHeight="1" x14ac:dyDescent="0.2">
      <c r="B66" s="16">
        <v>2009</v>
      </c>
      <c r="C66" s="26">
        <f>SUM(D66:G66)</f>
        <v>15636</v>
      </c>
      <c r="D66" s="26">
        <f>524+13314</f>
        <v>13838</v>
      </c>
      <c r="E66" s="26">
        <f>339+6</f>
        <v>345</v>
      </c>
      <c r="F66" s="26">
        <f>19+1434</f>
        <v>1453</v>
      </c>
      <c r="G66" s="26" t="s">
        <v>48</v>
      </c>
    </row>
    <row r="67" spans="1:7" ht="12.75" customHeight="1" x14ac:dyDescent="0.2">
      <c r="B67" s="29">
        <v>2010</v>
      </c>
      <c r="C67" s="26">
        <v>14292</v>
      </c>
      <c r="D67" s="26" t="s">
        <v>48</v>
      </c>
      <c r="E67" s="26" t="s">
        <v>48</v>
      </c>
      <c r="F67" s="26" t="s">
        <v>48</v>
      </c>
      <c r="G67" s="26" t="s">
        <v>48</v>
      </c>
    </row>
    <row r="68" spans="1:7" ht="12.75" customHeight="1" x14ac:dyDescent="0.2">
      <c r="B68" s="29">
        <v>2011</v>
      </c>
      <c r="C68" s="26">
        <v>18004</v>
      </c>
      <c r="D68" s="26" t="s">
        <v>48</v>
      </c>
      <c r="E68" s="26" t="s">
        <v>48</v>
      </c>
      <c r="F68" s="26" t="s">
        <v>48</v>
      </c>
      <c r="G68" s="26" t="s">
        <v>48</v>
      </c>
    </row>
    <row r="69" spans="1:7" ht="12.75" customHeight="1" x14ac:dyDescent="0.2">
      <c r="B69" s="29">
        <v>2012</v>
      </c>
      <c r="C69" s="26" t="s">
        <v>48</v>
      </c>
      <c r="D69" s="26" t="s">
        <v>48</v>
      </c>
      <c r="E69" s="26" t="s">
        <v>48</v>
      </c>
      <c r="F69" s="26" t="s">
        <v>48</v>
      </c>
      <c r="G69" s="26" t="s">
        <v>48</v>
      </c>
    </row>
    <row r="70" spans="1:7" ht="12.75" customHeight="1" x14ac:dyDescent="0.2">
      <c r="B70" s="29">
        <v>2013</v>
      </c>
      <c r="C70" s="26">
        <f>D70+E70+F70</f>
        <v>22273</v>
      </c>
      <c r="D70" s="26">
        <v>20498</v>
      </c>
      <c r="E70" s="26">
        <v>457</v>
      </c>
      <c r="F70" s="26">
        <v>1318</v>
      </c>
      <c r="G70" s="26" t="s">
        <v>48</v>
      </c>
    </row>
    <row r="71" spans="1:7" ht="12.75" customHeight="1" x14ac:dyDescent="0.2">
      <c r="A71" s="47"/>
      <c r="B71" s="41">
        <v>2014</v>
      </c>
      <c r="C71" s="44">
        <f>D71+E71+F71</f>
        <v>21503</v>
      </c>
      <c r="D71" s="44">
        <v>19838</v>
      </c>
      <c r="E71" s="44">
        <v>473</v>
      </c>
      <c r="F71" s="44">
        <v>1192</v>
      </c>
      <c r="G71" s="44" t="s">
        <v>48</v>
      </c>
    </row>
    <row r="72" spans="1:7" ht="12.75" customHeight="1" x14ac:dyDescent="0.2">
      <c r="A72" s="40" t="s">
        <v>49</v>
      </c>
      <c r="B72" s="8"/>
      <c r="C72" s="18"/>
      <c r="D72" s="26"/>
      <c r="E72" s="26"/>
      <c r="F72" s="26"/>
      <c r="G72" s="27"/>
    </row>
    <row r="73" spans="1:7" ht="12.75" customHeight="1" x14ac:dyDescent="0.2">
      <c r="A73" s="40" t="s">
        <v>51</v>
      </c>
      <c r="B73" s="8"/>
      <c r="C73" s="18"/>
      <c r="D73" s="26"/>
      <c r="E73" s="26"/>
      <c r="F73" s="26"/>
      <c r="G73" s="27"/>
    </row>
    <row r="74" spans="1:7" ht="10.5" customHeight="1" x14ac:dyDescent="0.2">
      <c r="A74" s="29" t="s">
        <v>52</v>
      </c>
      <c r="B74" s="29"/>
      <c r="C74" s="18"/>
      <c r="D74" s="26"/>
      <c r="E74" s="26"/>
      <c r="F74" s="26"/>
      <c r="G74" s="27"/>
    </row>
    <row r="75" spans="1:7" ht="12.75" customHeight="1" x14ac:dyDescent="0.2">
      <c r="A75" s="29"/>
      <c r="B75" s="29"/>
      <c r="C75" s="26"/>
      <c r="D75" s="26"/>
      <c r="E75" s="26"/>
      <c r="F75" s="26"/>
      <c r="G75" s="26"/>
    </row>
    <row r="76" spans="1:7" ht="12.75" customHeight="1" x14ac:dyDescent="0.2">
      <c r="A76" s="8"/>
      <c r="B76" s="29"/>
      <c r="C76" s="26"/>
      <c r="D76" s="26"/>
      <c r="E76" s="26"/>
      <c r="F76" s="26"/>
      <c r="G76" s="26"/>
    </row>
    <row r="77" spans="1:7" ht="12.75" customHeight="1" x14ac:dyDescent="0.2">
      <c r="A77" s="8"/>
      <c r="B77" s="29"/>
      <c r="C77" s="26"/>
      <c r="D77" s="26"/>
      <c r="E77" s="26"/>
      <c r="F77" s="26"/>
      <c r="G77" s="26"/>
    </row>
    <row r="78" spans="1:7" ht="12.75" customHeight="1" x14ac:dyDescent="0.2">
      <c r="A78" s="8"/>
      <c r="B78" s="29"/>
      <c r="C78" s="26"/>
      <c r="D78" s="26"/>
      <c r="E78" s="26"/>
      <c r="F78" s="26"/>
      <c r="G78" s="26"/>
    </row>
    <row r="79" spans="1:7" ht="12.75" customHeight="1" x14ac:dyDescent="0.2">
      <c r="A79" s="8"/>
      <c r="B79" s="29"/>
      <c r="C79" s="26"/>
      <c r="D79" s="26"/>
      <c r="E79" s="26"/>
      <c r="F79" s="26"/>
      <c r="G79" s="26"/>
    </row>
    <row r="80" spans="1:7" ht="12.75" customHeight="1" x14ac:dyDescent="0.2">
      <c r="A80" s="2" t="s">
        <v>22</v>
      </c>
      <c r="B80" s="2"/>
      <c r="C80" s="18"/>
      <c r="D80" s="18"/>
      <c r="E80" s="18"/>
      <c r="F80" s="18"/>
      <c r="G80" s="27"/>
    </row>
    <row r="81" spans="1:8" ht="12.75" customHeight="1" x14ac:dyDescent="0.2">
      <c r="A81" s="21" t="s">
        <v>1</v>
      </c>
      <c r="B81" s="21"/>
      <c r="C81" s="18"/>
      <c r="D81" s="18"/>
      <c r="E81" s="18"/>
      <c r="F81" s="18"/>
      <c r="G81" s="27"/>
    </row>
    <row r="82" spans="1:8" ht="12.75" customHeight="1" x14ac:dyDescent="0.2">
      <c r="A82" s="22" t="s">
        <v>2</v>
      </c>
      <c r="B82" s="22"/>
      <c r="C82" s="18"/>
      <c r="D82" s="18"/>
      <c r="E82" s="18"/>
      <c r="F82" s="18"/>
      <c r="G82" s="19"/>
    </row>
    <row r="83" spans="1:8" ht="12.75" customHeight="1" x14ac:dyDescent="0.2">
      <c r="A83" s="21" t="s">
        <v>50</v>
      </c>
      <c r="B83" s="21"/>
      <c r="C83" s="18"/>
      <c r="D83" s="18"/>
      <c r="E83" s="18"/>
      <c r="F83" s="18"/>
      <c r="G83" s="27"/>
    </row>
    <row r="84" spans="1:8" ht="12.75" customHeight="1" x14ac:dyDescent="0.2">
      <c r="A84" s="17"/>
      <c r="B84" s="17"/>
      <c r="C84" s="18"/>
      <c r="D84" s="18"/>
      <c r="E84" s="18"/>
      <c r="F84" s="18"/>
      <c r="G84" s="27"/>
    </row>
    <row r="85" spans="1:8" ht="12.75" customHeight="1" x14ac:dyDescent="0.2">
      <c r="A85" s="52" t="s">
        <v>19</v>
      </c>
      <c r="B85" s="53"/>
      <c r="C85" s="57" t="s">
        <v>3</v>
      </c>
      <c r="D85" s="57" t="s">
        <v>4</v>
      </c>
      <c r="E85" s="57" t="s">
        <v>5</v>
      </c>
      <c r="F85" s="57" t="s">
        <v>6</v>
      </c>
      <c r="G85" s="57" t="s">
        <v>7</v>
      </c>
    </row>
    <row r="86" spans="1:8" ht="12.75" customHeight="1" x14ac:dyDescent="0.2">
      <c r="A86" s="54"/>
      <c r="B86" s="55"/>
      <c r="C86" s="58"/>
      <c r="D86" s="58"/>
      <c r="E86" s="58"/>
      <c r="F86" s="58"/>
      <c r="G86" s="58"/>
    </row>
    <row r="87" spans="1:8" ht="12.75" customHeight="1" x14ac:dyDescent="0.2">
      <c r="A87" s="8"/>
      <c r="B87" s="29"/>
      <c r="C87" s="18"/>
      <c r="D87" s="18"/>
      <c r="E87" s="18"/>
      <c r="F87" s="18"/>
      <c r="G87" s="26"/>
      <c r="H87" s="12"/>
    </row>
    <row r="88" spans="1:8" ht="12.75" customHeight="1" x14ac:dyDescent="0.2">
      <c r="A88" s="9" t="s">
        <v>15</v>
      </c>
      <c r="B88" s="16"/>
      <c r="C88" s="26"/>
      <c r="D88" s="26"/>
      <c r="E88" s="26"/>
      <c r="F88" s="26"/>
      <c r="G88" s="27"/>
      <c r="H88" s="12"/>
    </row>
    <row r="89" spans="1:8" ht="12.75" hidden="1" customHeight="1" x14ac:dyDescent="0.2">
      <c r="A89" s="8"/>
      <c r="B89" s="29">
        <v>2006</v>
      </c>
      <c r="C89" s="26">
        <f>SUM(D89:G89)</f>
        <v>2510</v>
      </c>
      <c r="D89" s="26">
        <v>2030</v>
      </c>
      <c r="E89" s="26">
        <v>127</v>
      </c>
      <c r="F89" s="26">
        <v>353</v>
      </c>
      <c r="G89" s="26">
        <v>0</v>
      </c>
      <c r="H89" s="12"/>
    </row>
    <row r="90" spans="1:8" ht="12.75" hidden="1" customHeight="1" x14ac:dyDescent="0.2">
      <c r="A90" s="8"/>
      <c r="B90" s="29">
        <v>2007</v>
      </c>
      <c r="C90" s="26">
        <f>SUM(D90:G90)</f>
        <v>2748</v>
      </c>
      <c r="D90" s="26">
        <v>1556</v>
      </c>
      <c r="E90" s="26">
        <v>100</v>
      </c>
      <c r="F90" s="26">
        <v>1092</v>
      </c>
      <c r="G90" s="26">
        <v>0</v>
      </c>
      <c r="H90" s="12"/>
    </row>
    <row r="91" spans="1:8" ht="12.75" customHeight="1" x14ac:dyDescent="0.2">
      <c r="A91" s="8"/>
      <c r="B91" s="29">
        <v>2008</v>
      </c>
      <c r="C91" s="26">
        <f>SUM(D91:G91)</f>
        <v>3022</v>
      </c>
      <c r="D91" s="26">
        <f>736+1026</f>
        <v>1762</v>
      </c>
      <c r="E91" s="26">
        <f>35+100</f>
        <v>135</v>
      </c>
      <c r="F91" s="26">
        <f>878+247</f>
        <v>1125</v>
      </c>
      <c r="G91" s="26">
        <v>0</v>
      </c>
      <c r="H91" s="12"/>
    </row>
    <row r="92" spans="1:8" ht="12.75" customHeight="1" x14ac:dyDescent="0.2">
      <c r="A92" s="8"/>
      <c r="B92" s="45">
        <v>2009</v>
      </c>
      <c r="C92" s="43">
        <f>SUM(D92:G92)</f>
        <v>3962</v>
      </c>
      <c r="D92" s="46">
        <f>5+2226</f>
        <v>2231</v>
      </c>
      <c r="E92" s="46">
        <f>125</f>
        <v>125</v>
      </c>
      <c r="F92" s="46">
        <f>1606</f>
        <v>1606</v>
      </c>
      <c r="G92" s="43">
        <v>0</v>
      </c>
      <c r="H92" s="12"/>
    </row>
    <row r="93" spans="1:8" ht="12.75" customHeight="1" x14ac:dyDescent="0.2">
      <c r="A93" s="8"/>
      <c r="B93" s="45">
        <v>2010</v>
      </c>
      <c r="C93" s="43">
        <v>3687</v>
      </c>
      <c r="D93" s="26" t="s">
        <v>48</v>
      </c>
      <c r="E93" s="26" t="s">
        <v>48</v>
      </c>
      <c r="F93" s="26" t="s">
        <v>48</v>
      </c>
      <c r="G93" s="26" t="s">
        <v>48</v>
      </c>
      <c r="H93" s="12"/>
    </row>
    <row r="94" spans="1:8" ht="12.75" customHeight="1" x14ac:dyDescent="0.2">
      <c r="A94" s="17"/>
      <c r="B94" s="29">
        <v>2011</v>
      </c>
      <c r="C94" s="43">
        <v>4443</v>
      </c>
      <c r="D94" s="26" t="s">
        <v>48</v>
      </c>
      <c r="E94" s="26" t="s">
        <v>48</v>
      </c>
      <c r="F94" s="26" t="s">
        <v>48</v>
      </c>
      <c r="G94" s="26" t="s">
        <v>48</v>
      </c>
      <c r="H94" s="12"/>
    </row>
    <row r="95" spans="1:8" ht="12.75" customHeight="1" x14ac:dyDescent="0.2">
      <c r="A95" s="8"/>
      <c r="B95" s="29">
        <v>2012</v>
      </c>
      <c r="C95" s="26" t="s">
        <v>48</v>
      </c>
      <c r="D95" s="26" t="s">
        <v>48</v>
      </c>
      <c r="E95" s="26" t="s">
        <v>48</v>
      </c>
      <c r="F95" s="26" t="s">
        <v>48</v>
      </c>
      <c r="G95" s="26" t="s">
        <v>48</v>
      </c>
    </row>
    <row r="96" spans="1:8" ht="12.75" customHeight="1" x14ac:dyDescent="0.2">
      <c r="A96" s="8"/>
      <c r="B96" s="29">
        <v>2013</v>
      </c>
      <c r="C96" s="26">
        <f>D96+E96+F96</f>
        <v>6166</v>
      </c>
      <c r="D96" s="26">
        <v>3860</v>
      </c>
      <c r="E96" s="26">
        <v>146</v>
      </c>
      <c r="F96" s="26">
        <v>2160</v>
      </c>
      <c r="G96" s="26" t="s">
        <v>48</v>
      </c>
    </row>
    <row r="97" spans="1:8" ht="12.75" customHeight="1" x14ac:dyDescent="0.2">
      <c r="A97" s="8"/>
      <c r="B97" s="29">
        <v>2014</v>
      </c>
      <c r="C97" s="26">
        <f>D97+E97+F97</f>
        <v>5466</v>
      </c>
      <c r="D97" s="26">
        <v>3540</v>
      </c>
      <c r="E97" s="26">
        <v>167</v>
      </c>
      <c r="F97" s="26">
        <v>1759</v>
      </c>
      <c r="G97" s="26" t="s">
        <v>48</v>
      </c>
    </row>
    <row r="98" spans="1:8" ht="12.75" customHeight="1" x14ac:dyDescent="0.2">
      <c r="A98" s="8"/>
      <c r="B98" s="29"/>
      <c r="C98" s="26"/>
      <c r="D98" s="18"/>
      <c r="E98" s="18"/>
      <c r="F98" s="18"/>
      <c r="G98" s="26"/>
    </row>
    <row r="99" spans="1:8" ht="12.75" customHeight="1" x14ac:dyDescent="0.2">
      <c r="A99" s="8" t="s">
        <v>24</v>
      </c>
      <c r="B99" s="17"/>
      <c r="C99" s="26"/>
      <c r="D99" s="18"/>
      <c r="E99" s="18"/>
      <c r="F99" s="18"/>
      <c r="G99" s="26"/>
      <c r="H99" s="12"/>
    </row>
    <row r="100" spans="1:8" ht="12.75" hidden="1" customHeight="1" x14ac:dyDescent="0.2">
      <c r="A100" s="8"/>
      <c r="B100" s="29">
        <v>2006</v>
      </c>
      <c r="C100" s="26">
        <f>SUM(D100:G100)</f>
        <v>2894</v>
      </c>
      <c r="D100" s="26">
        <v>1794</v>
      </c>
      <c r="E100" s="26">
        <v>155</v>
      </c>
      <c r="F100" s="26">
        <v>945</v>
      </c>
      <c r="G100" s="26">
        <v>0</v>
      </c>
      <c r="H100" s="12"/>
    </row>
    <row r="101" spans="1:8" ht="12.75" hidden="1" customHeight="1" x14ac:dyDescent="0.2">
      <c r="A101" s="8"/>
      <c r="B101" s="29">
        <v>2007</v>
      </c>
      <c r="C101" s="26">
        <f>SUM(D101:G101)</f>
        <v>2543</v>
      </c>
      <c r="D101" s="26">
        <v>1756</v>
      </c>
      <c r="E101" s="26">
        <v>87</v>
      </c>
      <c r="F101" s="26">
        <v>700</v>
      </c>
      <c r="G101" s="26">
        <v>0</v>
      </c>
      <c r="H101" s="12"/>
    </row>
    <row r="102" spans="1:8" ht="12.75" customHeight="1" x14ac:dyDescent="0.2">
      <c r="A102" s="8"/>
      <c r="B102" s="29">
        <v>2008</v>
      </c>
      <c r="C102" s="26">
        <f>SUM(D102:G102)</f>
        <v>2829</v>
      </c>
      <c r="D102" s="26">
        <f>841+1130+3</f>
        <v>1974</v>
      </c>
      <c r="E102" s="26">
        <f>23+66</f>
        <v>89</v>
      </c>
      <c r="F102" s="26">
        <f>585+181</f>
        <v>766</v>
      </c>
      <c r="G102" s="26">
        <v>0</v>
      </c>
      <c r="H102" s="12"/>
    </row>
    <row r="103" spans="1:8" ht="12.75" customHeight="1" x14ac:dyDescent="0.2">
      <c r="A103" s="8"/>
      <c r="B103" s="29">
        <v>2009</v>
      </c>
      <c r="C103" s="26">
        <f>SUM(D103:G103)</f>
        <v>3543</v>
      </c>
      <c r="D103" s="26">
        <f>2305</f>
        <v>2305</v>
      </c>
      <c r="E103" s="26">
        <f>95</f>
        <v>95</v>
      </c>
      <c r="F103" s="26">
        <f>1143</f>
        <v>1143</v>
      </c>
      <c r="G103" s="26">
        <v>0</v>
      </c>
      <c r="H103" s="12"/>
    </row>
    <row r="104" spans="1:8" ht="12.75" customHeight="1" x14ac:dyDescent="0.2">
      <c r="A104" s="8"/>
      <c r="B104" s="29">
        <v>2010</v>
      </c>
      <c r="C104" s="26">
        <v>3574</v>
      </c>
      <c r="D104" s="26" t="s">
        <v>48</v>
      </c>
      <c r="E104" s="26" t="s">
        <v>48</v>
      </c>
      <c r="F104" s="26" t="s">
        <v>48</v>
      </c>
      <c r="G104" s="26" t="s">
        <v>48</v>
      </c>
      <c r="H104" s="12"/>
    </row>
    <row r="105" spans="1:8" ht="12.75" customHeight="1" x14ac:dyDescent="0.2">
      <c r="A105" s="8"/>
      <c r="B105" s="29">
        <v>2011</v>
      </c>
      <c r="C105" s="26">
        <v>3873</v>
      </c>
      <c r="D105" s="26" t="s">
        <v>48</v>
      </c>
      <c r="E105" s="26" t="s">
        <v>48</v>
      </c>
      <c r="F105" s="26" t="s">
        <v>48</v>
      </c>
      <c r="G105" s="26" t="s">
        <v>48</v>
      </c>
      <c r="H105" s="12"/>
    </row>
    <row r="106" spans="1:8" ht="12.75" customHeight="1" x14ac:dyDescent="0.2">
      <c r="A106" s="8"/>
      <c r="B106" s="29">
        <v>2012</v>
      </c>
      <c r="C106" s="26" t="s">
        <v>48</v>
      </c>
      <c r="D106" s="26" t="s">
        <v>48</v>
      </c>
      <c r="E106" s="26" t="s">
        <v>48</v>
      </c>
      <c r="F106" s="26" t="s">
        <v>48</v>
      </c>
      <c r="G106" s="26" t="s">
        <v>48</v>
      </c>
      <c r="H106" s="12"/>
    </row>
    <row r="107" spans="1:8" ht="12.75" customHeight="1" x14ac:dyDescent="0.2">
      <c r="A107" s="8"/>
      <c r="B107" s="29">
        <v>2013</v>
      </c>
      <c r="C107" s="26">
        <f>D107+E107+F107</f>
        <v>5891</v>
      </c>
      <c r="D107" s="26">
        <v>4224</v>
      </c>
      <c r="E107" s="26">
        <v>151</v>
      </c>
      <c r="F107" s="26">
        <v>1516</v>
      </c>
      <c r="G107" s="26" t="s">
        <v>48</v>
      </c>
      <c r="H107" s="12"/>
    </row>
    <row r="108" spans="1:8" ht="12.75" customHeight="1" x14ac:dyDescent="0.2">
      <c r="A108" s="8"/>
      <c r="B108" s="29">
        <v>2014</v>
      </c>
      <c r="C108" s="26">
        <f>D108+E108+F108</f>
        <v>5765</v>
      </c>
      <c r="D108" s="26">
        <v>3981</v>
      </c>
      <c r="E108" s="26">
        <v>151</v>
      </c>
      <c r="F108" s="26">
        <v>1633</v>
      </c>
      <c r="G108" s="26" t="s">
        <v>48</v>
      </c>
      <c r="H108" s="12"/>
    </row>
    <row r="109" spans="1:8" ht="12.75" customHeight="1" x14ac:dyDescent="0.2">
      <c r="A109" s="8"/>
      <c r="B109" s="29"/>
      <c r="C109" s="26"/>
      <c r="D109" s="26"/>
      <c r="E109" s="26"/>
      <c r="F109" s="26"/>
      <c r="G109" s="26"/>
      <c r="H109" s="12"/>
    </row>
    <row r="110" spans="1:8" ht="12.75" customHeight="1" x14ac:dyDescent="0.2">
      <c r="A110" s="48" t="s">
        <v>46</v>
      </c>
      <c r="B110" s="29"/>
      <c r="C110" s="26"/>
      <c r="D110" s="26"/>
      <c r="E110" s="26"/>
      <c r="F110" s="26"/>
      <c r="G110" s="26"/>
      <c r="H110" s="12"/>
    </row>
    <row r="111" spans="1:8" ht="12.75" hidden="1" customHeight="1" x14ac:dyDescent="0.2">
      <c r="A111" s="16"/>
      <c r="B111" s="16">
        <v>2006</v>
      </c>
      <c r="C111" s="26">
        <f>SUM(D111:G111)</f>
        <v>1226</v>
      </c>
      <c r="D111" s="26">
        <v>742</v>
      </c>
      <c r="E111" s="26">
        <v>44</v>
      </c>
      <c r="F111" s="26">
        <v>440</v>
      </c>
      <c r="G111" s="26">
        <v>0</v>
      </c>
      <c r="H111" s="12"/>
    </row>
    <row r="112" spans="1:8" ht="12.75" hidden="1" customHeight="1" x14ac:dyDescent="0.2">
      <c r="A112" s="16"/>
      <c r="B112" s="16">
        <v>2007</v>
      </c>
      <c r="C112" s="26">
        <f>SUM(D112:G112)</f>
        <v>1073</v>
      </c>
      <c r="D112" s="26">
        <v>706</v>
      </c>
      <c r="E112" s="26">
        <v>35</v>
      </c>
      <c r="F112" s="26">
        <v>332</v>
      </c>
      <c r="G112" s="26">
        <v>0</v>
      </c>
      <c r="H112" s="12"/>
    </row>
    <row r="113" spans="1:8" ht="12.75" customHeight="1" x14ac:dyDescent="0.2">
      <c r="A113" s="16"/>
      <c r="B113" s="16">
        <v>2008</v>
      </c>
      <c r="C113" s="26">
        <f>SUM(D113:G113)</f>
        <v>1549</v>
      </c>
      <c r="D113" s="26">
        <f>74+911</f>
        <v>985</v>
      </c>
      <c r="E113" s="26">
        <f>1+48</f>
        <v>49</v>
      </c>
      <c r="F113" s="26">
        <f>305+210</f>
        <v>515</v>
      </c>
      <c r="G113" s="26">
        <v>0</v>
      </c>
      <c r="H113" s="12"/>
    </row>
    <row r="114" spans="1:8" ht="12.75" customHeight="1" x14ac:dyDescent="0.2">
      <c r="A114" s="16"/>
      <c r="B114" s="16">
        <v>2009</v>
      </c>
      <c r="C114" s="26">
        <f>SUM(D114:G114)</f>
        <v>1539</v>
      </c>
      <c r="D114" s="26">
        <f>995</f>
        <v>995</v>
      </c>
      <c r="E114" s="26">
        <v>48</v>
      </c>
      <c r="F114" s="26">
        <v>496</v>
      </c>
      <c r="G114" s="26">
        <v>0</v>
      </c>
      <c r="H114" s="12"/>
    </row>
    <row r="115" spans="1:8" ht="12.75" customHeight="1" x14ac:dyDescent="0.2">
      <c r="A115" s="16"/>
      <c r="B115" s="16">
        <v>2010</v>
      </c>
      <c r="C115" s="26">
        <v>1671</v>
      </c>
      <c r="D115" s="26" t="s">
        <v>48</v>
      </c>
      <c r="E115" s="26" t="s">
        <v>48</v>
      </c>
      <c r="F115" s="26" t="s">
        <v>48</v>
      </c>
      <c r="G115" s="26" t="s">
        <v>48</v>
      </c>
      <c r="H115" s="12"/>
    </row>
    <row r="116" spans="1:8" ht="12.75" customHeight="1" x14ac:dyDescent="0.2">
      <c r="A116" s="16"/>
      <c r="B116" s="16">
        <v>2011</v>
      </c>
      <c r="C116" s="26">
        <v>2092</v>
      </c>
      <c r="D116" s="26" t="s">
        <v>48</v>
      </c>
      <c r="E116" s="26" t="s">
        <v>48</v>
      </c>
      <c r="F116" s="26" t="s">
        <v>48</v>
      </c>
      <c r="G116" s="26" t="s">
        <v>48</v>
      </c>
      <c r="H116" s="12"/>
    </row>
    <row r="117" spans="1:8" ht="12.75" customHeight="1" x14ac:dyDescent="0.2">
      <c r="A117" s="16"/>
      <c r="B117" s="16">
        <v>2012</v>
      </c>
      <c r="C117" s="26" t="s">
        <v>48</v>
      </c>
      <c r="D117" s="26" t="s">
        <v>48</v>
      </c>
      <c r="E117" s="26" t="s">
        <v>48</v>
      </c>
      <c r="F117" s="26" t="s">
        <v>48</v>
      </c>
      <c r="G117" s="26" t="s">
        <v>48</v>
      </c>
      <c r="H117" s="12"/>
    </row>
    <row r="118" spans="1:8" ht="12.75" customHeight="1" x14ac:dyDescent="0.2">
      <c r="A118" s="16"/>
      <c r="B118" s="16">
        <v>2013</v>
      </c>
      <c r="C118" s="26">
        <f>D118+E118+F118</f>
        <v>2675</v>
      </c>
      <c r="D118" s="26">
        <v>1954</v>
      </c>
      <c r="E118" s="26">
        <v>71</v>
      </c>
      <c r="F118" s="26">
        <v>650</v>
      </c>
      <c r="G118" s="26" t="s">
        <v>48</v>
      </c>
      <c r="H118" s="12"/>
    </row>
    <row r="119" spans="1:8" ht="12.75" customHeight="1" x14ac:dyDescent="0.2">
      <c r="A119" s="42"/>
      <c r="B119" s="42">
        <v>2014</v>
      </c>
      <c r="C119" s="44">
        <f>D119+E119+F119</f>
        <v>3062</v>
      </c>
      <c r="D119" s="44">
        <v>2416</v>
      </c>
      <c r="E119" s="44">
        <v>65</v>
      </c>
      <c r="F119" s="44">
        <v>581</v>
      </c>
      <c r="G119" s="44" t="s">
        <v>48</v>
      </c>
      <c r="H119" s="12"/>
    </row>
    <row r="120" spans="1:8" ht="12.75" customHeight="1" x14ac:dyDescent="0.2">
      <c r="A120" s="16"/>
      <c r="B120" s="16"/>
      <c r="C120" s="26"/>
      <c r="D120" s="26"/>
      <c r="E120" s="26"/>
      <c r="F120" s="26"/>
      <c r="G120" s="26"/>
      <c r="H120" s="12"/>
    </row>
    <row r="121" spans="1:8" ht="12.75" customHeight="1" x14ac:dyDescent="0.2">
      <c r="A121" s="16"/>
      <c r="B121" s="16"/>
      <c r="C121" s="26"/>
      <c r="D121" s="26"/>
      <c r="E121" s="26"/>
      <c r="F121" s="26"/>
      <c r="G121" s="26"/>
      <c r="H121" s="12"/>
    </row>
    <row r="122" spans="1:8" ht="12.75" customHeight="1" x14ac:dyDescent="0.2">
      <c r="A122" s="16"/>
      <c r="B122" s="16"/>
      <c r="C122" s="26"/>
      <c r="D122" s="26"/>
      <c r="E122" s="26"/>
      <c r="F122" s="26"/>
      <c r="G122" s="26"/>
      <c r="H122" s="12"/>
    </row>
    <row r="123" spans="1:8" ht="12.75" customHeight="1" x14ac:dyDescent="0.2">
      <c r="A123" s="16"/>
      <c r="B123" s="16"/>
      <c r="C123" s="26"/>
      <c r="D123" s="26"/>
      <c r="E123" s="26"/>
      <c r="F123" s="26"/>
      <c r="G123" s="26"/>
      <c r="H123" s="12"/>
    </row>
    <row r="124" spans="1:8" ht="12.75" customHeight="1" x14ac:dyDescent="0.2">
      <c r="A124" s="14"/>
      <c r="B124" s="14"/>
      <c r="C124" s="10"/>
      <c r="D124" s="10"/>
      <c r="E124" s="10"/>
      <c r="F124" s="10"/>
      <c r="G124" s="10"/>
      <c r="H124" s="12"/>
    </row>
    <row r="125" spans="1:8" ht="12.75" customHeight="1" x14ac:dyDescent="0.2">
      <c r="A125" s="2"/>
      <c r="B125" s="2"/>
      <c r="C125" s="10"/>
      <c r="D125" s="10"/>
      <c r="E125" s="10"/>
      <c r="F125" s="10"/>
      <c r="G125" s="10"/>
      <c r="H125" s="12"/>
    </row>
    <row r="126" spans="1:8" ht="12.75" customHeight="1" x14ac:dyDescent="0.2">
      <c r="A126" s="2"/>
      <c r="B126" s="2"/>
      <c r="C126" s="10"/>
      <c r="D126" s="10"/>
      <c r="E126" s="10"/>
      <c r="F126" s="10"/>
      <c r="G126" s="10"/>
      <c r="H126" s="12"/>
    </row>
    <row r="127" spans="1:8" ht="12.75" customHeight="1" x14ac:dyDescent="0.2">
      <c r="A127" s="2"/>
      <c r="B127" s="2"/>
      <c r="C127" s="10"/>
      <c r="D127" s="10"/>
      <c r="E127" s="10"/>
      <c r="F127" s="10"/>
      <c r="G127" s="10"/>
      <c r="H127" s="12"/>
    </row>
    <row r="128" spans="1:8" ht="12.75" customHeight="1" x14ac:dyDescent="0.2">
      <c r="A128" s="14"/>
      <c r="B128" s="14"/>
      <c r="C128" s="10"/>
      <c r="D128" s="10"/>
      <c r="E128" s="10"/>
      <c r="F128" s="10"/>
      <c r="G128" s="10"/>
      <c r="H128" s="12"/>
    </row>
    <row r="129" spans="1:8" ht="12.75" customHeight="1" x14ac:dyDescent="0.2">
      <c r="A129" s="14"/>
      <c r="B129" s="14"/>
      <c r="C129" s="10"/>
      <c r="D129" s="10"/>
      <c r="E129" s="10"/>
      <c r="F129" s="10"/>
      <c r="G129" s="10"/>
      <c r="H129" s="12"/>
    </row>
    <row r="130" spans="1:8" ht="12.75" customHeight="1" x14ac:dyDescent="0.2">
      <c r="A130" s="3"/>
      <c r="B130" s="3"/>
      <c r="C130" s="10"/>
      <c r="D130" s="10"/>
      <c r="E130" s="10"/>
      <c r="F130" s="10"/>
      <c r="G130" s="10"/>
      <c r="H130" s="12"/>
    </row>
    <row r="131" spans="1:8" ht="12.75" customHeight="1" x14ac:dyDescent="0.2">
      <c r="A131" s="3"/>
      <c r="B131" s="3"/>
      <c r="C131" s="10"/>
      <c r="D131" s="10"/>
      <c r="E131" s="10"/>
      <c r="F131" s="10"/>
      <c r="G131" s="10"/>
      <c r="H131" s="12"/>
    </row>
    <row r="132" spans="1:8" ht="12.75" customHeight="1" x14ac:dyDescent="0.2">
      <c r="A132" s="4"/>
      <c r="B132" s="4"/>
      <c r="C132" s="6"/>
      <c r="D132" s="6"/>
      <c r="E132" s="6"/>
      <c r="F132" s="6"/>
      <c r="G132" s="6"/>
      <c r="H132" s="12"/>
    </row>
    <row r="133" spans="1:8" ht="12.75" customHeight="1" x14ac:dyDescent="0.2">
      <c r="A133" s="13"/>
      <c r="B133" s="13"/>
      <c r="C133" s="10"/>
      <c r="D133" s="10"/>
      <c r="E133" s="10"/>
      <c r="F133" s="10"/>
      <c r="G133" s="10"/>
      <c r="H133" s="12"/>
    </row>
    <row r="134" spans="1:8" ht="12.75" customHeight="1" x14ac:dyDescent="0.2">
      <c r="A134" s="15"/>
      <c r="B134" s="15"/>
      <c r="C134" s="10"/>
      <c r="D134" s="10"/>
      <c r="E134" s="10"/>
      <c r="F134" s="10"/>
      <c r="G134" s="10"/>
      <c r="H134" s="12"/>
    </row>
    <row r="135" spans="1:8" ht="12.75" customHeight="1" x14ac:dyDescent="0.2">
      <c r="A135" s="15"/>
      <c r="B135" s="15"/>
      <c r="C135" s="10"/>
      <c r="D135" s="10"/>
      <c r="E135" s="10"/>
      <c r="F135" s="10"/>
      <c r="G135" s="10"/>
      <c r="H135" s="12"/>
    </row>
    <row r="136" spans="1:8" ht="12.75" customHeight="1" x14ac:dyDescent="0.2">
      <c r="A136" s="15"/>
      <c r="B136" s="15"/>
      <c r="C136" s="10"/>
      <c r="D136" s="10"/>
      <c r="E136" s="10"/>
      <c r="F136" s="10"/>
      <c r="G136" s="10"/>
      <c r="H136" s="12"/>
    </row>
    <row r="137" spans="1:8" ht="12.75" customHeight="1" x14ac:dyDescent="0.2">
      <c r="A137" s="15"/>
      <c r="B137" s="15"/>
      <c r="C137" s="10"/>
      <c r="D137" s="10"/>
      <c r="E137" s="10"/>
      <c r="F137" s="10"/>
      <c r="G137" s="10"/>
      <c r="H137" s="12"/>
    </row>
    <row r="138" spans="1:8" ht="12.75" customHeight="1" x14ac:dyDescent="0.2">
      <c r="A138" s="15"/>
      <c r="B138" s="15"/>
      <c r="C138" s="10"/>
      <c r="D138" s="10"/>
      <c r="E138" s="10"/>
      <c r="F138" s="10"/>
      <c r="G138" s="10"/>
      <c r="H138" s="12"/>
    </row>
    <row r="139" spans="1:8" ht="12.75" customHeight="1" x14ac:dyDescent="0.2">
      <c r="A139" s="15"/>
      <c r="B139" s="15"/>
      <c r="C139" s="10"/>
      <c r="D139" s="10"/>
      <c r="E139" s="10"/>
      <c r="F139" s="10"/>
      <c r="G139" s="10"/>
      <c r="H139" s="12"/>
    </row>
    <row r="140" spans="1:8" ht="12.75" customHeight="1" x14ac:dyDescent="0.2">
      <c r="A140" s="15"/>
      <c r="B140" s="15"/>
      <c r="C140" s="10"/>
      <c r="D140" s="10"/>
      <c r="E140" s="10"/>
      <c r="F140" s="10"/>
      <c r="G140" s="10"/>
      <c r="H140" s="12"/>
    </row>
    <row r="141" spans="1:8" ht="12.75" customHeight="1" x14ac:dyDescent="0.2">
      <c r="A141" s="15"/>
      <c r="B141" s="15"/>
      <c r="C141" s="10"/>
      <c r="D141" s="10"/>
      <c r="E141" s="10"/>
      <c r="F141" s="10"/>
      <c r="G141" s="10"/>
      <c r="H141" s="12"/>
    </row>
    <row r="142" spans="1:8" ht="12.75" customHeight="1" x14ac:dyDescent="0.2">
      <c r="A142" s="15"/>
      <c r="B142" s="15"/>
      <c r="C142" s="10"/>
      <c r="D142" s="10"/>
      <c r="E142" s="10"/>
      <c r="F142" s="10"/>
      <c r="G142" s="10"/>
      <c r="H142" s="12"/>
    </row>
    <row r="143" spans="1:8" ht="12.75" customHeight="1" x14ac:dyDescent="0.2">
      <c r="A143" s="15"/>
      <c r="B143" s="15"/>
      <c r="C143" s="10"/>
      <c r="D143" s="10"/>
      <c r="E143" s="10"/>
      <c r="F143" s="10"/>
      <c r="G143" s="10"/>
      <c r="H143" s="12"/>
    </row>
    <row r="144" spans="1:8" ht="12.75" customHeight="1" x14ac:dyDescent="0.2">
      <c r="A144" s="15"/>
      <c r="B144" s="15"/>
      <c r="C144" s="10"/>
      <c r="D144" s="10"/>
      <c r="E144" s="10"/>
      <c r="F144" s="10"/>
      <c r="G144" s="10"/>
      <c r="H144" s="12"/>
    </row>
    <row r="145" spans="1:8" ht="12.75" customHeight="1" x14ac:dyDescent="0.2">
      <c r="A145" s="15"/>
      <c r="B145" s="15"/>
      <c r="C145" s="10"/>
      <c r="D145" s="10"/>
      <c r="E145" s="10"/>
      <c r="F145" s="10"/>
      <c r="G145" s="10"/>
      <c r="H145" s="12"/>
    </row>
    <row r="146" spans="1:8" ht="12.75" customHeight="1" x14ac:dyDescent="0.2">
      <c r="A146" s="15"/>
      <c r="B146" s="15"/>
      <c r="C146" s="10"/>
      <c r="D146" s="10"/>
      <c r="E146" s="10"/>
      <c r="F146" s="10"/>
      <c r="G146" s="10"/>
      <c r="H146" s="12"/>
    </row>
    <row r="147" spans="1:8" ht="12.75" customHeight="1" x14ac:dyDescent="0.2">
      <c r="A147" s="14"/>
      <c r="B147" s="14"/>
      <c r="C147" s="10"/>
      <c r="D147" s="10"/>
      <c r="E147" s="10"/>
      <c r="F147" s="10"/>
      <c r="G147" s="10"/>
      <c r="H147" s="12"/>
    </row>
    <row r="148" spans="1:8" ht="12.75" hidden="1" customHeight="1" x14ac:dyDescent="0.2">
      <c r="A148" s="15"/>
      <c r="B148" s="15"/>
      <c r="C148" s="10"/>
      <c r="D148" s="10"/>
      <c r="E148" s="10"/>
      <c r="F148" s="10"/>
      <c r="G148" s="10"/>
      <c r="H148" s="12"/>
    </row>
    <row r="149" spans="1:8" ht="12.75" hidden="1" customHeight="1" x14ac:dyDescent="0.2">
      <c r="A149" s="15"/>
      <c r="B149" s="15"/>
      <c r="C149" s="10"/>
      <c r="D149" s="10"/>
      <c r="E149" s="10"/>
      <c r="F149" s="10"/>
      <c r="G149" s="10"/>
      <c r="H149" s="12"/>
    </row>
    <row r="150" spans="1:8" ht="12.75" hidden="1" customHeight="1" x14ac:dyDescent="0.2">
      <c r="A150" s="15"/>
      <c r="B150" s="15"/>
      <c r="C150" s="10"/>
      <c r="D150" s="10"/>
      <c r="E150" s="10"/>
      <c r="F150" s="10"/>
      <c r="G150" s="10"/>
      <c r="H150" s="12"/>
    </row>
    <row r="151" spans="1:8" ht="12.75" customHeight="1" x14ac:dyDescent="0.2">
      <c r="A151" s="15"/>
      <c r="B151" s="15"/>
      <c r="C151" s="10"/>
      <c r="D151" s="10"/>
      <c r="E151" s="10"/>
      <c r="F151" s="10"/>
      <c r="G151" s="10"/>
      <c r="H151" s="12"/>
    </row>
    <row r="152" spans="1:8" ht="12.75" customHeight="1" x14ac:dyDescent="0.2">
      <c r="A152" s="15"/>
      <c r="B152" s="15"/>
      <c r="C152" s="10"/>
      <c r="D152" s="10"/>
      <c r="E152" s="10"/>
      <c r="F152" s="10"/>
      <c r="G152" s="10"/>
      <c r="H152" s="12"/>
    </row>
    <row r="153" spans="1:8" ht="12.75" customHeight="1" x14ac:dyDescent="0.2">
      <c r="A153" s="15"/>
      <c r="B153" s="15"/>
      <c r="C153" s="10"/>
      <c r="D153" s="10"/>
      <c r="E153" s="10"/>
      <c r="F153" s="10"/>
      <c r="G153" s="10"/>
      <c r="H153" s="12"/>
    </row>
    <row r="154" spans="1:8" ht="12.75" customHeight="1" x14ac:dyDescent="0.2">
      <c r="A154" s="15"/>
      <c r="B154" s="15"/>
      <c r="C154" s="10"/>
      <c r="D154" s="10"/>
      <c r="E154" s="10"/>
      <c r="F154" s="10"/>
      <c r="G154" s="10"/>
      <c r="H154" s="12"/>
    </row>
    <row r="155" spans="1:8" ht="12.75" customHeight="1" x14ac:dyDescent="0.2">
      <c r="A155" s="15"/>
      <c r="B155" s="15"/>
      <c r="C155" s="10"/>
      <c r="D155" s="10"/>
      <c r="E155" s="10"/>
      <c r="F155" s="10"/>
      <c r="G155" s="10"/>
      <c r="H155" s="12"/>
    </row>
    <row r="156" spans="1:8" ht="12.75" customHeight="1" x14ac:dyDescent="0.2">
      <c r="A156" s="15"/>
      <c r="B156" s="15"/>
      <c r="C156" s="10"/>
      <c r="D156" s="10"/>
      <c r="E156" s="10"/>
      <c r="F156" s="10"/>
      <c r="G156" s="10"/>
      <c r="H156" s="12"/>
    </row>
    <row r="157" spans="1:8" ht="12.75" customHeight="1" x14ac:dyDescent="0.2">
      <c r="A157" s="15"/>
      <c r="B157" s="15"/>
      <c r="C157" s="10"/>
      <c r="D157" s="10"/>
      <c r="E157" s="10"/>
      <c r="F157" s="10"/>
      <c r="G157" s="10"/>
      <c r="H157" s="12"/>
    </row>
    <row r="158" spans="1:8" ht="12.75" customHeight="1" x14ac:dyDescent="0.2">
      <c r="A158" s="15"/>
      <c r="B158" s="15"/>
      <c r="C158" s="10"/>
      <c r="D158" s="10"/>
      <c r="E158" s="10"/>
      <c r="F158" s="10"/>
      <c r="G158" s="10"/>
      <c r="H158" s="12"/>
    </row>
    <row r="159" spans="1:8" ht="12.75" customHeight="1" x14ac:dyDescent="0.2">
      <c r="A159" s="15"/>
      <c r="B159" s="15"/>
      <c r="C159" s="10"/>
      <c r="D159" s="10"/>
      <c r="E159" s="10"/>
      <c r="F159" s="10"/>
      <c r="G159" s="10"/>
      <c r="H159" s="12"/>
    </row>
    <row r="160" spans="1:8" ht="12.75" customHeight="1" x14ac:dyDescent="0.2">
      <c r="A160" s="15"/>
      <c r="B160" s="15"/>
      <c r="C160" s="10"/>
      <c r="D160" s="10"/>
      <c r="E160" s="10"/>
      <c r="F160" s="10"/>
      <c r="G160" s="10"/>
      <c r="H160" s="12"/>
    </row>
    <row r="161" spans="1:8" ht="12.75" customHeight="1" x14ac:dyDescent="0.2">
      <c r="A161" s="15"/>
      <c r="B161" s="15"/>
      <c r="C161" s="10"/>
      <c r="D161" s="10"/>
      <c r="E161" s="10"/>
      <c r="F161" s="10"/>
      <c r="G161" s="10"/>
      <c r="H161" s="12"/>
    </row>
    <row r="162" spans="1:8" ht="12.75" customHeight="1" x14ac:dyDescent="0.2">
      <c r="A162" s="13"/>
      <c r="B162" s="13"/>
      <c r="C162" s="10"/>
      <c r="D162" s="10"/>
      <c r="E162" s="10"/>
      <c r="F162" s="10"/>
      <c r="G162" s="10"/>
      <c r="H162" s="12"/>
    </row>
    <row r="163" spans="1:8" ht="12.75" customHeight="1" x14ac:dyDescent="0.2">
      <c r="A163" s="15"/>
      <c r="B163" s="15"/>
      <c r="C163" s="10"/>
      <c r="D163" s="10"/>
      <c r="E163" s="10"/>
      <c r="F163" s="10"/>
      <c r="G163" s="10"/>
      <c r="H163" s="12"/>
    </row>
    <row r="164" spans="1:8" ht="12.75" customHeight="1" x14ac:dyDescent="0.2">
      <c r="A164" s="15"/>
      <c r="B164" s="15"/>
      <c r="C164" s="10"/>
      <c r="D164" s="10"/>
      <c r="E164" s="10"/>
      <c r="F164" s="10"/>
      <c r="G164" s="10"/>
      <c r="H164" s="12"/>
    </row>
    <row r="165" spans="1:8" ht="12.75" customHeight="1" x14ac:dyDescent="0.2">
      <c r="A165" s="15"/>
      <c r="B165" s="15"/>
      <c r="C165" s="10"/>
      <c r="D165" s="10"/>
      <c r="E165" s="10"/>
      <c r="F165" s="10"/>
      <c r="G165" s="10"/>
      <c r="H165" s="12"/>
    </row>
    <row r="166" spans="1:8" ht="12.75" customHeight="1" x14ac:dyDescent="0.2">
      <c r="A166" s="15"/>
      <c r="B166" s="15"/>
      <c r="C166" s="10"/>
      <c r="D166" s="10"/>
      <c r="E166" s="10"/>
      <c r="F166" s="10"/>
      <c r="G166" s="10"/>
      <c r="H166" s="12"/>
    </row>
    <row r="167" spans="1:8" ht="12.75" customHeight="1" x14ac:dyDescent="0.2">
      <c r="A167" s="15"/>
      <c r="B167" s="15"/>
      <c r="C167" s="10"/>
      <c r="D167" s="10"/>
      <c r="E167" s="10"/>
      <c r="F167" s="10"/>
      <c r="G167" s="10"/>
      <c r="H167" s="12"/>
    </row>
    <row r="168" spans="1:8" ht="12.75" customHeight="1" x14ac:dyDescent="0.2">
      <c r="A168" s="15"/>
      <c r="B168" s="15"/>
      <c r="C168" s="10"/>
      <c r="D168" s="10"/>
      <c r="E168" s="10"/>
      <c r="F168" s="10"/>
      <c r="G168" s="10"/>
      <c r="H168" s="12"/>
    </row>
    <row r="169" spans="1:8" ht="12.75" customHeight="1" x14ac:dyDescent="0.2">
      <c r="A169" s="15"/>
      <c r="B169" s="15"/>
      <c r="C169" s="10"/>
      <c r="D169" s="10"/>
      <c r="E169" s="10"/>
      <c r="F169" s="10"/>
      <c r="G169" s="10"/>
      <c r="H169" s="12"/>
    </row>
    <row r="170" spans="1:8" ht="12.75" customHeight="1" x14ac:dyDescent="0.2">
      <c r="A170" s="15"/>
      <c r="B170" s="15"/>
      <c r="C170" s="10"/>
      <c r="D170" s="10"/>
      <c r="E170" s="10"/>
      <c r="F170" s="10"/>
      <c r="G170" s="10"/>
      <c r="H170" s="12"/>
    </row>
    <row r="171" spans="1:8" ht="12.75" customHeight="1" x14ac:dyDescent="0.2">
      <c r="A171" s="15"/>
      <c r="B171" s="15"/>
      <c r="C171" s="10"/>
      <c r="D171" s="10"/>
      <c r="E171" s="10"/>
      <c r="F171" s="10"/>
      <c r="G171" s="10"/>
      <c r="H171" s="12"/>
    </row>
    <row r="172" spans="1:8" ht="12.75" customHeight="1" x14ac:dyDescent="0.2">
      <c r="A172" s="15"/>
      <c r="B172" s="15"/>
      <c r="C172" s="10"/>
      <c r="D172" s="10"/>
      <c r="E172" s="10"/>
      <c r="F172" s="10"/>
      <c r="G172" s="10"/>
      <c r="H172" s="12"/>
    </row>
    <row r="173" spans="1:8" ht="12.75" customHeight="1" x14ac:dyDescent="0.2">
      <c r="A173" s="15"/>
      <c r="B173" s="15"/>
      <c r="C173" s="10"/>
      <c r="D173" s="10"/>
      <c r="E173" s="10"/>
      <c r="F173" s="10"/>
      <c r="G173" s="10"/>
      <c r="H173" s="12"/>
    </row>
    <row r="174" spans="1:8" ht="12.75" customHeight="1" x14ac:dyDescent="0.2">
      <c r="A174" s="15"/>
      <c r="B174" s="15"/>
      <c r="C174" s="10"/>
      <c r="D174" s="10"/>
      <c r="E174" s="10"/>
      <c r="F174" s="10"/>
      <c r="G174" s="10"/>
      <c r="H174" s="12"/>
    </row>
    <row r="175" spans="1:8" ht="12.75" customHeight="1" x14ac:dyDescent="0.2">
      <c r="A175" s="15"/>
      <c r="B175" s="15"/>
      <c r="C175" s="10"/>
      <c r="D175" s="10"/>
      <c r="E175" s="10"/>
      <c r="F175" s="10"/>
      <c r="G175" s="10"/>
      <c r="H175" s="12"/>
    </row>
    <row r="176" spans="1:8" ht="12.75" customHeight="1" x14ac:dyDescent="0.2">
      <c r="A176" s="15"/>
      <c r="B176" s="15"/>
      <c r="C176" s="10"/>
      <c r="D176" s="10"/>
      <c r="E176" s="10"/>
      <c r="F176" s="10"/>
      <c r="G176" s="10"/>
      <c r="H176" s="12"/>
    </row>
    <row r="177" spans="1:8" ht="12.75" customHeight="1" x14ac:dyDescent="0.2">
      <c r="A177" s="15"/>
      <c r="B177" s="15"/>
      <c r="C177" s="10"/>
      <c r="D177" s="10"/>
      <c r="E177" s="10"/>
      <c r="F177" s="10"/>
      <c r="G177" s="10"/>
      <c r="H177" s="12"/>
    </row>
    <row r="178" spans="1:8" ht="12.75" customHeight="1" x14ac:dyDescent="0.2">
      <c r="A178" s="14"/>
      <c r="B178" s="14"/>
      <c r="C178" s="10"/>
      <c r="D178" s="10"/>
      <c r="E178" s="10"/>
      <c r="F178" s="10"/>
      <c r="G178" s="10"/>
      <c r="H178" s="12"/>
    </row>
    <row r="179" spans="1:8" ht="12.75" customHeight="1" x14ac:dyDescent="0.2">
      <c r="A179" s="13"/>
      <c r="B179" s="13"/>
      <c r="C179" s="10"/>
      <c r="D179" s="10"/>
      <c r="E179" s="10"/>
      <c r="F179" s="10"/>
      <c r="G179" s="10"/>
      <c r="H179" s="12"/>
    </row>
    <row r="180" spans="1:8" ht="12.75" customHeight="1" x14ac:dyDescent="0.2">
      <c r="A180" s="4"/>
      <c r="B180" s="4"/>
      <c r="C180" s="10"/>
      <c r="D180" s="10"/>
      <c r="E180" s="10"/>
      <c r="F180" s="10"/>
      <c r="G180" s="10"/>
      <c r="H180" s="12"/>
    </row>
    <row r="181" spans="1:8" ht="12.75" customHeight="1" x14ac:dyDescent="0.2">
      <c r="A181" s="5"/>
      <c r="B181" s="5"/>
      <c r="C181" s="10"/>
      <c r="D181" s="10"/>
      <c r="E181" s="10"/>
      <c r="F181" s="10"/>
      <c r="G181" s="10"/>
      <c r="H181" s="12"/>
    </row>
    <row r="182" spans="1:8" ht="12.75" customHeight="1" x14ac:dyDescent="0.2">
      <c r="A182" s="3"/>
      <c r="B182" s="3"/>
      <c r="C182" s="10"/>
      <c r="D182" s="10"/>
      <c r="E182" s="10"/>
      <c r="F182" s="10"/>
      <c r="G182" s="10"/>
      <c r="H182" s="12"/>
    </row>
    <row r="183" spans="1:8" ht="12.75" customHeight="1" x14ac:dyDescent="0.2">
      <c r="A183" s="14"/>
      <c r="B183" s="14"/>
      <c r="C183" s="10"/>
      <c r="D183" s="10"/>
      <c r="E183" s="10"/>
      <c r="F183" s="10"/>
      <c r="G183" s="10"/>
      <c r="H183" s="12"/>
    </row>
    <row r="184" spans="1:8" ht="12.75" customHeight="1" x14ac:dyDescent="0.2">
      <c r="A184" s="3"/>
      <c r="B184" s="3"/>
      <c r="C184" s="10"/>
      <c r="D184" s="10"/>
      <c r="E184" s="10"/>
      <c r="F184" s="10"/>
      <c r="G184" s="10"/>
      <c r="H184" s="12"/>
    </row>
    <row r="185" spans="1:8" ht="12.75" customHeight="1" x14ac:dyDescent="0.2">
      <c r="A185" s="3"/>
      <c r="B185" s="3"/>
      <c r="C185" s="10"/>
      <c r="D185" s="10"/>
      <c r="E185" s="10"/>
      <c r="F185" s="10"/>
      <c r="G185" s="10"/>
      <c r="H185" s="12"/>
    </row>
    <row r="186" spans="1:8" ht="12.75" customHeight="1" x14ac:dyDescent="0.2">
      <c r="A186" s="4"/>
      <c r="B186" s="4"/>
      <c r="C186" s="6"/>
      <c r="D186" s="6"/>
      <c r="E186" s="6"/>
      <c r="F186" s="6"/>
      <c r="G186" s="6"/>
      <c r="H186" s="12"/>
    </row>
    <row r="187" spans="1:8" ht="12.75" customHeight="1" x14ac:dyDescent="0.2">
      <c r="A187" s="13"/>
      <c r="B187" s="13"/>
      <c r="C187" s="10"/>
      <c r="D187" s="10"/>
      <c r="E187" s="10"/>
      <c r="F187" s="10"/>
      <c r="G187" s="10"/>
      <c r="H187" s="12"/>
    </row>
    <row r="188" spans="1:8" ht="12.75" customHeight="1" x14ac:dyDescent="0.2">
      <c r="A188" s="15"/>
      <c r="B188" s="15"/>
      <c r="C188" s="10"/>
      <c r="D188" s="10"/>
      <c r="E188" s="10"/>
      <c r="F188" s="10"/>
      <c r="G188" s="10"/>
      <c r="H188" s="12"/>
    </row>
    <row r="189" spans="1:8" ht="12.75" customHeight="1" x14ac:dyDescent="0.2">
      <c r="A189" s="15"/>
      <c r="B189" s="15"/>
      <c r="C189" s="10"/>
      <c r="D189" s="10"/>
      <c r="E189" s="10"/>
      <c r="F189" s="10"/>
      <c r="G189" s="10"/>
      <c r="H189" s="12"/>
    </row>
    <row r="190" spans="1:8" ht="12.75" customHeight="1" x14ac:dyDescent="0.2">
      <c r="A190" s="15"/>
      <c r="B190" s="15"/>
      <c r="C190" s="10"/>
      <c r="D190" s="10"/>
      <c r="E190" s="10"/>
      <c r="F190" s="10"/>
      <c r="G190" s="10"/>
      <c r="H190" s="12"/>
    </row>
    <row r="191" spans="1:8" ht="12.75" customHeight="1" x14ac:dyDescent="0.2">
      <c r="A191" s="15"/>
      <c r="B191" s="15"/>
      <c r="C191" s="10"/>
      <c r="D191" s="10"/>
      <c r="E191" s="10"/>
      <c r="F191" s="10"/>
      <c r="G191" s="10"/>
      <c r="H191" s="12"/>
    </row>
    <row r="192" spans="1:8" ht="12.75" customHeight="1" x14ac:dyDescent="0.2">
      <c r="A192" s="15"/>
      <c r="B192" s="15"/>
      <c r="C192" s="10"/>
      <c r="D192" s="10"/>
      <c r="E192" s="10"/>
      <c r="F192" s="10"/>
      <c r="G192" s="10"/>
      <c r="H192" s="12"/>
    </row>
    <row r="193" spans="1:8" ht="12.75" customHeight="1" x14ac:dyDescent="0.2">
      <c r="A193" s="15"/>
      <c r="B193" s="15"/>
      <c r="C193" s="10"/>
      <c r="D193" s="10"/>
      <c r="E193" s="10"/>
      <c r="F193" s="10"/>
      <c r="G193" s="10"/>
      <c r="H193" s="12"/>
    </row>
    <row r="194" spans="1:8" ht="12.75" customHeight="1" x14ac:dyDescent="0.2">
      <c r="A194" s="15"/>
      <c r="B194" s="15"/>
      <c r="C194" s="10"/>
      <c r="D194" s="10"/>
      <c r="E194" s="10"/>
      <c r="F194" s="10"/>
      <c r="G194" s="10"/>
      <c r="H194" s="12"/>
    </row>
    <row r="195" spans="1:8" ht="12.75" customHeight="1" x14ac:dyDescent="0.2">
      <c r="A195" s="15"/>
      <c r="B195" s="15"/>
      <c r="C195" s="10"/>
      <c r="D195" s="10"/>
      <c r="E195" s="10"/>
      <c r="F195" s="10"/>
      <c r="G195" s="10"/>
      <c r="H195" s="12"/>
    </row>
    <row r="196" spans="1:8" ht="12.75" customHeight="1" x14ac:dyDescent="0.2">
      <c r="A196" s="15"/>
      <c r="B196" s="15"/>
      <c r="C196" s="10"/>
      <c r="D196" s="10"/>
      <c r="E196" s="10"/>
      <c r="F196" s="10"/>
      <c r="G196" s="10"/>
      <c r="H196" s="12"/>
    </row>
    <row r="197" spans="1:8" ht="12.75" customHeight="1" x14ac:dyDescent="0.2">
      <c r="A197" s="15"/>
      <c r="B197" s="15"/>
      <c r="C197" s="10"/>
      <c r="D197" s="10"/>
      <c r="E197" s="10"/>
      <c r="F197" s="10"/>
      <c r="G197" s="10"/>
      <c r="H197" s="12"/>
    </row>
    <row r="198" spans="1:8" ht="12.75" customHeight="1" x14ac:dyDescent="0.2">
      <c r="A198" s="15"/>
      <c r="B198" s="15"/>
      <c r="C198" s="10"/>
      <c r="D198" s="10"/>
      <c r="E198" s="10"/>
      <c r="F198" s="10"/>
      <c r="G198" s="10"/>
      <c r="H198" s="12"/>
    </row>
    <row r="199" spans="1:8" ht="12.75" customHeight="1" x14ac:dyDescent="0.2">
      <c r="A199" s="15"/>
      <c r="B199" s="15"/>
      <c r="C199" s="10"/>
      <c r="D199" s="10"/>
      <c r="E199" s="10"/>
      <c r="F199" s="10"/>
      <c r="G199" s="10"/>
      <c r="H199" s="12"/>
    </row>
    <row r="200" spans="1:8" ht="12.75" customHeight="1" x14ac:dyDescent="0.2">
      <c r="A200" s="15"/>
      <c r="B200" s="15"/>
      <c r="C200" s="10"/>
      <c r="D200" s="10"/>
      <c r="E200" s="10"/>
      <c r="F200" s="10"/>
      <c r="G200" s="10"/>
      <c r="H200" s="12"/>
    </row>
    <row r="201" spans="1:8" ht="12.75" customHeight="1" x14ac:dyDescent="0.2">
      <c r="A201" s="15"/>
      <c r="B201" s="15"/>
      <c r="C201" s="10"/>
      <c r="D201" s="10"/>
      <c r="E201" s="10"/>
      <c r="F201" s="10"/>
      <c r="G201" s="10"/>
      <c r="H201" s="12"/>
    </row>
    <row r="202" spans="1:8" ht="12.75" customHeight="1" x14ac:dyDescent="0.2">
      <c r="A202" s="14"/>
      <c r="B202" s="14"/>
      <c r="C202" s="10"/>
      <c r="D202" s="10"/>
      <c r="E202" s="10"/>
      <c r="F202" s="10"/>
      <c r="G202" s="10"/>
      <c r="H202" s="12"/>
    </row>
    <row r="203" spans="1:8" ht="12.75" customHeight="1" x14ac:dyDescent="0.2">
      <c r="A203" s="15"/>
      <c r="B203" s="15"/>
      <c r="C203" s="10"/>
      <c r="D203" s="10"/>
      <c r="E203" s="10"/>
      <c r="F203" s="10"/>
      <c r="G203" s="10"/>
      <c r="H203" s="12"/>
    </row>
    <row r="204" spans="1:8" ht="12.75" customHeight="1" x14ac:dyDescent="0.2">
      <c r="A204" s="15"/>
      <c r="B204" s="15"/>
      <c r="C204" s="10"/>
      <c r="D204" s="10"/>
      <c r="E204" s="10"/>
      <c r="F204" s="10"/>
      <c r="G204" s="10"/>
      <c r="H204" s="12"/>
    </row>
    <row r="205" spans="1:8" ht="12.75" customHeight="1" x14ac:dyDescent="0.2">
      <c r="A205" s="15"/>
      <c r="B205" s="15"/>
      <c r="C205" s="10"/>
      <c r="D205" s="10"/>
      <c r="E205" s="10"/>
      <c r="F205" s="10"/>
      <c r="G205" s="10"/>
      <c r="H205" s="12"/>
    </row>
    <row r="206" spans="1:8" ht="12.75" customHeight="1" x14ac:dyDescent="0.2">
      <c r="A206" s="15"/>
      <c r="B206" s="15"/>
      <c r="C206" s="10"/>
      <c r="D206" s="10"/>
      <c r="E206" s="10"/>
      <c r="F206" s="10"/>
      <c r="G206" s="10"/>
      <c r="H206" s="12"/>
    </row>
    <row r="207" spans="1:8" ht="12.75" customHeight="1" x14ac:dyDescent="0.2">
      <c r="A207" s="15"/>
      <c r="B207" s="15"/>
      <c r="C207" s="10"/>
      <c r="D207" s="10"/>
      <c r="E207" s="10"/>
      <c r="F207" s="10"/>
      <c r="G207" s="10"/>
      <c r="H207" s="12"/>
    </row>
    <row r="208" spans="1:8" ht="12.75" customHeight="1" x14ac:dyDescent="0.2">
      <c r="A208" s="15"/>
      <c r="B208" s="15"/>
      <c r="C208" s="10"/>
      <c r="D208" s="10"/>
      <c r="E208" s="10"/>
      <c r="F208" s="10"/>
      <c r="G208" s="10"/>
      <c r="H208" s="12"/>
    </row>
    <row r="209" spans="1:8" ht="12.75" customHeight="1" x14ac:dyDescent="0.2">
      <c r="A209" s="15"/>
      <c r="B209" s="15"/>
      <c r="C209" s="10"/>
      <c r="D209" s="10"/>
      <c r="E209" s="10"/>
      <c r="F209" s="10"/>
      <c r="G209" s="10"/>
      <c r="H209" s="12"/>
    </row>
    <row r="210" spans="1:8" ht="12.75" customHeight="1" x14ac:dyDescent="0.2">
      <c r="A210" s="15"/>
      <c r="B210" s="15"/>
      <c r="C210" s="10"/>
      <c r="D210" s="10"/>
      <c r="E210" s="10"/>
      <c r="F210" s="10"/>
      <c r="G210" s="10"/>
      <c r="H210" s="12"/>
    </row>
    <row r="211" spans="1:8" ht="12.75" customHeight="1" x14ac:dyDescent="0.2">
      <c r="A211" s="15"/>
      <c r="B211" s="15"/>
      <c r="C211" s="10"/>
      <c r="D211" s="10"/>
      <c r="E211" s="10"/>
      <c r="F211" s="10"/>
      <c r="G211" s="10"/>
      <c r="H211" s="12"/>
    </row>
    <row r="212" spans="1:8" ht="12.75" customHeight="1" x14ac:dyDescent="0.2">
      <c r="A212" s="15"/>
      <c r="B212" s="15"/>
      <c r="C212" s="10"/>
      <c r="D212" s="10"/>
      <c r="E212" s="10"/>
      <c r="F212" s="10"/>
      <c r="G212" s="10"/>
      <c r="H212" s="12"/>
    </row>
    <row r="213" spans="1:8" ht="12.75" customHeight="1" x14ac:dyDescent="0.2">
      <c r="A213" s="15"/>
      <c r="B213" s="15"/>
      <c r="C213" s="10"/>
      <c r="D213" s="10"/>
      <c r="E213" s="10"/>
      <c r="F213" s="10"/>
      <c r="G213" s="10"/>
      <c r="H213" s="12"/>
    </row>
    <row r="214" spans="1:8" ht="12.75" customHeight="1" x14ac:dyDescent="0.2">
      <c r="A214" s="15"/>
      <c r="B214" s="15"/>
      <c r="C214" s="10"/>
      <c r="D214" s="10"/>
      <c r="E214" s="10"/>
      <c r="F214" s="10"/>
      <c r="G214" s="10"/>
      <c r="H214" s="12"/>
    </row>
    <row r="215" spans="1:8" ht="12.75" customHeight="1" x14ac:dyDescent="0.2">
      <c r="A215" s="15"/>
      <c r="B215" s="15"/>
      <c r="C215" s="10"/>
      <c r="D215" s="10"/>
      <c r="E215" s="10"/>
      <c r="F215" s="10"/>
      <c r="G215" s="10"/>
      <c r="H215" s="12"/>
    </row>
    <row r="216" spans="1:8" ht="12.75" customHeight="1" x14ac:dyDescent="0.2">
      <c r="A216" s="15"/>
      <c r="B216" s="15"/>
      <c r="C216" s="10"/>
      <c r="D216" s="10"/>
      <c r="E216" s="10"/>
      <c r="F216" s="10"/>
      <c r="G216" s="10"/>
      <c r="H216" s="12"/>
    </row>
    <row r="217" spans="1:8" ht="12.75" customHeight="1" x14ac:dyDescent="0.2">
      <c r="A217" s="13"/>
      <c r="B217" s="13"/>
      <c r="C217" s="10"/>
      <c r="D217" s="10"/>
      <c r="E217" s="10"/>
      <c r="F217" s="10"/>
      <c r="G217" s="10"/>
      <c r="H217" s="12"/>
    </row>
    <row r="218" spans="1:8" ht="12.75" customHeight="1" x14ac:dyDescent="0.2">
      <c r="A218" s="15"/>
      <c r="B218" s="15"/>
      <c r="C218" s="10"/>
      <c r="D218" s="10"/>
      <c r="E218" s="10"/>
      <c r="F218" s="10"/>
      <c r="G218" s="10"/>
      <c r="H218" s="12"/>
    </row>
    <row r="219" spans="1:8" ht="12.75" customHeight="1" x14ac:dyDescent="0.2">
      <c r="A219" s="15"/>
      <c r="B219" s="15"/>
      <c r="C219" s="10"/>
      <c r="D219" s="10"/>
      <c r="E219" s="10"/>
      <c r="F219" s="10"/>
      <c r="G219" s="10"/>
      <c r="H219" s="12"/>
    </row>
    <row r="220" spans="1:8" ht="12.75" customHeight="1" x14ac:dyDescent="0.2">
      <c r="A220" s="15"/>
      <c r="B220" s="15"/>
      <c r="C220" s="10"/>
      <c r="D220" s="10"/>
      <c r="E220" s="10"/>
      <c r="F220" s="10"/>
      <c r="G220" s="10"/>
      <c r="H220" s="12"/>
    </row>
    <row r="221" spans="1:8" ht="12.75" customHeight="1" x14ac:dyDescent="0.2">
      <c r="A221" s="15"/>
      <c r="B221" s="15"/>
      <c r="C221" s="10"/>
      <c r="D221" s="10"/>
      <c r="E221" s="10"/>
      <c r="F221" s="10"/>
      <c r="G221" s="10"/>
      <c r="H221" s="12"/>
    </row>
    <row r="222" spans="1:8" ht="12.75" customHeight="1" x14ac:dyDescent="0.2">
      <c r="A222" s="15"/>
      <c r="B222" s="15"/>
      <c r="C222" s="10"/>
      <c r="D222" s="10"/>
      <c r="E222" s="10"/>
      <c r="F222" s="10"/>
      <c r="G222" s="10"/>
      <c r="H222" s="12"/>
    </row>
    <row r="223" spans="1:8" ht="12.75" customHeight="1" x14ac:dyDescent="0.2">
      <c r="A223" s="15"/>
      <c r="B223" s="15"/>
      <c r="C223" s="10"/>
      <c r="D223" s="10"/>
      <c r="E223" s="10"/>
      <c r="F223" s="10"/>
      <c r="G223" s="10"/>
      <c r="H223" s="12"/>
    </row>
    <row r="224" spans="1:8" ht="12.75" customHeight="1" x14ac:dyDescent="0.2">
      <c r="A224" s="15"/>
      <c r="B224" s="15"/>
      <c r="C224" s="10"/>
      <c r="D224" s="10"/>
      <c r="E224" s="10"/>
      <c r="F224" s="10"/>
      <c r="G224" s="10"/>
      <c r="H224" s="12"/>
    </row>
    <row r="225" spans="1:8" ht="12.75" customHeight="1" x14ac:dyDescent="0.2">
      <c r="A225" s="15"/>
      <c r="B225" s="15"/>
      <c r="C225" s="10"/>
      <c r="D225" s="10"/>
      <c r="E225" s="10"/>
      <c r="F225" s="10"/>
      <c r="G225" s="10"/>
      <c r="H225" s="12"/>
    </row>
    <row r="226" spans="1:8" ht="12.75" customHeight="1" x14ac:dyDescent="0.2">
      <c r="A226" s="15"/>
      <c r="B226" s="15"/>
      <c r="C226" s="10"/>
      <c r="D226" s="10"/>
      <c r="E226" s="10"/>
      <c r="F226" s="10"/>
      <c r="G226" s="10"/>
      <c r="H226" s="12"/>
    </row>
    <row r="227" spans="1:8" ht="12.75" customHeight="1" x14ac:dyDescent="0.2">
      <c r="A227" s="15"/>
      <c r="B227" s="15"/>
      <c r="C227" s="10"/>
      <c r="D227" s="10"/>
      <c r="E227" s="10"/>
      <c r="F227" s="10"/>
      <c r="G227" s="10"/>
      <c r="H227" s="12"/>
    </row>
    <row r="228" spans="1:8" ht="12.75" customHeight="1" x14ac:dyDescent="0.2">
      <c r="A228" s="15"/>
      <c r="B228" s="15"/>
      <c r="C228" s="10"/>
      <c r="D228" s="10"/>
      <c r="E228" s="10"/>
      <c r="F228" s="10"/>
      <c r="G228" s="10"/>
      <c r="H228" s="12"/>
    </row>
    <row r="229" spans="1:8" ht="12.75" customHeight="1" x14ac:dyDescent="0.2">
      <c r="A229" s="15"/>
      <c r="B229" s="15"/>
      <c r="C229" s="10"/>
      <c r="D229" s="10"/>
      <c r="E229" s="10"/>
      <c r="F229" s="10"/>
      <c r="G229" s="10"/>
      <c r="H229" s="12"/>
    </row>
    <row r="230" spans="1:8" ht="12.75" customHeight="1" x14ac:dyDescent="0.2">
      <c r="A230" s="15"/>
      <c r="B230" s="15"/>
      <c r="C230" s="10"/>
      <c r="D230" s="10"/>
      <c r="E230" s="10"/>
      <c r="F230" s="10"/>
      <c r="G230" s="10"/>
      <c r="H230" s="12"/>
    </row>
    <row r="231" spans="1:8" ht="12.75" customHeight="1" x14ac:dyDescent="0.2">
      <c r="A231" s="15"/>
      <c r="B231" s="15"/>
      <c r="C231" s="10"/>
      <c r="D231" s="10"/>
      <c r="E231" s="10"/>
      <c r="F231" s="10"/>
      <c r="G231" s="10"/>
      <c r="H231" s="12"/>
    </row>
    <row r="232" spans="1:8" ht="12.75" customHeight="1" x14ac:dyDescent="0.2">
      <c r="A232" s="15"/>
      <c r="B232" s="15"/>
      <c r="C232" s="10"/>
      <c r="D232" s="10"/>
      <c r="E232" s="10"/>
      <c r="F232" s="10"/>
      <c r="G232" s="10"/>
      <c r="H232" s="12"/>
    </row>
    <row r="233" spans="1:8" ht="12.75" customHeight="1" x14ac:dyDescent="0.2">
      <c r="A233" s="14"/>
      <c r="B233" s="14"/>
      <c r="C233" s="10"/>
      <c r="D233" s="10"/>
      <c r="E233" s="10"/>
      <c r="F233" s="10"/>
      <c r="G233" s="10"/>
      <c r="H233" s="12"/>
    </row>
    <row r="234" spans="1:8" ht="12.75" customHeight="1" x14ac:dyDescent="0.2">
      <c r="A234" s="13"/>
      <c r="B234" s="13"/>
      <c r="C234" s="10"/>
      <c r="D234" s="10"/>
      <c r="E234" s="10"/>
      <c r="F234" s="10"/>
      <c r="G234" s="10"/>
      <c r="H234" s="12"/>
    </row>
    <row r="235" spans="1:8" ht="12.75" customHeight="1" x14ac:dyDescent="0.2">
      <c r="A235" s="4"/>
      <c r="B235" s="4"/>
      <c r="C235" s="10"/>
      <c r="D235" s="10"/>
      <c r="E235" s="10"/>
      <c r="F235" s="10"/>
      <c r="G235" s="10"/>
      <c r="H235" s="12"/>
    </row>
    <row r="236" spans="1:8" ht="12.75" customHeight="1" x14ac:dyDescent="0.2">
      <c r="A236" s="5"/>
      <c r="B236" s="5"/>
      <c r="C236" s="10"/>
      <c r="D236" s="10"/>
      <c r="E236" s="10"/>
      <c r="F236" s="10"/>
      <c r="G236" s="10"/>
      <c r="H236" s="12"/>
    </row>
    <row r="237" spans="1:8" ht="12.75" customHeight="1" x14ac:dyDescent="0.2">
      <c r="A237" s="3"/>
      <c r="B237" s="3"/>
      <c r="C237" s="10"/>
      <c r="D237" s="10"/>
      <c r="E237" s="10"/>
      <c r="F237" s="10"/>
      <c r="G237" s="10"/>
      <c r="H237" s="12"/>
    </row>
    <row r="238" spans="1:8" ht="12.75" customHeight="1" x14ac:dyDescent="0.2">
      <c r="A238" s="14"/>
      <c r="B238" s="14"/>
      <c r="C238" s="10"/>
      <c r="D238" s="10"/>
      <c r="E238" s="10"/>
      <c r="F238" s="10"/>
      <c r="G238" s="10"/>
      <c r="H238" s="12"/>
    </row>
    <row r="239" spans="1:8" ht="12.75" customHeight="1" x14ac:dyDescent="0.2">
      <c r="A239" s="3"/>
      <c r="B239" s="3"/>
      <c r="C239" s="10"/>
      <c r="D239" s="10"/>
      <c r="E239" s="10"/>
      <c r="F239" s="10"/>
      <c r="G239" s="10"/>
      <c r="H239" s="12"/>
    </row>
    <row r="240" spans="1:8" ht="12.75" customHeight="1" x14ac:dyDescent="0.2">
      <c r="A240" s="3"/>
      <c r="B240" s="3"/>
      <c r="C240" s="10"/>
      <c r="D240" s="10"/>
      <c r="E240" s="10"/>
      <c r="F240" s="10"/>
      <c r="G240" s="10"/>
      <c r="H240" s="12"/>
    </row>
    <row r="241" spans="1:8" ht="12.75" customHeight="1" x14ac:dyDescent="0.2">
      <c r="A241" s="4"/>
      <c r="B241" s="4"/>
      <c r="C241" s="6"/>
      <c r="D241" s="6"/>
      <c r="E241" s="6"/>
      <c r="F241" s="6"/>
      <c r="G241" s="6"/>
      <c r="H241" s="12"/>
    </row>
    <row r="242" spans="1:8" ht="12.75" customHeight="1" x14ac:dyDescent="0.2">
      <c r="A242" s="13"/>
      <c r="B242" s="13"/>
      <c r="C242" s="10"/>
      <c r="D242" s="10"/>
      <c r="E242" s="10"/>
      <c r="F242" s="10"/>
      <c r="G242" s="10"/>
      <c r="H242" s="12"/>
    </row>
    <row r="243" spans="1:8" ht="12.75" customHeight="1" x14ac:dyDescent="0.2">
      <c r="A243" s="15"/>
      <c r="B243" s="15"/>
      <c r="C243" s="10"/>
      <c r="D243" s="10"/>
      <c r="E243" s="10"/>
      <c r="F243" s="10"/>
      <c r="G243" s="10"/>
      <c r="H243" s="12"/>
    </row>
    <row r="244" spans="1:8" ht="12.75" customHeight="1" x14ac:dyDescent="0.2">
      <c r="A244" s="15"/>
      <c r="B244" s="15"/>
      <c r="C244" s="10"/>
      <c r="D244" s="10"/>
      <c r="E244" s="10"/>
      <c r="F244" s="10"/>
      <c r="G244" s="10"/>
      <c r="H244" s="12"/>
    </row>
    <row r="245" spans="1:8" ht="12.75" customHeight="1" x14ac:dyDescent="0.2">
      <c r="A245" s="15"/>
      <c r="B245" s="15"/>
      <c r="C245" s="10"/>
      <c r="D245" s="10"/>
      <c r="E245" s="10"/>
      <c r="F245" s="10"/>
      <c r="G245" s="10"/>
      <c r="H245" s="12"/>
    </row>
    <row r="246" spans="1:8" ht="12.75" customHeight="1" x14ac:dyDescent="0.2">
      <c r="A246" s="15"/>
      <c r="B246" s="15"/>
      <c r="C246" s="10"/>
      <c r="D246" s="10"/>
      <c r="E246" s="10"/>
      <c r="F246" s="10"/>
      <c r="G246" s="10"/>
      <c r="H246" s="12"/>
    </row>
    <row r="247" spans="1:8" ht="12.75" customHeight="1" x14ac:dyDescent="0.2">
      <c r="A247" s="15"/>
      <c r="B247" s="15"/>
      <c r="C247" s="10"/>
      <c r="D247" s="10"/>
      <c r="E247" s="10"/>
      <c r="F247" s="10"/>
      <c r="G247" s="10"/>
      <c r="H247" s="12"/>
    </row>
    <row r="248" spans="1:8" ht="12.75" customHeight="1" x14ac:dyDescent="0.2">
      <c r="A248" s="15"/>
      <c r="B248" s="15"/>
      <c r="C248" s="10"/>
      <c r="D248" s="10"/>
      <c r="E248" s="10"/>
      <c r="F248" s="10"/>
      <c r="G248" s="10"/>
      <c r="H248" s="12"/>
    </row>
    <row r="249" spans="1:8" ht="12.75" customHeight="1" x14ac:dyDescent="0.2">
      <c r="A249" s="15"/>
      <c r="B249" s="15"/>
      <c r="C249" s="10"/>
      <c r="D249" s="10"/>
      <c r="E249" s="10"/>
      <c r="F249" s="10"/>
      <c r="G249" s="10"/>
      <c r="H249" s="12"/>
    </row>
    <row r="250" spans="1:8" ht="12.75" customHeight="1" x14ac:dyDescent="0.2">
      <c r="A250" s="15"/>
      <c r="B250" s="15"/>
      <c r="C250" s="10"/>
      <c r="D250" s="10"/>
      <c r="E250" s="10"/>
      <c r="F250" s="10"/>
      <c r="G250" s="10"/>
      <c r="H250" s="12"/>
    </row>
    <row r="251" spans="1:8" ht="12.75" customHeight="1" x14ac:dyDescent="0.2">
      <c r="A251" s="15"/>
      <c r="B251" s="15"/>
      <c r="C251" s="10"/>
      <c r="D251" s="10"/>
      <c r="E251" s="10"/>
      <c r="F251" s="10"/>
      <c r="G251" s="10"/>
      <c r="H251" s="12"/>
    </row>
    <row r="252" spans="1:8" ht="12.75" customHeight="1" x14ac:dyDescent="0.2">
      <c r="A252" s="15"/>
      <c r="B252" s="15"/>
      <c r="C252" s="10"/>
      <c r="D252" s="10"/>
      <c r="E252" s="10"/>
      <c r="F252" s="10"/>
      <c r="G252" s="10"/>
      <c r="H252" s="12"/>
    </row>
    <row r="253" spans="1:8" ht="12.75" customHeight="1" x14ac:dyDescent="0.2">
      <c r="A253" s="15"/>
      <c r="B253" s="15"/>
      <c r="C253" s="10"/>
      <c r="D253" s="10"/>
      <c r="E253" s="10"/>
      <c r="F253" s="10"/>
      <c r="G253" s="10"/>
      <c r="H253" s="12"/>
    </row>
    <row r="254" spans="1:8" ht="12.75" customHeight="1" x14ac:dyDescent="0.2">
      <c r="A254" s="15"/>
      <c r="B254" s="15"/>
      <c r="C254" s="10"/>
      <c r="D254" s="10"/>
      <c r="E254" s="10"/>
      <c r="F254" s="10"/>
      <c r="G254" s="10"/>
      <c r="H254" s="12"/>
    </row>
    <row r="255" spans="1:8" ht="12.75" customHeight="1" x14ac:dyDescent="0.2">
      <c r="A255" s="15"/>
      <c r="B255" s="15"/>
      <c r="C255" s="10"/>
      <c r="D255" s="10"/>
      <c r="E255" s="10"/>
      <c r="F255" s="10"/>
      <c r="G255" s="10"/>
      <c r="H255" s="12"/>
    </row>
    <row r="256" spans="1:8" ht="12.75" customHeight="1" x14ac:dyDescent="0.2">
      <c r="A256" s="15"/>
      <c r="B256" s="15"/>
      <c r="C256" s="10"/>
      <c r="D256" s="10"/>
      <c r="E256" s="10"/>
      <c r="F256" s="10"/>
      <c r="G256" s="10"/>
      <c r="H256" s="12"/>
    </row>
    <row r="257" spans="1:8" ht="12.75" customHeight="1" x14ac:dyDescent="0.2">
      <c r="A257" s="14"/>
      <c r="B257" s="14"/>
      <c r="C257" s="10"/>
      <c r="D257" s="10"/>
      <c r="E257" s="10"/>
      <c r="F257" s="10"/>
      <c r="G257" s="10"/>
      <c r="H257" s="12"/>
    </row>
    <row r="258" spans="1:8" ht="12.75" customHeight="1" x14ac:dyDescent="0.2">
      <c r="A258" s="15"/>
      <c r="B258" s="15"/>
      <c r="C258" s="10"/>
      <c r="D258" s="10"/>
      <c r="E258" s="10"/>
      <c r="F258" s="10"/>
      <c r="G258" s="10"/>
      <c r="H258" s="12"/>
    </row>
    <row r="259" spans="1:8" ht="12.75" customHeight="1" x14ac:dyDescent="0.2">
      <c r="A259" s="15"/>
      <c r="B259" s="15"/>
      <c r="C259" s="10"/>
      <c r="D259" s="10"/>
      <c r="E259" s="10"/>
      <c r="F259" s="10"/>
      <c r="G259" s="10"/>
      <c r="H259" s="12"/>
    </row>
    <row r="260" spans="1:8" ht="12.75" customHeight="1" x14ac:dyDescent="0.2">
      <c r="A260" s="15"/>
      <c r="B260" s="15"/>
      <c r="C260" s="10"/>
      <c r="D260" s="10"/>
      <c r="E260" s="10"/>
      <c r="F260" s="10"/>
      <c r="G260" s="10"/>
      <c r="H260" s="12"/>
    </row>
    <row r="261" spans="1:8" ht="12.75" customHeight="1" x14ac:dyDescent="0.2">
      <c r="A261" s="15"/>
      <c r="B261" s="15"/>
      <c r="C261" s="10"/>
      <c r="D261" s="10"/>
      <c r="E261" s="10"/>
      <c r="F261" s="10"/>
      <c r="G261" s="10"/>
      <c r="H261" s="12"/>
    </row>
    <row r="262" spans="1:8" ht="12.75" customHeight="1" x14ac:dyDescent="0.2">
      <c r="A262" s="15"/>
      <c r="B262" s="15"/>
      <c r="C262" s="10"/>
      <c r="D262" s="10"/>
      <c r="E262" s="10"/>
      <c r="F262" s="10"/>
      <c r="G262" s="10"/>
      <c r="H262" s="12"/>
    </row>
    <row r="263" spans="1:8" ht="12.75" customHeight="1" x14ac:dyDescent="0.2">
      <c r="A263" s="15"/>
      <c r="B263" s="15"/>
      <c r="C263" s="10"/>
      <c r="D263" s="10"/>
      <c r="E263" s="10"/>
      <c r="F263" s="10"/>
      <c r="G263" s="10"/>
      <c r="H263" s="12"/>
    </row>
    <row r="264" spans="1:8" ht="12.75" customHeight="1" x14ac:dyDescent="0.2">
      <c r="A264" s="15"/>
      <c r="B264" s="15"/>
      <c r="C264" s="10"/>
      <c r="D264" s="10"/>
      <c r="E264" s="10"/>
      <c r="F264" s="10"/>
      <c r="G264" s="10"/>
      <c r="H264" s="12"/>
    </row>
    <row r="265" spans="1:8" ht="12.75" customHeight="1" x14ac:dyDescent="0.2">
      <c r="A265" s="15"/>
      <c r="B265" s="15"/>
      <c r="C265" s="10"/>
      <c r="D265" s="10"/>
      <c r="E265" s="10"/>
      <c r="F265" s="10"/>
      <c r="G265" s="10"/>
      <c r="H265" s="12"/>
    </row>
    <row r="266" spans="1:8" ht="12.75" customHeight="1" x14ac:dyDescent="0.2">
      <c r="A266" s="15"/>
      <c r="B266" s="15"/>
      <c r="C266" s="10"/>
      <c r="D266" s="10"/>
      <c r="E266" s="10"/>
      <c r="F266" s="10"/>
      <c r="G266" s="10"/>
      <c r="H266" s="12"/>
    </row>
    <row r="267" spans="1:8" ht="12.75" customHeight="1" x14ac:dyDescent="0.2">
      <c r="A267" s="15"/>
      <c r="B267" s="15"/>
      <c r="C267" s="10"/>
      <c r="D267" s="10"/>
      <c r="E267" s="10"/>
      <c r="F267" s="10"/>
      <c r="G267" s="10"/>
      <c r="H267" s="12"/>
    </row>
    <row r="268" spans="1:8" ht="12.75" customHeight="1" x14ac:dyDescent="0.2">
      <c r="A268" s="15"/>
      <c r="B268" s="15"/>
      <c r="C268" s="10"/>
      <c r="D268" s="10"/>
      <c r="E268" s="10"/>
      <c r="F268" s="10"/>
      <c r="G268" s="10"/>
      <c r="H268" s="12"/>
    </row>
    <row r="269" spans="1:8" ht="12.75" customHeight="1" x14ac:dyDescent="0.2">
      <c r="A269" s="15"/>
      <c r="B269" s="15"/>
      <c r="C269" s="10"/>
      <c r="D269" s="10"/>
      <c r="E269" s="10"/>
      <c r="F269" s="10"/>
      <c r="G269" s="10"/>
      <c r="H269" s="12"/>
    </row>
    <row r="270" spans="1:8" ht="12.75" customHeight="1" x14ac:dyDescent="0.2">
      <c r="A270" s="15"/>
      <c r="B270" s="15"/>
      <c r="C270" s="10"/>
      <c r="D270" s="10"/>
      <c r="E270" s="10"/>
      <c r="F270" s="10"/>
      <c r="G270" s="10"/>
      <c r="H270" s="12"/>
    </row>
    <row r="271" spans="1:8" ht="12.75" customHeight="1" x14ac:dyDescent="0.2">
      <c r="A271" s="15"/>
      <c r="B271" s="15"/>
      <c r="C271" s="10"/>
      <c r="D271" s="10"/>
      <c r="E271" s="10"/>
      <c r="F271" s="10"/>
      <c r="G271" s="10"/>
      <c r="H271" s="12"/>
    </row>
    <row r="272" spans="1:8" ht="12.75" customHeight="1" x14ac:dyDescent="0.2">
      <c r="A272" s="13"/>
      <c r="B272" s="13"/>
      <c r="C272" s="10"/>
      <c r="D272" s="10"/>
      <c r="E272" s="10"/>
      <c r="F272" s="10"/>
      <c r="G272" s="10"/>
      <c r="H272" s="12"/>
    </row>
    <row r="273" spans="1:8" ht="12.75" customHeight="1" x14ac:dyDescent="0.2">
      <c r="A273" s="15"/>
      <c r="B273" s="15"/>
      <c r="C273" s="10"/>
      <c r="D273" s="10"/>
      <c r="E273" s="10"/>
      <c r="F273" s="10"/>
      <c r="G273" s="10"/>
      <c r="H273" s="12"/>
    </row>
    <row r="274" spans="1:8" ht="12.75" customHeight="1" x14ac:dyDescent="0.2">
      <c r="A274" s="15"/>
      <c r="B274" s="15"/>
      <c r="C274" s="10"/>
      <c r="D274" s="10"/>
      <c r="E274" s="10"/>
      <c r="F274" s="10"/>
      <c r="G274" s="10"/>
      <c r="H274" s="12"/>
    </row>
    <row r="275" spans="1:8" ht="12.75" customHeight="1" x14ac:dyDescent="0.2">
      <c r="A275" s="15"/>
      <c r="B275" s="15"/>
      <c r="C275" s="10"/>
      <c r="D275" s="10"/>
      <c r="E275" s="10"/>
      <c r="F275" s="10"/>
      <c r="G275" s="10"/>
      <c r="H275" s="12"/>
    </row>
    <row r="276" spans="1:8" ht="12.75" customHeight="1" x14ac:dyDescent="0.2">
      <c r="A276" s="15"/>
      <c r="B276" s="15"/>
      <c r="C276" s="10"/>
      <c r="D276" s="10"/>
      <c r="E276" s="10"/>
      <c r="F276" s="10"/>
      <c r="G276" s="10"/>
      <c r="H276" s="12"/>
    </row>
    <row r="277" spans="1:8" ht="12.75" customHeight="1" x14ac:dyDescent="0.2">
      <c r="A277" s="15"/>
      <c r="B277" s="15"/>
      <c r="C277" s="10"/>
      <c r="D277" s="10"/>
      <c r="E277" s="10"/>
      <c r="F277" s="10"/>
      <c r="G277" s="10"/>
      <c r="H277" s="12"/>
    </row>
    <row r="278" spans="1:8" ht="12.75" customHeight="1" x14ac:dyDescent="0.2">
      <c r="A278" s="15"/>
      <c r="B278" s="15"/>
      <c r="C278" s="10"/>
      <c r="D278" s="10"/>
      <c r="E278" s="10"/>
      <c r="F278" s="10"/>
      <c r="G278" s="10"/>
      <c r="H278" s="12"/>
    </row>
    <row r="279" spans="1:8" ht="12.75" customHeight="1" x14ac:dyDescent="0.2">
      <c r="A279" s="15"/>
      <c r="B279" s="15"/>
      <c r="C279" s="10"/>
      <c r="D279" s="10"/>
      <c r="E279" s="10"/>
      <c r="F279" s="10"/>
      <c r="G279" s="10"/>
      <c r="H279" s="12"/>
    </row>
    <row r="280" spans="1:8" ht="12.75" customHeight="1" x14ac:dyDescent="0.2">
      <c r="A280" s="15"/>
      <c r="B280" s="15"/>
      <c r="C280" s="10"/>
      <c r="D280" s="10"/>
      <c r="E280" s="10"/>
      <c r="F280" s="10"/>
      <c r="G280" s="10"/>
      <c r="H280" s="12"/>
    </row>
    <row r="281" spans="1:8" ht="12.75" customHeight="1" x14ac:dyDescent="0.2">
      <c r="A281" s="15"/>
      <c r="B281" s="15"/>
      <c r="C281" s="10"/>
      <c r="D281" s="10"/>
      <c r="E281" s="10"/>
      <c r="F281" s="10"/>
      <c r="G281" s="10"/>
      <c r="H281" s="12"/>
    </row>
    <row r="282" spans="1:8" ht="12.75" customHeight="1" x14ac:dyDescent="0.2">
      <c r="A282" s="15"/>
      <c r="B282" s="15"/>
      <c r="C282" s="10"/>
      <c r="D282" s="10"/>
      <c r="E282" s="10"/>
      <c r="F282" s="10"/>
      <c r="G282" s="10"/>
      <c r="H282" s="12"/>
    </row>
    <row r="283" spans="1:8" ht="12.75" customHeight="1" x14ac:dyDescent="0.2">
      <c r="A283" s="15"/>
      <c r="B283" s="15"/>
      <c r="C283" s="10"/>
      <c r="D283" s="10"/>
      <c r="E283" s="10"/>
      <c r="F283" s="10"/>
      <c r="G283" s="10"/>
      <c r="H283" s="12"/>
    </row>
    <row r="284" spans="1:8" ht="12.75" customHeight="1" x14ac:dyDescent="0.2">
      <c r="A284" s="15"/>
      <c r="B284" s="15"/>
      <c r="C284" s="10"/>
      <c r="D284" s="10"/>
      <c r="E284" s="10"/>
      <c r="F284" s="10"/>
      <c r="G284" s="10"/>
      <c r="H284" s="12"/>
    </row>
    <row r="285" spans="1:8" ht="12.75" customHeight="1" x14ac:dyDescent="0.2">
      <c r="A285" s="15"/>
      <c r="B285" s="15"/>
      <c r="C285" s="10"/>
      <c r="D285" s="10"/>
      <c r="E285" s="10"/>
      <c r="F285" s="10"/>
      <c r="G285" s="10"/>
      <c r="H285" s="12"/>
    </row>
    <row r="286" spans="1:8" ht="12.75" customHeight="1" x14ac:dyDescent="0.2">
      <c r="A286" s="15"/>
      <c r="B286" s="15"/>
      <c r="C286" s="10"/>
      <c r="D286" s="10"/>
      <c r="E286" s="10"/>
      <c r="F286" s="10"/>
      <c r="G286" s="10"/>
      <c r="H286" s="12"/>
    </row>
    <row r="287" spans="1:8" ht="12.75" customHeight="1" x14ac:dyDescent="0.2">
      <c r="A287" s="15"/>
      <c r="B287" s="15"/>
      <c r="C287" s="10"/>
      <c r="D287" s="10"/>
      <c r="E287" s="10"/>
      <c r="F287" s="10"/>
      <c r="G287" s="10"/>
      <c r="H287" s="12"/>
    </row>
    <row r="288" spans="1:8" ht="12.75" customHeight="1" x14ac:dyDescent="0.2">
      <c r="A288" s="14"/>
      <c r="B288" s="14"/>
      <c r="C288" s="10"/>
      <c r="D288" s="10"/>
      <c r="E288" s="10"/>
      <c r="F288" s="10"/>
      <c r="G288" s="10"/>
      <c r="H288" s="12"/>
    </row>
    <row r="289" spans="1:8" ht="12.75" customHeight="1" x14ac:dyDescent="0.2">
      <c r="A289" s="13"/>
      <c r="B289" s="13"/>
      <c r="C289" s="10"/>
      <c r="D289" s="10"/>
      <c r="E289" s="10"/>
      <c r="F289" s="10"/>
      <c r="G289" s="10"/>
      <c r="H289" s="12"/>
    </row>
    <row r="290" spans="1:8" ht="12.75" customHeight="1" x14ac:dyDescent="0.2">
      <c r="A290" s="4"/>
      <c r="B290" s="4"/>
      <c r="C290" s="10"/>
      <c r="D290" s="10"/>
      <c r="E290" s="10"/>
      <c r="F290" s="10"/>
      <c r="G290" s="10"/>
      <c r="H290" s="12"/>
    </row>
    <row r="291" spans="1:8" ht="12.75" customHeight="1" x14ac:dyDescent="0.2">
      <c r="A291" s="5"/>
      <c r="B291" s="5"/>
      <c r="C291" s="10"/>
      <c r="D291" s="10"/>
      <c r="E291" s="10"/>
      <c r="F291" s="10"/>
      <c r="G291" s="10"/>
      <c r="H291" s="12"/>
    </row>
    <row r="292" spans="1:8" ht="12.75" customHeight="1" x14ac:dyDescent="0.2">
      <c r="A292" s="3"/>
      <c r="B292" s="3"/>
      <c r="C292" s="10"/>
      <c r="D292" s="10"/>
      <c r="E292" s="10"/>
      <c r="F292" s="10"/>
      <c r="G292" s="10"/>
      <c r="H292" s="12"/>
    </row>
    <row r="293" spans="1:8" ht="12.75" customHeight="1" x14ac:dyDescent="0.2">
      <c r="A293" s="14"/>
      <c r="B293" s="14"/>
      <c r="C293" s="10"/>
      <c r="D293" s="10"/>
      <c r="E293" s="10"/>
      <c r="F293" s="10"/>
      <c r="G293" s="10"/>
      <c r="H293" s="12"/>
    </row>
    <row r="294" spans="1:8" ht="12.75" customHeight="1" x14ac:dyDescent="0.2">
      <c r="A294" s="3"/>
      <c r="B294" s="3"/>
      <c r="C294" s="10"/>
      <c r="D294" s="10"/>
      <c r="E294" s="10"/>
      <c r="F294" s="10"/>
      <c r="G294" s="10"/>
      <c r="H294" s="12"/>
    </row>
    <row r="295" spans="1:8" ht="12.75" customHeight="1" x14ac:dyDescent="0.2">
      <c r="A295" s="3"/>
      <c r="B295" s="3"/>
      <c r="C295" s="10"/>
      <c r="D295" s="10"/>
      <c r="E295" s="10"/>
      <c r="F295" s="10"/>
      <c r="G295" s="10"/>
      <c r="H295" s="12"/>
    </row>
    <row r="296" spans="1:8" ht="12.75" customHeight="1" x14ac:dyDescent="0.2">
      <c r="A296" s="4"/>
      <c r="B296" s="4"/>
      <c r="C296" s="6"/>
      <c r="D296" s="6"/>
      <c r="E296" s="6"/>
      <c r="F296" s="6"/>
      <c r="G296" s="6"/>
      <c r="H296" s="12"/>
    </row>
    <row r="297" spans="1:8" ht="12.75" customHeight="1" x14ac:dyDescent="0.2">
      <c r="A297" s="13"/>
      <c r="B297" s="13"/>
      <c r="C297" s="10"/>
      <c r="D297" s="10"/>
      <c r="E297" s="10"/>
      <c r="F297" s="10"/>
      <c r="G297" s="10"/>
      <c r="H297" s="12"/>
    </row>
    <row r="298" spans="1:8" ht="12.75" customHeight="1" x14ac:dyDescent="0.2">
      <c r="A298" s="15"/>
      <c r="B298" s="15"/>
      <c r="C298" s="10"/>
      <c r="D298" s="10"/>
      <c r="E298" s="10"/>
      <c r="F298" s="10"/>
      <c r="G298" s="10"/>
      <c r="H298" s="12"/>
    </row>
    <row r="299" spans="1:8" ht="12.75" customHeight="1" x14ac:dyDescent="0.2">
      <c r="A299" s="15"/>
      <c r="B299" s="15"/>
      <c r="C299" s="10"/>
      <c r="D299" s="10"/>
      <c r="E299" s="10"/>
      <c r="F299" s="10"/>
      <c r="G299" s="10"/>
      <c r="H299" s="12"/>
    </row>
    <row r="300" spans="1:8" ht="12.75" customHeight="1" x14ac:dyDescent="0.2">
      <c r="A300" s="15"/>
      <c r="B300" s="15"/>
      <c r="C300" s="10"/>
      <c r="D300" s="10"/>
      <c r="E300" s="10"/>
      <c r="F300" s="10"/>
      <c r="G300" s="10"/>
      <c r="H300" s="12"/>
    </row>
    <row r="301" spans="1:8" ht="12.75" customHeight="1" x14ac:dyDescent="0.2">
      <c r="A301" s="15"/>
      <c r="B301" s="15"/>
      <c r="C301" s="10"/>
      <c r="D301" s="10"/>
      <c r="E301" s="10"/>
      <c r="F301" s="10"/>
      <c r="G301" s="10"/>
      <c r="H301" s="12"/>
    </row>
    <row r="302" spans="1:8" ht="12.75" customHeight="1" x14ac:dyDescent="0.2">
      <c r="A302" s="15"/>
      <c r="B302" s="15"/>
      <c r="C302" s="10"/>
      <c r="D302" s="10"/>
      <c r="E302" s="10"/>
      <c r="F302" s="10"/>
      <c r="G302" s="10"/>
      <c r="H302" s="12"/>
    </row>
    <row r="303" spans="1:8" ht="12.75" customHeight="1" x14ac:dyDescent="0.2">
      <c r="A303" s="15"/>
      <c r="B303" s="15"/>
      <c r="C303" s="10"/>
      <c r="D303" s="10"/>
      <c r="E303" s="10"/>
      <c r="F303" s="10"/>
      <c r="G303" s="10"/>
      <c r="H303" s="12"/>
    </row>
    <row r="304" spans="1:8" ht="12.75" customHeight="1" x14ac:dyDescent="0.2">
      <c r="A304" s="15"/>
      <c r="B304" s="15"/>
      <c r="C304" s="10"/>
      <c r="D304" s="10"/>
      <c r="E304" s="10"/>
      <c r="F304" s="10"/>
      <c r="G304" s="10"/>
      <c r="H304" s="12"/>
    </row>
    <row r="305" spans="1:8" ht="12.75" customHeight="1" x14ac:dyDescent="0.2">
      <c r="A305" s="15"/>
      <c r="B305" s="15"/>
      <c r="C305" s="10"/>
      <c r="D305" s="10"/>
      <c r="E305" s="10"/>
      <c r="F305" s="10"/>
      <c r="G305" s="10"/>
      <c r="H305" s="12"/>
    </row>
    <row r="306" spans="1:8" ht="12.75" customHeight="1" x14ac:dyDescent="0.2">
      <c r="A306" s="15"/>
      <c r="B306" s="15"/>
      <c r="C306" s="10"/>
      <c r="D306" s="10"/>
      <c r="E306" s="10"/>
      <c r="F306" s="10"/>
      <c r="G306" s="10"/>
      <c r="H306" s="12"/>
    </row>
    <row r="307" spans="1:8" ht="12.75" customHeight="1" x14ac:dyDescent="0.2">
      <c r="A307" s="15"/>
      <c r="B307" s="15"/>
      <c r="C307" s="10"/>
      <c r="D307" s="10"/>
      <c r="E307" s="10"/>
      <c r="F307" s="10"/>
      <c r="G307" s="10"/>
      <c r="H307" s="12"/>
    </row>
    <row r="308" spans="1:8" ht="12.75" customHeight="1" x14ac:dyDescent="0.2">
      <c r="A308" s="15"/>
      <c r="B308" s="15"/>
      <c r="C308" s="10"/>
      <c r="D308" s="10"/>
      <c r="E308" s="10"/>
      <c r="F308" s="10"/>
      <c r="G308" s="10"/>
      <c r="H308" s="12"/>
    </row>
    <row r="309" spans="1:8" ht="12.75" customHeight="1" x14ac:dyDescent="0.2">
      <c r="A309" s="15"/>
      <c r="B309" s="15"/>
      <c r="C309" s="10"/>
      <c r="D309" s="10"/>
      <c r="E309" s="10"/>
      <c r="F309" s="10"/>
      <c r="G309" s="10"/>
      <c r="H309" s="12"/>
    </row>
    <row r="310" spans="1:8" ht="12.75" customHeight="1" x14ac:dyDescent="0.2">
      <c r="A310" s="15"/>
      <c r="B310" s="15"/>
      <c r="C310" s="10"/>
      <c r="D310" s="10"/>
      <c r="E310" s="10"/>
      <c r="F310" s="10"/>
      <c r="G310" s="10"/>
      <c r="H310" s="12"/>
    </row>
    <row r="311" spans="1:8" ht="12.75" customHeight="1" x14ac:dyDescent="0.2">
      <c r="A311" s="15"/>
      <c r="B311" s="15"/>
      <c r="C311" s="10"/>
      <c r="D311" s="10"/>
      <c r="E311" s="10"/>
      <c r="F311" s="10"/>
      <c r="G311" s="10"/>
      <c r="H311" s="12"/>
    </row>
    <row r="312" spans="1:8" ht="12.75" customHeight="1" x14ac:dyDescent="0.2">
      <c r="A312" s="14"/>
      <c r="B312" s="14"/>
      <c r="C312" s="10"/>
      <c r="D312" s="10"/>
      <c r="E312" s="10"/>
      <c r="F312" s="10"/>
      <c r="G312" s="10"/>
      <c r="H312" s="12"/>
    </row>
    <row r="313" spans="1:8" ht="12.75" customHeight="1" x14ac:dyDescent="0.2">
      <c r="A313" s="15"/>
      <c r="B313" s="15"/>
      <c r="C313" s="10"/>
      <c r="D313" s="10"/>
      <c r="E313" s="10"/>
      <c r="F313" s="10"/>
      <c r="G313" s="10"/>
      <c r="H313" s="12"/>
    </row>
    <row r="314" spans="1:8" ht="12.75" customHeight="1" x14ac:dyDescent="0.2">
      <c r="A314" s="15"/>
      <c r="B314" s="15"/>
      <c r="C314" s="10"/>
      <c r="D314" s="10"/>
      <c r="E314" s="10"/>
      <c r="F314" s="10"/>
      <c r="G314" s="10"/>
      <c r="H314" s="12"/>
    </row>
    <row r="315" spans="1:8" ht="12.75" customHeight="1" x14ac:dyDescent="0.2">
      <c r="A315" s="15"/>
      <c r="B315" s="15"/>
      <c r="C315" s="10"/>
      <c r="D315" s="10"/>
      <c r="E315" s="10"/>
      <c r="F315" s="10"/>
      <c r="G315" s="10"/>
      <c r="H315" s="12"/>
    </row>
    <row r="316" spans="1:8" ht="12.75" customHeight="1" x14ac:dyDescent="0.2">
      <c r="A316" s="15"/>
      <c r="B316" s="15"/>
      <c r="C316" s="10"/>
      <c r="D316" s="10"/>
      <c r="E316" s="10"/>
      <c r="F316" s="10"/>
      <c r="G316" s="10"/>
      <c r="H316" s="12"/>
    </row>
    <row r="317" spans="1:8" ht="12.75" customHeight="1" x14ac:dyDescent="0.2">
      <c r="A317" s="15"/>
      <c r="B317" s="15"/>
      <c r="C317" s="10"/>
      <c r="D317" s="10"/>
      <c r="E317" s="10"/>
      <c r="F317" s="10"/>
      <c r="G317" s="10"/>
      <c r="H317" s="12"/>
    </row>
    <row r="318" spans="1:8" ht="12.75" customHeight="1" x14ac:dyDescent="0.2">
      <c r="A318" s="15"/>
      <c r="B318" s="15"/>
      <c r="C318" s="10"/>
      <c r="D318" s="10"/>
      <c r="E318" s="10"/>
      <c r="F318" s="10"/>
      <c r="G318" s="10"/>
      <c r="H318" s="12"/>
    </row>
    <row r="319" spans="1:8" ht="12.75" customHeight="1" x14ac:dyDescent="0.2">
      <c r="A319" s="15"/>
      <c r="B319" s="15"/>
      <c r="C319" s="10"/>
      <c r="D319" s="10"/>
      <c r="E319" s="10"/>
      <c r="F319" s="10"/>
      <c r="G319" s="10"/>
      <c r="H319" s="12"/>
    </row>
    <row r="320" spans="1:8" ht="12.75" customHeight="1" x14ac:dyDescent="0.2">
      <c r="A320" s="15"/>
      <c r="B320" s="15"/>
      <c r="C320" s="10"/>
      <c r="D320" s="10"/>
      <c r="E320" s="10"/>
      <c r="F320" s="10"/>
      <c r="G320" s="10"/>
      <c r="H320" s="12"/>
    </row>
    <row r="321" spans="1:8" ht="12.75" customHeight="1" x14ac:dyDescent="0.2">
      <c r="A321" s="15"/>
      <c r="B321" s="15"/>
      <c r="C321" s="10"/>
      <c r="D321" s="10"/>
      <c r="E321" s="10"/>
      <c r="F321" s="10"/>
      <c r="G321" s="10"/>
      <c r="H321" s="12"/>
    </row>
    <row r="322" spans="1:8" ht="12.75" customHeight="1" x14ac:dyDescent="0.2">
      <c r="A322" s="15"/>
      <c r="B322" s="15"/>
      <c r="C322" s="10"/>
      <c r="D322" s="10"/>
      <c r="E322" s="10"/>
      <c r="F322" s="10"/>
      <c r="G322" s="10"/>
      <c r="H322" s="12"/>
    </row>
    <row r="323" spans="1:8" ht="12.75" customHeight="1" x14ac:dyDescent="0.2">
      <c r="A323" s="15"/>
      <c r="B323" s="15"/>
      <c r="C323" s="10"/>
      <c r="D323" s="10"/>
      <c r="E323" s="10"/>
      <c r="F323" s="10"/>
      <c r="G323" s="10"/>
      <c r="H323" s="12"/>
    </row>
    <row r="324" spans="1:8" ht="12.75" customHeight="1" x14ac:dyDescent="0.2">
      <c r="A324" s="15"/>
      <c r="B324" s="15"/>
      <c r="C324" s="10"/>
      <c r="D324" s="10"/>
      <c r="E324" s="10"/>
      <c r="F324" s="10"/>
      <c r="G324" s="10"/>
      <c r="H324" s="12"/>
    </row>
    <row r="325" spans="1:8" ht="12.75" customHeight="1" x14ac:dyDescent="0.2">
      <c r="A325" s="15"/>
      <c r="B325" s="15"/>
      <c r="C325" s="10"/>
      <c r="D325" s="10"/>
      <c r="E325" s="10"/>
      <c r="F325" s="10"/>
      <c r="G325" s="10"/>
      <c r="H325" s="12"/>
    </row>
    <row r="326" spans="1:8" ht="12.75" customHeight="1" x14ac:dyDescent="0.2">
      <c r="A326" s="15"/>
      <c r="B326" s="15"/>
      <c r="C326" s="10"/>
      <c r="D326" s="10"/>
      <c r="E326" s="10"/>
      <c r="F326" s="10"/>
      <c r="G326" s="10"/>
      <c r="H326" s="12"/>
    </row>
    <row r="327" spans="1:8" ht="12.75" customHeight="1" x14ac:dyDescent="0.2">
      <c r="A327" s="13"/>
      <c r="B327" s="13"/>
      <c r="C327" s="10"/>
      <c r="D327" s="10"/>
      <c r="E327" s="10"/>
      <c r="F327" s="10"/>
      <c r="G327" s="10"/>
      <c r="H327" s="12"/>
    </row>
    <row r="328" spans="1:8" ht="12.75" customHeight="1" x14ac:dyDescent="0.2">
      <c r="A328" s="15"/>
      <c r="B328" s="15"/>
      <c r="C328" s="10"/>
      <c r="D328" s="10"/>
      <c r="E328" s="10"/>
      <c r="F328" s="10"/>
      <c r="G328" s="10"/>
      <c r="H328" s="12"/>
    </row>
    <row r="329" spans="1:8" ht="12.75" customHeight="1" x14ac:dyDescent="0.2">
      <c r="A329" s="15"/>
      <c r="B329" s="15"/>
      <c r="C329" s="10"/>
      <c r="D329" s="10"/>
      <c r="E329" s="10"/>
      <c r="F329" s="10"/>
      <c r="G329" s="10"/>
      <c r="H329" s="12"/>
    </row>
    <row r="330" spans="1:8" ht="12.75" customHeight="1" x14ac:dyDescent="0.2">
      <c r="A330" s="15"/>
      <c r="B330" s="15"/>
      <c r="C330" s="10"/>
      <c r="D330" s="10"/>
      <c r="E330" s="10"/>
      <c r="F330" s="10"/>
      <c r="G330" s="10"/>
      <c r="H330" s="12"/>
    </row>
    <row r="331" spans="1:8" ht="12.75" customHeight="1" x14ac:dyDescent="0.2">
      <c r="A331" s="15"/>
      <c r="B331" s="15"/>
      <c r="C331" s="10"/>
      <c r="D331" s="10"/>
      <c r="E331" s="10"/>
      <c r="F331" s="10"/>
      <c r="G331" s="10"/>
      <c r="H331" s="12"/>
    </row>
    <row r="332" spans="1:8" ht="12.75" customHeight="1" x14ac:dyDescent="0.2">
      <c r="A332" s="15"/>
      <c r="B332" s="15"/>
      <c r="C332" s="10"/>
      <c r="D332" s="10"/>
      <c r="E332" s="10"/>
      <c r="F332" s="10"/>
      <c r="G332" s="10"/>
      <c r="H332" s="12"/>
    </row>
    <row r="333" spans="1:8" ht="12.75" customHeight="1" x14ac:dyDescent="0.2">
      <c r="A333" s="15"/>
      <c r="B333" s="15"/>
      <c r="C333" s="10"/>
      <c r="D333" s="10"/>
      <c r="E333" s="10"/>
      <c r="F333" s="10"/>
      <c r="G333" s="10"/>
      <c r="H333" s="12"/>
    </row>
    <row r="334" spans="1:8" ht="12.75" customHeight="1" x14ac:dyDescent="0.2">
      <c r="A334" s="15"/>
      <c r="B334" s="15"/>
      <c r="C334" s="10"/>
      <c r="D334" s="10"/>
      <c r="E334" s="10"/>
      <c r="F334" s="10"/>
      <c r="G334" s="10"/>
      <c r="H334" s="12"/>
    </row>
    <row r="335" spans="1:8" ht="12.75" customHeight="1" x14ac:dyDescent="0.2">
      <c r="A335" s="15"/>
      <c r="B335" s="15"/>
      <c r="C335" s="10"/>
      <c r="D335" s="10"/>
      <c r="E335" s="10"/>
      <c r="F335" s="10"/>
      <c r="G335" s="10"/>
      <c r="H335" s="12"/>
    </row>
    <row r="336" spans="1:8" ht="12.75" customHeight="1" x14ac:dyDescent="0.2">
      <c r="A336" s="15"/>
      <c r="B336" s="15"/>
      <c r="C336" s="10"/>
      <c r="D336" s="10"/>
      <c r="E336" s="10"/>
      <c r="F336" s="10"/>
      <c r="G336" s="10"/>
      <c r="H336" s="12"/>
    </row>
    <row r="337" spans="1:8" ht="12.75" customHeight="1" x14ac:dyDescent="0.2">
      <c r="A337" s="15"/>
      <c r="B337" s="15"/>
      <c r="C337" s="10"/>
      <c r="D337" s="10"/>
      <c r="E337" s="10"/>
      <c r="F337" s="10"/>
      <c r="G337" s="10"/>
      <c r="H337" s="12"/>
    </row>
    <row r="338" spans="1:8" ht="12.75" customHeight="1" x14ac:dyDescent="0.2">
      <c r="A338" s="15"/>
      <c r="B338" s="15"/>
      <c r="C338" s="10"/>
      <c r="D338" s="10"/>
      <c r="E338" s="10"/>
      <c r="F338" s="10"/>
      <c r="G338" s="10"/>
      <c r="H338" s="12"/>
    </row>
    <row r="339" spans="1:8" ht="12.75" customHeight="1" x14ac:dyDescent="0.2">
      <c r="A339" s="15"/>
      <c r="B339" s="15"/>
      <c r="C339" s="10"/>
      <c r="D339" s="10"/>
      <c r="E339" s="10"/>
      <c r="F339" s="10"/>
      <c r="G339" s="10"/>
      <c r="H339" s="12"/>
    </row>
    <row r="340" spans="1:8" ht="12.75" customHeight="1" x14ac:dyDescent="0.2">
      <c r="A340" s="15"/>
      <c r="B340" s="15"/>
      <c r="C340" s="10"/>
      <c r="D340" s="10"/>
      <c r="E340" s="10"/>
      <c r="F340" s="10"/>
      <c r="G340" s="10"/>
      <c r="H340" s="12"/>
    </row>
    <row r="341" spans="1:8" ht="12.75" customHeight="1" x14ac:dyDescent="0.2">
      <c r="A341" s="15"/>
      <c r="B341" s="15"/>
      <c r="C341" s="10"/>
      <c r="D341" s="10"/>
      <c r="E341" s="10"/>
      <c r="F341" s="10"/>
      <c r="G341" s="10"/>
      <c r="H341" s="12"/>
    </row>
    <row r="342" spans="1:8" ht="12.75" customHeight="1" x14ac:dyDescent="0.2">
      <c r="A342" s="15"/>
      <c r="B342" s="15"/>
      <c r="C342" s="10"/>
      <c r="D342" s="10"/>
      <c r="E342" s="10"/>
      <c r="F342" s="10"/>
      <c r="G342" s="10"/>
      <c r="H342" s="12"/>
    </row>
    <row r="343" spans="1:8" ht="12.75" customHeight="1" x14ac:dyDescent="0.2">
      <c r="A343" s="14"/>
      <c r="B343" s="14"/>
      <c r="C343" s="10"/>
      <c r="D343" s="10"/>
      <c r="E343" s="10"/>
      <c r="F343" s="10"/>
      <c r="G343" s="10"/>
      <c r="H343" s="12"/>
    </row>
    <row r="344" spans="1:8" ht="12.75" customHeight="1" x14ac:dyDescent="0.2">
      <c r="A344" s="13"/>
      <c r="B344" s="13"/>
      <c r="C344" s="10"/>
      <c r="D344" s="10"/>
      <c r="E344" s="10"/>
      <c r="F344" s="10"/>
      <c r="G344" s="10"/>
      <c r="H344" s="12"/>
    </row>
    <row r="345" spans="1:8" ht="12.75" customHeight="1" x14ac:dyDescent="0.2">
      <c r="A345" s="4"/>
      <c r="B345" s="4"/>
      <c r="C345" s="10"/>
      <c r="D345" s="10"/>
      <c r="E345" s="10"/>
      <c r="F345" s="10"/>
      <c r="G345" s="10"/>
      <c r="H345" s="12"/>
    </row>
    <row r="346" spans="1:8" ht="12.75" customHeight="1" x14ac:dyDescent="0.2">
      <c r="A346" s="5"/>
      <c r="B346" s="5"/>
      <c r="C346" s="10"/>
      <c r="D346" s="10"/>
      <c r="E346" s="10"/>
      <c r="F346" s="10"/>
      <c r="G346" s="10"/>
      <c r="H346" s="12"/>
    </row>
    <row r="347" spans="1:8" ht="12.75" customHeight="1" x14ac:dyDescent="0.2">
      <c r="A347" s="3"/>
      <c r="B347" s="3"/>
      <c r="C347" s="10"/>
      <c r="D347" s="10"/>
      <c r="E347" s="10"/>
      <c r="F347" s="10"/>
      <c r="G347" s="10"/>
      <c r="H347" s="12"/>
    </row>
    <row r="348" spans="1:8" ht="12.75" customHeight="1" x14ac:dyDescent="0.2">
      <c r="A348" s="14"/>
      <c r="B348" s="14"/>
      <c r="C348" s="10"/>
      <c r="D348" s="10"/>
      <c r="E348" s="10"/>
      <c r="F348" s="10"/>
      <c r="G348" s="10"/>
      <c r="H348" s="12"/>
    </row>
    <row r="349" spans="1:8" ht="12.75" customHeight="1" x14ac:dyDescent="0.2">
      <c r="A349" s="3"/>
      <c r="B349" s="3"/>
      <c r="C349" s="10"/>
      <c r="D349" s="10"/>
      <c r="E349" s="10"/>
      <c r="F349" s="10"/>
      <c r="G349" s="10"/>
      <c r="H349" s="12"/>
    </row>
    <row r="350" spans="1:8" ht="12.75" customHeight="1" x14ac:dyDescent="0.2">
      <c r="A350" s="3"/>
      <c r="B350" s="3"/>
      <c r="C350" s="10"/>
      <c r="D350" s="10"/>
      <c r="E350" s="10"/>
      <c r="F350" s="10"/>
      <c r="G350" s="10"/>
      <c r="H350" s="12"/>
    </row>
    <row r="351" spans="1:8" ht="12.75" customHeight="1" x14ac:dyDescent="0.2">
      <c r="A351" s="4"/>
      <c r="B351" s="4"/>
      <c r="C351" s="6"/>
      <c r="D351" s="6"/>
      <c r="E351" s="6"/>
      <c r="F351" s="6"/>
      <c r="G351" s="6"/>
      <c r="H351" s="12"/>
    </row>
    <row r="352" spans="1:8" ht="12.75" customHeight="1" x14ac:dyDescent="0.2">
      <c r="A352" s="13"/>
      <c r="B352" s="13"/>
      <c r="C352" s="10"/>
      <c r="D352" s="10"/>
      <c r="E352" s="10"/>
      <c r="F352" s="10"/>
      <c r="G352" s="10"/>
      <c r="H352" s="12"/>
    </row>
    <row r="353" spans="1:8" ht="12.75" customHeight="1" x14ac:dyDescent="0.2">
      <c r="A353" s="15"/>
      <c r="B353" s="15"/>
      <c r="C353" s="10"/>
      <c r="D353" s="10"/>
      <c r="E353" s="10"/>
      <c r="F353" s="10"/>
      <c r="G353" s="10"/>
      <c r="H353" s="12"/>
    </row>
    <row r="354" spans="1:8" ht="12.75" customHeight="1" x14ac:dyDescent="0.2">
      <c r="A354" s="15"/>
      <c r="B354" s="15"/>
      <c r="C354" s="10"/>
      <c r="D354" s="10"/>
      <c r="E354" s="10"/>
      <c r="F354" s="10"/>
      <c r="G354" s="10"/>
      <c r="H354" s="12"/>
    </row>
    <row r="355" spans="1:8" ht="12.75" customHeight="1" x14ac:dyDescent="0.2">
      <c r="A355" s="15"/>
      <c r="B355" s="15"/>
      <c r="C355" s="10"/>
      <c r="D355" s="10"/>
      <c r="E355" s="10"/>
      <c r="F355" s="10"/>
      <c r="G355" s="10"/>
      <c r="H355" s="12"/>
    </row>
    <row r="356" spans="1:8" ht="12.75" customHeight="1" x14ac:dyDescent="0.2">
      <c r="A356" s="15"/>
      <c r="B356" s="15"/>
      <c r="C356" s="10"/>
      <c r="D356" s="10"/>
      <c r="E356" s="10"/>
      <c r="F356" s="10"/>
      <c r="G356" s="10"/>
      <c r="H356" s="12"/>
    </row>
    <row r="357" spans="1:8" ht="12.75" customHeight="1" x14ac:dyDescent="0.2">
      <c r="A357" s="15"/>
      <c r="B357" s="15"/>
      <c r="C357" s="10"/>
      <c r="D357" s="10"/>
      <c r="E357" s="10"/>
      <c r="F357" s="10"/>
      <c r="G357" s="10"/>
      <c r="H357" s="12"/>
    </row>
    <row r="358" spans="1:8" ht="12.75" customHeight="1" x14ac:dyDescent="0.2">
      <c r="A358" s="15"/>
      <c r="B358" s="15"/>
      <c r="C358" s="10"/>
      <c r="D358" s="10"/>
      <c r="E358" s="10"/>
      <c r="F358" s="10"/>
      <c r="G358" s="10"/>
      <c r="H358" s="12"/>
    </row>
    <row r="359" spans="1:8" ht="12.75" customHeight="1" x14ac:dyDescent="0.2">
      <c r="A359" s="15"/>
      <c r="B359" s="15"/>
      <c r="C359" s="10"/>
      <c r="D359" s="10"/>
      <c r="E359" s="10"/>
      <c r="F359" s="10"/>
      <c r="G359" s="10"/>
      <c r="H359" s="12"/>
    </row>
    <row r="360" spans="1:8" ht="12.75" customHeight="1" x14ac:dyDescent="0.2">
      <c r="A360" s="15"/>
      <c r="B360" s="15"/>
      <c r="C360" s="10"/>
      <c r="D360" s="10"/>
      <c r="E360" s="10"/>
      <c r="F360" s="10"/>
      <c r="G360" s="10"/>
      <c r="H360" s="12"/>
    </row>
    <row r="361" spans="1:8" ht="12.75" customHeight="1" x14ac:dyDescent="0.2">
      <c r="A361" s="15"/>
      <c r="B361" s="15"/>
      <c r="C361" s="10"/>
      <c r="D361" s="10"/>
      <c r="E361" s="10"/>
      <c r="F361" s="10"/>
      <c r="G361" s="10"/>
      <c r="H361" s="12"/>
    </row>
    <row r="362" spans="1:8" ht="12.75" customHeight="1" x14ac:dyDescent="0.2">
      <c r="A362" s="15"/>
      <c r="B362" s="15"/>
      <c r="C362" s="10"/>
      <c r="D362" s="10"/>
      <c r="E362" s="10"/>
      <c r="F362" s="10"/>
      <c r="G362" s="10"/>
      <c r="H362" s="12"/>
    </row>
    <row r="363" spans="1:8" ht="12.75" customHeight="1" x14ac:dyDescent="0.2">
      <c r="A363" s="15"/>
      <c r="B363" s="15"/>
      <c r="C363" s="10"/>
      <c r="D363" s="10"/>
      <c r="E363" s="10"/>
      <c r="F363" s="10"/>
      <c r="G363" s="10"/>
      <c r="H363" s="12"/>
    </row>
    <row r="364" spans="1:8" ht="12.75" customHeight="1" x14ac:dyDescent="0.2">
      <c r="A364" s="15"/>
      <c r="B364" s="15"/>
      <c r="C364" s="10"/>
      <c r="D364" s="10"/>
      <c r="E364" s="10"/>
      <c r="F364" s="10"/>
      <c r="G364" s="10"/>
      <c r="H364" s="12"/>
    </row>
    <row r="365" spans="1:8" ht="12.75" customHeight="1" x14ac:dyDescent="0.2">
      <c r="A365" s="15"/>
      <c r="B365" s="15"/>
      <c r="C365" s="10"/>
      <c r="D365" s="10"/>
      <c r="E365" s="10"/>
      <c r="F365" s="10"/>
      <c r="G365" s="10"/>
      <c r="H365" s="12"/>
    </row>
    <row r="366" spans="1:8" ht="12.75" customHeight="1" x14ac:dyDescent="0.2">
      <c r="A366" s="15"/>
      <c r="B366" s="15"/>
      <c r="C366" s="10"/>
      <c r="D366" s="10"/>
      <c r="E366" s="10"/>
      <c r="F366" s="10"/>
      <c r="G366" s="10"/>
      <c r="H366" s="12"/>
    </row>
    <row r="367" spans="1:8" ht="12.75" customHeight="1" x14ac:dyDescent="0.2">
      <c r="A367" s="14"/>
      <c r="B367" s="14"/>
      <c r="C367" s="10"/>
      <c r="D367" s="10"/>
      <c r="E367" s="10"/>
      <c r="F367" s="10"/>
      <c r="G367" s="10"/>
      <c r="H367" s="12"/>
    </row>
    <row r="368" spans="1:8" ht="12.75" customHeight="1" x14ac:dyDescent="0.2">
      <c r="A368" s="15"/>
      <c r="B368" s="15"/>
      <c r="C368" s="10"/>
      <c r="D368" s="10"/>
      <c r="E368" s="10"/>
      <c r="F368" s="10"/>
      <c r="G368" s="10"/>
      <c r="H368" s="12"/>
    </row>
    <row r="369" spans="1:8" ht="12.75" customHeight="1" x14ac:dyDescent="0.2">
      <c r="A369" s="15"/>
      <c r="B369" s="15"/>
      <c r="C369" s="10"/>
      <c r="D369" s="10"/>
      <c r="E369" s="10"/>
      <c r="F369" s="10"/>
      <c r="G369" s="10"/>
      <c r="H369" s="12"/>
    </row>
    <row r="370" spans="1:8" ht="12.75" customHeight="1" x14ac:dyDescent="0.2">
      <c r="A370" s="15"/>
      <c r="B370" s="15"/>
      <c r="C370" s="10"/>
      <c r="D370" s="10"/>
      <c r="E370" s="10"/>
      <c r="F370" s="10"/>
      <c r="G370" s="10"/>
      <c r="H370" s="12"/>
    </row>
    <row r="371" spans="1:8" ht="12.75" customHeight="1" x14ac:dyDescent="0.2">
      <c r="A371" s="15"/>
      <c r="B371" s="15"/>
      <c r="C371" s="10"/>
      <c r="D371" s="10"/>
      <c r="E371" s="10"/>
      <c r="F371" s="10"/>
      <c r="G371" s="10"/>
      <c r="H371" s="12"/>
    </row>
    <row r="372" spans="1:8" ht="12.75" customHeight="1" x14ac:dyDescent="0.2">
      <c r="A372" s="15"/>
      <c r="B372" s="15"/>
      <c r="C372" s="10"/>
      <c r="D372" s="10"/>
      <c r="E372" s="10"/>
      <c r="F372" s="10"/>
      <c r="G372" s="10"/>
      <c r="H372" s="12"/>
    </row>
    <row r="373" spans="1:8" ht="12.75" customHeight="1" x14ac:dyDescent="0.2">
      <c r="A373" s="15"/>
      <c r="B373" s="15"/>
      <c r="C373" s="10"/>
      <c r="D373" s="10"/>
      <c r="E373" s="10"/>
      <c r="F373" s="10"/>
      <c r="G373" s="10"/>
      <c r="H373" s="12"/>
    </row>
    <row r="374" spans="1:8" ht="12.75" customHeight="1" x14ac:dyDescent="0.2">
      <c r="A374" s="15"/>
      <c r="B374" s="15"/>
      <c r="C374" s="10"/>
      <c r="D374" s="10"/>
      <c r="E374" s="10"/>
      <c r="F374" s="10"/>
      <c r="G374" s="10"/>
      <c r="H374" s="12"/>
    </row>
    <row r="375" spans="1:8" ht="12.75" customHeight="1" x14ac:dyDescent="0.2">
      <c r="A375" s="15"/>
      <c r="B375" s="15"/>
      <c r="C375" s="10"/>
      <c r="D375" s="10"/>
      <c r="E375" s="10"/>
      <c r="F375" s="10"/>
      <c r="G375" s="10"/>
      <c r="H375" s="12"/>
    </row>
    <row r="376" spans="1:8" ht="12.75" customHeight="1" x14ac:dyDescent="0.2">
      <c r="A376" s="15"/>
      <c r="B376" s="15"/>
      <c r="C376" s="10"/>
      <c r="D376" s="10"/>
      <c r="E376" s="10"/>
      <c r="F376" s="10"/>
      <c r="G376" s="10"/>
      <c r="H376" s="12"/>
    </row>
    <row r="377" spans="1:8" ht="12.75" customHeight="1" x14ac:dyDescent="0.2">
      <c r="A377" s="15"/>
      <c r="B377" s="15"/>
      <c r="C377" s="10"/>
      <c r="D377" s="10"/>
      <c r="E377" s="10"/>
      <c r="F377" s="10"/>
      <c r="G377" s="10"/>
      <c r="H377" s="12"/>
    </row>
    <row r="378" spans="1:8" ht="12.75" customHeight="1" x14ac:dyDescent="0.2">
      <c r="A378" s="15"/>
      <c r="B378" s="15"/>
      <c r="C378" s="10"/>
      <c r="D378" s="10"/>
      <c r="E378" s="10"/>
      <c r="F378" s="10"/>
      <c r="G378" s="10"/>
      <c r="H378" s="12"/>
    </row>
    <row r="379" spans="1:8" ht="12.75" customHeight="1" x14ac:dyDescent="0.2">
      <c r="A379" s="15"/>
      <c r="B379" s="15"/>
      <c r="C379" s="10"/>
      <c r="D379" s="10"/>
      <c r="E379" s="10"/>
      <c r="F379" s="10"/>
      <c r="G379" s="10"/>
      <c r="H379" s="12"/>
    </row>
    <row r="380" spans="1:8" ht="12.75" customHeight="1" x14ac:dyDescent="0.2">
      <c r="A380" s="15"/>
      <c r="B380" s="15"/>
      <c r="C380" s="10"/>
      <c r="D380" s="10"/>
      <c r="E380" s="10"/>
      <c r="F380" s="10"/>
      <c r="G380" s="10"/>
      <c r="H380" s="12"/>
    </row>
    <row r="381" spans="1:8" ht="12.75" customHeight="1" x14ac:dyDescent="0.2">
      <c r="A381" s="15"/>
      <c r="B381" s="15"/>
      <c r="C381" s="10"/>
      <c r="D381" s="10"/>
      <c r="E381" s="10"/>
      <c r="F381" s="10"/>
      <c r="G381" s="10"/>
      <c r="H381" s="12"/>
    </row>
    <row r="382" spans="1:8" ht="12.75" customHeight="1" x14ac:dyDescent="0.2">
      <c r="A382" s="13"/>
      <c r="B382" s="13"/>
      <c r="C382" s="10"/>
      <c r="D382" s="10"/>
      <c r="E382" s="10"/>
      <c r="F382" s="10"/>
      <c r="G382" s="10"/>
      <c r="H382" s="12"/>
    </row>
    <row r="383" spans="1:8" ht="12.75" customHeight="1" x14ac:dyDescent="0.2">
      <c r="A383" s="15"/>
      <c r="B383" s="15"/>
      <c r="C383" s="10"/>
      <c r="D383" s="10"/>
      <c r="E383" s="10"/>
      <c r="F383" s="10"/>
      <c r="G383" s="10"/>
      <c r="H383" s="12"/>
    </row>
    <row r="384" spans="1:8" ht="12.75" customHeight="1" x14ac:dyDescent="0.2">
      <c r="A384" s="15"/>
      <c r="B384" s="15"/>
      <c r="C384" s="10"/>
      <c r="D384" s="10"/>
      <c r="E384" s="10"/>
      <c r="F384" s="10"/>
      <c r="G384" s="10"/>
      <c r="H384" s="12"/>
    </row>
    <row r="385" spans="1:8" ht="12.75" customHeight="1" x14ac:dyDescent="0.2">
      <c r="A385" s="15"/>
      <c r="B385" s="15"/>
      <c r="C385" s="10"/>
      <c r="D385" s="10"/>
      <c r="E385" s="10"/>
      <c r="F385" s="10"/>
      <c r="G385" s="10"/>
      <c r="H385" s="12"/>
    </row>
    <row r="386" spans="1:8" ht="12.75" customHeight="1" x14ac:dyDescent="0.2">
      <c r="A386" s="15"/>
      <c r="B386" s="15"/>
      <c r="C386" s="10"/>
      <c r="D386" s="10"/>
      <c r="E386" s="10"/>
      <c r="F386" s="10"/>
      <c r="G386" s="10"/>
      <c r="H386" s="12"/>
    </row>
    <row r="387" spans="1:8" ht="12.75" customHeight="1" x14ac:dyDescent="0.2">
      <c r="A387" s="15"/>
      <c r="B387" s="15"/>
      <c r="C387" s="10"/>
      <c r="D387" s="10"/>
      <c r="E387" s="10"/>
      <c r="F387" s="10"/>
      <c r="G387" s="10"/>
      <c r="H387" s="12"/>
    </row>
    <row r="388" spans="1:8" ht="12.75" customHeight="1" x14ac:dyDescent="0.2">
      <c r="A388" s="15"/>
      <c r="B388" s="15"/>
      <c r="C388" s="10"/>
      <c r="D388" s="10"/>
      <c r="E388" s="10"/>
      <c r="F388" s="10"/>
      <c r="G388" s="10"/>
      <c r="H388" s="12"/>
    </row>
    <row r="389" spans="1:8" ht="12.75" customHeight="1" x14ac:dyDescent="0.2">
      <c r="A389" s="15"/>
      <c r="B389" s="15"/>
      <c r="C389" s="10"/>
      <c r="D389" s="10"/>
      <c r="E389" s="10"/>
      <c r="F389" s="10"/>
      <c r="G389" s="10"/>
      <c r="H389" s="12"/>
    </row>
    <row r="390" spans="1:8" ht="12.75" customHeight="1" x14ac:dyDescent="0.2">
      <c r="A390" s="15"/>
      <c r="B390" s="15"/>
      <c r="C390" s="10"/>
      <c r="D390" s="10"/>
      <c r="E390" s="10"/>
      <c r="F390" s="10"/>
      <c r="G390" s="10"/>
      <c r="H390" s="12"/>
    </row>
    <row r="391" spans="1:8" ht="12.75" customHeight="1" x14ac:dyDescent="0.2">
      <c r="A391" s="15"/>
      <c r="B391" s="15"/>
      <c r="C391" s="10"/>
      <c r="D391" s="10"/>
      <c r="E391" s="10"/>
      <c r="F391" s="10"/>
      <c r="G391" s="10"/>
      <c r="H391" s="12"/>
    </row>
    <row r="392" spans="1:8" ht="12.75" customHeight="1" x14ac:dyDescent="0.2">
      <c r="A392" s="15"/>
      <c r="B392" s="15"/>
      <c r="C392" s="10"/>
      <c r="D392" s="10"/>
      <c r="E392" s="10"/>
      <c r="F392" s="10"/>
      <c r="G392" s="10"/>
      <c r="H392" s="12"/>
    </row>
    <row r="393" spans="1:8" ht="12.75" customHeight="1" x14ac:dyDescent="0.2">
      <c r="A393" s="15"/>
      <c r="B393" s="15"/>
      <c r="C393" s="10"/>
      <c r="D393" s="10"/>
      <c r="E393" s="10"/>
      <c r="F393" s="10"/>
      <c r="G393" s="10"/>
      <c r="H393" s="12"/>
    </row>
    <row r="394" spans="1:8" ht="12.75" customHeight="1" x14ac:dyDescent="0.2">
      <c r="A394" s="15"/>
      <c r="B394" s="15"/>
      <c r="C394" s="10"/>
      <c r="D394" s="10"/>
      <c r="E394" s="10"/>
      <c r="F394" s="10"/>
      <c r="G394" s="10"/>
      <c r="H394" s="12"/>
    </row>
    <row r="395" spans="1:8" ht="12.75" customHeight="1" x14ac:dyDescent="0.2">
      <c r="A395" s="15"/>
      <c r="B395" s="15"/>
      <c r="C395" s="10"/>
      <c r="D395" s="10"/>
      <c r="E395" s="10"/>
      <c r="F395" s="10"/>
      <c r="G395" s="10"/>
      <c r="H395" s="12"/>
    </row>
    <row r="396" spans="1:8" ht="12.75" customHeight="1" x14ac:dyDescent="0.2">
      <c r="A396" s="15"/>
      <c r="B396" s="15"/>
      <c r="C396" s="10"/>
      <c r="D396" s="10"/>
      <c r="E396" s="10"/>
      <c r="F396" s="10"/>
      <c r="G396" s="10"/>
      <c r="H396" s="12"/>
    </row>
    <row r="397" spans="1:8" ht="12.75" customHeight="1" x14ac:dyDescent="0.2">
      <c r="A397" s="15"/>
      <c r="B397" s="15"/>
      <c r="C397" s="10"/>
      <c r="D397" s="10"/>
      <c r="E397" s="10"/>
      <c r="F397" s="10"/>
      <c r="G397" s="10"/>
      <c r="H397" s="12"/>
    </row>
    <row r="398" spans="1:8" ht="12.75" customHeight="1" x14ac:dyDescent="0.2">
      <c r="A398" s="14"/>
      <c r="B398" s="14"/>
      <c r="C398" s="10"/>
      <c r="D398" s="10"/>
      <c r="E398" s="10"/>
      <c r="F398" s="10"/>
      <c r="G398" s="10"/>
      <c r="H398" s="12"/>
    </row>
    <row r="399" spans="1:8" ht="12.75" customHeight="1" x14ac:dyDescent="0.2">
      <c r="A399" s="14"/>
      <c r="B399" s="14"/>
      <c r="C399" s="10"/>
      <c r="D399" s="10"/>
      <c r="E399" s="10"/>
      <c r="F399" s="10"/>
      <c r="G399" s="10"/>
      <c r="H399" s="12"/>
    </row>
    <row r="400" spans="1:8" ht="12.75" customHeight="1" x14ac:dyDescent="0.2">
      <c r="A400" s="14"/>
      <c r="B400" s="14"/>
      <c r="C400" s="10"/>
      <c r="D400" s="10"/>
      <c r="E400" s="10"/>
      <c r="F400" s="10"/>
      <c r="G400" s="10"/>
      <c r="H400" s="12"/>
    </row>
    <row r="401" spans="1:8" ht="12.75" customHeight="1" x14ac:dyDescent="0.2">
      <c r="A401" s="14"/>
      <c r="B401" s="14"/>
      <c r="C401" s="10"/>
      <c r="D401" s="10"/>
      <c r="E401" s="10"/>
      <c r="F401" s="10"/>
      <c r="G401" s="10"/>
      <c r="H401" s="12"/>
    </row>
    <row r="402" spans="1:8" ht="12.75" customHeight="1" x14ac:dyDescent="0.2">
      <c r="A402" s="14"/>
      <c r="B402" s="14"/>
      <c r="C402" s="10"/>
      <c r="D402" s="10"/>
      <c r="E402" s="10"/>
      <c r="F402" s="10"/>
      <c r="G402" s="10"/>
      <c r="H402" s="12"/>
    </row>
  </sheetData>
  <mergeCells count="12">
    <mergeCell ref="A85:B86"/>
    <mergeCell ref="F6:F7"/>
    <mergeCell ref="A6:B7"/>
    <mergeCell ref="F85:F86"/>
    <mergeCell ref="G85:G86"/>
    <mergeCell ref="C85:C86"/>
    <mergeCell ref="G6:G7"/>
    <mergeCell ref="C6:C7"/>
    <mergeCell ref="D6:D7"/>
    <mergeCell ref="E6:E7"/>
    <mergeCell ref="D85:D86"/>
    <mergeCell ref="E85:E86"/>
  </mergeCells>
  <phoneticPr fontId="0" type="noConversion"/>
  <pageMargins left="0.75" right="0.75" top="0.75" bottom="0.75" header="0" footer="0.25"/>
  <pageSetup paperSize="9" orientation="portrait" horizontalDpi="300" verticalDpi="300" r:id="rId1"/>
  <headerFooter alignWithMargins="0">
    <oddFooter xml:space="preserve">&amp;C13-&amp;P+2
</oddFooter>
  </headerFooter>
  <rowBreaks count="2" manualBreakCount="2">
    <brk id="79" max="6" man="1"/>
    <brk id="179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activeCell="D4" sqref="D4"/>
    </sheetView>
  </sheetViews>
  <sheetFormatPr defaultRowHeight="12" x14ac:dyDescent="0.2"/>
  <cols>
    <col min="1" max="1" width="11.85546875" style="30" customWidth="1"/>
    <col min="2" max="2" width="9.28515625" style="33" bestFit="1" customWidth="1"/>
    <col min="3" max="4" width="10" style="33" bestFit="1" customWidth="1"/>
    <col min="5" max="13" width="9.28515625" style="33" bestFit="1" customWidth="1"/>
    <col min="14" max="17" width="9.42578125" style="33" bestFit="1" customWidth="1"/>
    <col min="18" max="19" width="10.42578125" style="33" bestFit="1" customWidth="1"/>
    <col min="20" max="16384" width="9.140625" style="33"/>
  </cols>
  <sheetData>
    <row r="1" spans="1:19" s="30" customFormat="1" x14ac:dyDescent="0.2">
      <c r="B1" s="59" t="s">
        <v>36</v>
      </c>
      <c r="C1" s="59"/>
      <c r="D1" s="59"/>
      <c r="E1" s="59" t="s">
        <v>37</v>
      </c>
      <c r="F1" s="59"/>
      <c r="G1" s="59"/>
      <c r="H1" s="59" t="s">
        <v>38</v>
      </c>
      <c r="I1" s="59"/>
      <c r="J1" s="59"/>
      <c r="K1" s="59" t="s">
        <v>39</v>
      </c>
      <c r="L1" s="59"/>
      <c r="M1" s="59"/>
      <c r="N1" s="59" t="s">
        <v>40</v>
      </c>
      <c r="O1" s="59"/>
      <c r="P1" s="59"/>
      <c r="Q1" s="59" t="s">
        <v>41</v>
      </c>
      <c r="R1" s="59"/>
      <c r="S1" s="59"/>
    </row>
    <row r="2" spans="1:19" x14ac:dyDescent="0.2">
      <c r="B2" s="32" t="s">
        <v>42</v>
      </c>
      <c r="C2" s="32" t="s">
        <v>43</v>
      </c>
      <c r="D2" s="32"/>
      <c r="E2" s="32" t="s">
        <v>42</v>
      </c>
      <c r="F2" s="32" t="s">
        <v>43</v>
      </c>
      <c r="G2" s="32"/>
      <c r="H2" s="32" t="s">
        <v>42</v>
      </c>
      <c r="I2" s="32" t="s">
        <v>43</v>
      </c>
      <c r="J2" s="32"/>
      <c r="K2" s="32" t="s">
        <v>42</v>
      </c>
      <c r="L2" s="32" t="s">
        <v>43</v>
      </c>
      <c r="M2" s="32"/>
      <c r="N2" s="32" t="s">
        <v>42</v>
      </c>
      <c r="O2" s="32" t="s">
        <v>43</v>
      </c>
      <c r="P2" s="32"/>
      <c r="Q2" s="32" t="s">
        <v>42</v>
      </c>
      <c r="R2" s="32" t="s">
        <v>43</v>
      </c>
      <c r="S2" s="31" t="s">
        <v>44</v>
      </c>
    </row>
    <row r="4" spans="1:19" s="34" customFormat="1" x14ac:dyDescent="0.2">
      <c r="A4" s="34" t="s">
        <v>8</v>
      </c>
      <c r="B4" s="34">
        <f>SUM(B5:B8)</f>
        <v>989</v>
      </c>
      <c r="C4" s="34">
        <f>SUM(C5:C8)</f>
        <v>34840</v>
      </c>
      <c r="D4" s="34">
        <f>SUM(B4:C4)</f>
        <v>35829</v>
      </c>
      <c r="E4" s="34">
        <f t="shared" ref="E4:R4" si="0">SUM(E5:E8)</f>
        <v>86</v>
      </c>
      <c r="F4" s="34">
        <f t="shared" si="0"/>
        <v>15346</v>
      </c>
      <c r="G4" s="34">
        <f>SUM(E4:F4)</f>
        <v>15432</v>
      </c>
      <c r="H4" s="34">
        <f t="shared" si="0"/>
        <v>29</v>
      </c>
      <c r="I4" s="34">
        <f t="shared" si="0"/>
        <v>1471</v>
      </c>
      <c r="J4" s="34">
        <f>SUM(H4:I4)</f>
        <v>1500</v>
      </c>
      <c r="K4" s="34">
        <f t="shared" si="0"/>
        <v>0</v>
      </c>
      <c r="L4" s="34">
        <f t="shared" si="0"/>
        <v>0</v>
      </c>
      <c r="M4" s="34">
        <f>SUM(K4:L4)</f>
        <v>0</v>
      </c>
      <c r="N4" s="34">
        <f t="shared" si="0"/>
        <v>0</v>
      </c>
      <c r="O4" s="34">
        <f t="shared" si="0"/>
        <v>0</v>
      </c>
      <c r="P4" s="34">
        <f>SUM(N4:O4)</f>
        <v>0</v>
      </c>
      <c r="Q4" s="34">
        <f t="shared" si="0"/>
        <v>1104</v>
      </c>
      <c r="R4" s="34">
        <f t="shared" si="0"/>
        <v>51657</v>
      </c>
      <c r="S4" s="34">
        <f>SUM(Q4:R4)</f>
        <v>52761</v>
      </c>
    </row>
    <row r="5" spans="1:19" s="37" customFormat="1" x14ac:dyDescent="0.2">
      <c r="A5" s="36" t="s">
        <v>32</v>
      </c>
      <c r="B5" s="37">
        <f>B10+B15+B20+B25+B30+B35+B40</f>
        <v>321</v>
      </c>
      <c r="C5" s="37">
        <f>C10+C15+C20+C25+C30+C35+C40</f>
        <v>10124</v>
      </c>
      <c r="D5" s="35">
        <f>SUM(B5:C5)</f>
        <v>10445</v>
      </c>
      <c r="E5" s="37">
        <f t="shared" ref="E5:R5" si="1">E10+E15+E20+E25+E30+E35+E40</f>
        <v>27</v>
      </c>
      <c r="F5" s="37">
        <f t="shared" si="1"/>
        <v>4606</v>
      </c>
      <c r="G5" s="35">
        <f t="shared" ref="G5:G43" si="2">SUM(E5:F5)</f>
        <v>4633</v>
      </c>
      <c r="H5" s="37">
        <f t="shared" si="1"/>
        <v>8</v>
      </c>
      <c r="I5" s="37">
        <f t="shared" si="1"/>
        <v>407</v>
      </c>
      <c r="J5" s="35">
        <f t="shared" ref="J5:J43" si="3">SUM(H5:I5)</f>
        <v>415</v>
      </c>
      <c r="K5" s="37">
        <f t="shared" si="1"/>
        <v>0</v>
      </c>
      <c r="L5" s="37">
        <f t="shared" si="1"/>
        <v>0</v>
      </c>
      <c r="M5" s="35">
        <f t="shared" ref="M5:M43" si="4">SUM(K5:L5)</f>
        <v>0</v>
      </c>
      <c r="N5" s="37">
        <f t="shared" si="1"/>
        <v>0</v>
      </c>
      <c r="O5" s="37">
        <f t="shared" si="1"/>
        <v>0</v>
      </c>
      <c r="P5" s="35">
        <f t="shared" ref="P5:P43" si="5">SUM(N5:O5)</f>
        <v>0</v>
      </c>
      <c r="Q5" s="37">
        <f>Q10+Q15+Q20+Q25+Q30+Q35+Q40</f>
        <v>356</v>
      </c>
      <c r="R5" s="37">
        <f t="shared" si="1"/>
        <v>15137</v>
      </c>
      <c r="S5" s="35">
        <f t="shared" ref="S5:S43" si="6">SUM(Q5:R5)</f>
        <v>15493</v>
      </c>
    </row>
    <row r="6" spans="1:19" s="37" customFormat="1" x14ac:dyDescent="0.2">
      <c r="A6" s="36" t="s">
        <v>33</v>
      </c>
      <c r="B6" s="37">
        <f t="shared" ref="B6:C8" si="7">B11+B16+B21+B26+B31+B36+B41</f>
        <v>318</v>
      </c>
      <c r="C6" s="37">
        <f t="shared" si="7"/>
        <v>9556</v>
      </c>
      <c r="D6" s="35">
        <f t="shared" ref="D6:D43" si="8">SUM(B6:C6)</f>
        <v>9874</v>
      </c>
      <c r="E6" s="37">
        <f t="shared" ref="E6:R6" si="9">E11+E16+E21+E26+E31+E36+E41</f>
        <v>16</v>
      </c>
      <c r="F6" s="37">
        <f>F11+F16+F21+F26+F31+F36+F41</f>
        <v>4264</v>
      </c>
      <c r="G6" s="35">
        <f t="shared" si="2"/>
        <v>4280</v>
      </c>
      <c r="H6" s="37">
        <f t="shared" si="9"/>
        <v>9</v>
      </c>
      <c r="I6" s="37">
        <f t="shared" si="9"/>
        <v>482</v>
      </c>
      <c r="J6" s="35">
        <f t="shared" si="3"/>
        <v>491</v>
      </c>
      <c r="K6" s="37">
        <f t="shared" si="9"/>
        <v>0</v>
      </c>
      <c r="L6" s="37">
        <f t="shared" si="9"/>
        <v>0</v>
      </c>
      <c r="M6" s="35">
        <f t="shared" si="4"/>
        <v>0</v>
      </c>
      <c r="N6" s="37">
        <f t="shared" si="9"/>
        <v>0</v>
      </c>
      <c r="O6" s="37">
        <f t="shared" si="9"/>
        <v>0</v>
      </c>
      <c r="P6" s="35">
        <f t="shared" si="5"/>
        <v>0</v>
      </c>
      <c r="Q6" s="37">
        <f t="shared" si="9"/>
        <v>343</v>
      </c>
      <c r="R6" s="37">
        <f t="shared" si="9"/>
        <v>14302</v>
      </c>
      <c r="S6" s="35">
        <f t="shared" si="6"/>
        <v>14645</v>
      </c>
    </row>
    <row r="7" spans="1:19" s="37" customFormat="1" x14ac:dyDescent="0.2">
      <c r="A7" s="36" t="s">
        <v>34</v>
      </c>
      <c r="B7" s="37">
        <f t="shared" si="7"/>
        <v>210</v>
      </c>
      <c r="C7" s="37">
        <f t="shared" si="7"/>
        <v>10216</v>
      </c>
      <c r="D7" s="35">
        <f t="shared" si="8"/>
        <v>10426</v>
      </c>
      <c r="E7" s="37">
        <f t="shared" ref="E7:R7" si="10">E12+E17+E22+E27+E32+E37+E42</f>
        <v>23</v>
      </c>
      <c r="F7" s="37">
        <f t="shared" si="10"/>
        <v>4341</v>
      </c>
      <c r="G7" s="35">
        <f t="shared" si="2"/>
        <v>4364</v>
      </c>
      <c r="H7" s="37">
        <f t="shared" si="10"/>
        <v>10</v>
      </c>
      <c r="I7" s="37">
        <f t="shared" si="10"/>
        <v>422</v>
      </c>
      <c r="J7" s="35">
        <f t="shared" si="3"/>
        <v>432</v>
      </c>
      <c r="K7" s="37">
        <f t="shared" si="10"/>
        <v>0</v>
      </c>
      <c r="L7" s="37">
        <f t="shared" si="10"/>
        <v>0</v>
      </c>
      <c r="M7" s="35">
        <f t="shared" si="4"/>
        <v>0</v>
      </c>
      <c r="N7" s="37">
        <f t="shared" si="10"/>
        <v>0</v>
      </c>
      <c r="O7" s="37">
        <f t="shared" si="10"/>
        <v>0</v>
      </c>
      <c r="P7" s="35">
        <f t="shared" si="5"/>
        <v>0</v>
      </c>
      <c r="Q7" s="37">
        <f>Q12+Q17+Q22+Q27+Q32+Q37+Q42</f>
        <v>243</v>
      </c>
      <c r="R7" s="37">
        <f t="shared" si="10"/>
        <v>14979</v>
      </c>
      <c r="S7" s="35">
        <f t="shared" si="6"/>
        <v>15222</v>
      </c>
    </row>
    <row r="8" spans="1:19" s="37" customFormat="1" x14ac:dyDescent="0.2">
      <c r="A8" s="36" t="s">
        <v>35</v>
      </c>
      <c r="B8" s="37">
        <f>B13+B18+B23+B28+B33+B38+B43</f>
        <v>140</v>
      </c>
      <c r="C8" s="37">
        <f t="shared" si="7"/>
        <v>4944</v>
      </c>
      <c r="D8" s="35">
        <f t="shared" si="8"/>
        <v>5084</v>
      </c>
      <c r="E8" s="37">
        <f t="shared" ref="E8:R8" si="11">E13+E18+E23+E28+E33+E38+E43</f>
        <v>20</v>
      </c>
      <c r="F8" s="37">
        <f t="shared" si="11"/>
        <v>2135</v>
      </c>
      <c r="G8" s="35">
        <f t="shared" si="2"/>
        <v>2155</v>
      </c>
      <c r="H8" s="37">
        <f t="shared" si="11"/>
        <v>2</v>
      </c>
      <c r="I8" s="37">
        <f t="shared" si="11"/>
        <v>160</v>
      </c>
      <c r="J8" s="35">
        <f t="shared" si="3"/>
        <v>162</v>
      </c>
      <c r="K8" s="37">
        <f t="shared" si="11"/>
        <v>0</v>
      </c>
      <c r="L8" s="37">
        <f t="shared" si="11"/>
        <v>0</v>
      </c>
      <c r="M8" s="35">
        <f t="shared" si="4"/>
        <v>0</v>
      </c>
      <c r="N8" s="37">
        <f t="shared" si="11"/>
        <v>0</v>
      </c>
      <c r="O8" s="37">
        <f t="shared" si="11"/>
        <v>0</v>
      </c>
      <c r="P8" s="35">
        <f t="shared" si="5"/>
        <v>0</v>
      </c>
      <c r="Q8" s="37">
        <f t="shared" si="11"/>
        <v>162</v>
      </c>
      <c r="R8" s="37">
        <f t="shared" si="11"/>
        <v>7239</v>
      </c>
      <c r="S8" s="35">
        <f t="shared" si="6"/>
        <v>7401</v>
      </c>
    </row>
    <row r="9" spans="1:19" s="38" customFormat="1" x14ac:dyDescent="0.2">
      <c r="A9" s="38" t="s">
        <v>26</v>
      </c>
      <c r="B9" s="38">
        <f>SUM(B10:B13)</f>
        <v>227</v>
      </c>
      <c r="C9" s="38">
        <f t="shared" ref="C9:R9" si="12">SUM(C10:C13)</f>
        <v>17139</v>
      </c>
      <c r="D9" s="34">
        <f t="shared" si="8"/>
        <v>17366</v>
      </c>
      <c r="E9" s="38">
        <f t="shared" si="12"/>
        <v>33</v>
      </c>
      <c r="F9" s="38">
        <f t="shared" si="12"/>
        <v>5728</v>
      </c>
      <c r="G9" s="34">
        <f t="shared" si="2"/>
        <v>5761</v>
      </c>
      <c r="H9" s="38">
        <f t="shared" si="12"/>
        <v>10</v>
      </c>
      <c r="I9" s="38">
        <f t="shared" si="12"/>
        <v>666</v>
      </c>
      <c r="J9" s="34">
        <f t="shared" si="3"/>
        <v>676</v>
      </c>
      <c r="K9" s="38">
        <f t="shared" si="12"/>
        <v>0</v>
      </c>
      <c r="L9" s="38">
        <f t="shared" si="12"/>
        <v>0</v>
      </c>
      <c r="M9" s="34">
        <f t="shared" si="4"/>
        <v>0</v>
      </c>
      <c r="N9" s="38">
        <f t="shared" si="12"/>
        <v>0</v>
      </c>
      <c r="O9" s="38">
        <f t="shared" si="12"/>
        <v>0</v>
      </c>
      <c r="P9" s="34">
        <f t="shared" si="5"/>
        <v>0</v>
      </c>
      <c r="Q9" s="38">
        <f t="shared" si="12"/>
        <v>270</v>
      </c>
      <c r="R9" s="38">
        <f t="shared" si="12"/>
        <v>23533</v>
      </c>
      <c r="S9" s="34">
        <f t="shared" si="6"/>
        <v>23803</v>
      </c>
    </row>
    <row r="10" spans="1:19" x14ac:dyDescent="0.2">
      <c r="A10" s="39" t="s">
        <v>32</v>
      </c>
      <c r="B10" s="33">
        <v>68</v>
      </c>
      <c r="C10" s="33">
        <v>5020</v>
      </c>
      <c r="D10" s="35">
        <f t="shared" si="8"/>
        <v>5088</v>
      </c>
      <c r="E10" s="33">
        <v>12</v>
      </c>
      <c r="F10" s="33">
        <v>1797</v>
      </c>
      <c r="G10" s="35">
        <f t="shared" si="2"/>
        <v>1809</v>
      </c>
      <c r="H10" s="33">
        <v>3</v>
      </c>
      <c r="I10" s="33">
        <v>215</v>
      </c>
      <c r="J10" s="35">
        <f t="shared" si="3"/>
        <v>218</v>
      </c>
      <c r="M10" s="35">
        <f t="shared" si="4"/>
        <v>0</v>
      </c>
      <c r="P10" s="35">
        <f t="shared" si="5"/>
        <v>0</v>
      </c>
      <c r="Q10" s="33">
        <f>B10+E10+H10+K10+N10</f>
        <v>83</v>
      </c>
      <c r="R10" s="33">
        <f>C10+F10+I10+L10+O10</f>
        <v>7032</v>
      </c>
      <c r="S10" s="35">
        <f t="shared" si="6"/>
        <v>7115</v>
      </c>
    </row>
    <row r="11" spans="1:19" x14ac:dyDescent="0.2">
      <c r="A11" s="39" t="s">
        <v>33</v>
      </c>
      <c r="B11" s="33">
        <v>40</v>
      </c>
      <c r="C11" s="33">
        <v>4251</v>
      </c>
      <c r="D11" s="35">
        <f t="shared" si="8"/>
        <v>4291</v>
      </c>
      <c r="E11" s="33">
        <v>6</v>
      </c>
      <c r="F11" s="33">
        <v>1350</v>
      </c>
      <c r="G11" s="35">
        <f t="shared" si="2"/>
        <v>1356</v>
      </c>
      <c r="H11" s="33">
        <v>1</v>
      </c>
      <c r="I11" s="33">
        <v>191</v>
      </c>
      <c r="J11" s="35">
        <f t="shared" si="3"/>
        <v>192</v>
      </c>
      <c r="M11" s="35">
        <f t="shared" si="4"/>
        <v>0</v>
      </c>
      <c r="P11" s="35">
        <f t="shared" si="5"/>
        <v>0</v>
      </c>
      <c r="Q11" s="33">
        <f t="shared" ref="Q11:Q43" si="13">B11+E11+H11+K11+N11</f>
        <v>47</v>
      </c>
      <c r="R11" s="33">
        <f t="shared" ref="R11:R43" si="14">C11+F11+I11+L11+O11</f>
        <v>5792</v>
      </c>
      <c r="S11" s="35">
        <f t="shared" si="6"/>
        <v>5839</v>
      </c>
    </row>
    <row r="12" spans="1:19" x14ac:dyDescent="0.2">
      <c r="A12" s="39" t="s">
        <v>34</v>
      </c>
      <c r="B12" s="33">
        <v>68</v>
      </c>
      <c r="C12" s="33">
        <v>5157</v>
      </c>
      <c r="D12" s="35">
        <f t="shared" si="8"/>
        <v>5225</v>
      </c>
      <c r="E12" s="33">
        <v>8</v>
      </c>
      <c r="F12" s="33">
        <v>1731</v>
      </c>
      <c r="G12" s="35">
        <f t="shared" si="2"/>
        <v>1739</v>
      </c>
      <c r="H12" s="33">
        <v>4</v>
      </c>
      <c r="I12" s="33">
        <v>194</v>
      </c>
      <c r="J12" s="35">
        <f t="shared" si="3"/>
        <v>198</v>
      </c>
      <c r="M12" s="35">
        <f t="shared" si="4"/>
        <v>0</v>
      </c>
      <c r="P12" s="35">
        <f t="shared" si="5"/>
        <v>0</v>
      </c>
      <c r="Q12" s="33">
        <f t="shared" si="13"/>
        <v>80</v>
      </c>
      <c r="R12" s="33">
        <f t="shared" si="14"/>
        <v>7082</v>
      </c>
      <c r="S12" s="35">
        <f t="shared" si="6"/>
        <v>7162</v>
      </c>
    </row>
    <row r="13" spans="1:19" x14ac:dyDescent="0.2">
      <c r="A13" s="39" t="s">
        <v>35</v>
      </c>
      <c r="B13" s="33">
        <v>51</v>
      </c>
      <c r="C13" s="33">
        <v>2711</v>
      </c>
      <c r="D13" s="35">
        <f t="shared" si="8"/>
        <v>2762</v>
      </c>
      <c r="E13" s="33">
        <v>7</v>
      </c>
      <c r="F13" s="33">
        <v>850</v>
      </c>
      <c r="G13" s="35">
        <f t="shared" si="2"/>
        <v>857</v>
      </c>
      <c r="H13" s="33">
        <v>2</v>
      </c>
      <c r="I13" s="33">
        <v>66</v>
      </c>
      <c r="J13" s="35">
        <f t="shared" si="3"/>
        <v>68</v>
      </c>
      <c r="M13" s="35">
        <f t="shared" si="4"/>
        <v>0</v>
      </c>
      <c r="P13" s="35">
        <f t="shared" si="5"/>
        <v>0</v>
      </c>
      <c r="Q13" s="33">
        <f t="shared" si="13"/>
        <v>60</v>
      </c>
      <c r="R13" s="33">
        <f t="shared" si="14"/>
        <v>3627</v>
      </c>
      <c r="S13" s="35">
        <f t="shared" si="6"/>
        <v>3687</v>
      </c>
    </row>
    <row r="14" spans="1:19" s="38" customFormat="1" x14ac:dyDescent="0.2">
      <c r="A14" s="38" t="s">
        <v>45</v>
      </c>
      <c r="B14" s="38">
        <f>SUM(B15:B18)</f>
        <v>214</v>
      </c>
      <c r="C14" s="38">
        <f t="shared" ref="C14:O14" si="15">SUM(C15:C18)</f>
        <v>4090</v>
      </c>
      <c r="D14" s="34">
        <f t="shared" si="8"/>
        <v>4304</v>
      </c>
      <c r="E14" s="38">
        <f t="shared" si="15"/>
        <v>51</v>
      </c>
      <c r="F14" s="38">
        <f t="shared" si="15"/>
        <v>4266</v>
      </c>
      <c r="G14" s="34">
        <f t="shared" si="2"/>
        <v>4317</v>
      </c>
      <c r="H14" s="38">
        <f t="shared" si="15"/>
        <v>7</v>
      </c>
      <c r="I14" s="38">
        <f t="shared" si="15"/>
        <v>114</v>
      </c>
      <c r="J14" s="34">
        <f t="shared" si="3"/>
        <v>121</v>
      </c>
      <c r="K14" s="38">
        <f t="shared" si="15"/>
        <v>0</v>
      </c>
      <c r="L14" s="38">
        <f t="shared" si="15"/>
        <v>0</v>
      </c>
      <c r="M14" s="34">
        <f t="shared" si="4"/>
        <v>0</v>
      </c>
      <c r="N14" s="38">
        <f t="shared" si="15"/>
        <v>0</v>
      </c>
      <c r="O14" s="38">
        <f t="shared" si="15"/>
        <v>0</v>
      </c>
      <c r="P14" s="34">
        <f t="shared" si="5"/>
        <v>0</v>
      </c>
      <c r="Q14" s="38">
        <f t="shared" si="13"/>
        <v>272</v>
      </c>
      <c r="R14" s="38">
        <f t="shared" si="14"/>
        <v>8470</v>
      </c>
      <c r="S14" s="34">
        <f t="shared" si="6"/>
        <v>8742</v>
      </c>
    </row>
    <row r="15" spans="1:19" x14ac:dyDescent="0.2">
      <c r="A15" s="39" t="s">
        <v>32</v>
      </c>
      <c r="B15" s="33">
        <v>59</v>
      </c>
      <c r="C15" s="33">
        <v>1147</v>
      </c>
      <c r="D15" s="35">
        <f t="shared" si="8"/>
        <v>1206</v>
      </c>
      <c r="E15" s="33">
        <v>15</v>
      </c>
      <c r="F15" s="33">
        <v>1377</v>
      </c>
      <c r="G15" s="35">
        <f t="shared" si="2"/>
        <v>1392</v>
      </c>
      <c r="H15" s="33">
        <v>0</v>
      </c>
      <c r="I15" s="33">
        <v>28</v>
      </c>
      <c r="J15" s="35">
        <f t="shared" si="3"/>
        <v>28</v>
      </c>
      <c r="M15" s="35">
        <f t="shared" si="4"/>
        <v>0</v>
      </c>
      <c r="P15" s="35">
        <f t="shared" si="5"/>
        <v>0</v>
      </c>
      <c r="Q15" s="33">
        <f t="shared" si="13"/>
        <v>74</v>
      </c>
      <c r="R15" s="33">
        <f t="shared" si="14"/>
        <v>2552</v>
      </c>
      <c r="S15" s="35">
        <f t="shared" si="6"/>
        <v>2626</v>
      </c>
    </row>
    <row r="16" spans="1:19" x14ac:dyDescent="0.2">
      <c r="A16" s="39" t="s">
        <v>33</v>
      </c>
      <c r="B16" s="33">
        <v>64</v>
      </c>
      <c r="C16" s="33">
        <v>1191</v>
      </c>
      <c r="D16" s="35">
        <f t="shared" si="8"/>
        <v>1255</v>
      </c>
      <c r="E16" s="33">
        <v>8</v>
      </c>
      <c r="F16" s="33">
        <v>1202</v>
      </c>
      <c r="G16" s="35">
        <f t="shared" si="2"/>
        <v>1210</v>
      </c>
      <c r="H16" s="33">
        <v>7</v>
      </c>
      <c r="I16" s="33">
        <v>26</v>
      </c>
      <c r="J16" s="35">
        <f t="shared" si="3"/>
        <v>33</v>
      </c>
      <c r="M16" s="35">
        <f t="shared" si="4"/>
        <v>0</v>
      </c>
      <c r="P16" s="35">
        <f t="shared" si="5"/>
        <v>0</v>
      </c>
      <c r="Q16" s="33">
        <f t="shared" si="13"/>
        <v>79</v>
      </c>
      <c r="R16" s="33">
        <f t="shared" si="14"/>
        <v>2419</v>
      </c>
      <c r="S16" s="35">
        <f t="shared" si="6"/>
        <v>2498</v>
      </c>
    </row>
    <row r="17" spans="1:19" x14ac:dyDescent="0.2">
      <c r="A17" s="39" t="s">
        <v>34</v>
      </c>
      <c r="B17" s="33">
        <v>52</v>
      </c>
      <c r="C17" s="33">
        <v>1199</v>
      </c>
      <c r="D17" s="35">
        <f t="shared" si="8"/>
        <v>1251</v>
      </c>
      <c r="E17" s="33">
        <v>15</v>
      </c>
      <c r="F17" s="33">
        <v>1127</v>
      </c>
      <c r="G17" s="35">
        <f t="shared" si="2"/>
        <v>1142</v>
      </c>
      <c r="H17" s="33">
        <v>0</v>
      </c>
      <c r="I17" s="33">
        <v>40</v>
      </c>
      <c r="J17" s="35">
        <f t="shared" si="3"/>
        <v>40</v>
      </c>
      <c r="M17" s="35">
        <f t="shared" si="4"/>
        <v>0</v>
      </c>
      <c r="P17" s="35">
        <f t="shared" si="5"/>
        <v>0</v>
      </c>
      <c r="Q17" s="33">
        <f t="shared" si="13"/>
        <v>67</v>
      </c>
      <c r="R17" s="33">
        <f t="shared" si="14"/>
        <v>2366</v>
      </c>
      <c r="S17" s="35">
        <f t="shared" si="6"/>
        <v>2433</v>
      </c>
    </row>
    <row r="18" spans="1:19" x14ac:dyDescent="0.2">
      <c r="A18" s="39" t="s">
        <v>35</v>
      </c>
      <c r="B18" s="33">
        <v>39</v>
      </c>
      <c r="C18" s="33">
        <v>553</v>
      </c>
      <c r="D18" s="35">
        <f t="shared" si="8"/>
        <v>592</v>
      </c>
      <c r="E18" s="33">
        <v>13</v>
      </c>
      <c r="F18" s="33">
        <v>560</v>
      </c>
      <c r="G18" s="35">
        <f t="shared" si="2"/>
        <v>573</v>
      </c>
      <c r="H18" s="33">
        <v>0</v>
      </c>
      <c r="I18" s="33">
        <v>20</v>
      </c>
      <c r="J18" s="35">
        <f t="shared" si="3"/>
        <v>20</v>
      </c>
      <c r="M18" s="35">
        <f t="shared" si="4"/>
        <v>0</v>
      </c>
      <c r="P18" s="35">
        <f t="shared" si="5"/>
        <v>0</v>
      </c>
      <c r="Q18" s="33">
        <f t="shared" si="13"/>
        <v>52</v>
      </c>
      <c r="R18" s="33">
        <f t="shared" si="14"/>
        <v>1133</v>
      </c>
      <c r="S18" s="35">
        <f t="shared" si="6"/>
        <v>1185</v>
      </c>
    </row>
    <row r="19" spans="1:19" s="38" customFormat="1" x14ac:dyDescent="0.2">
      <c r="A19" s="38" t="s">
        <v>27</v>
      </c>
      <c r="B19" s="38">
        <f>SUM(B20:B23)</f>
        <v>3</v>
      </c>
      <c r="C19" s="38">
        <f t="shared" ref="C19:O19" si="16">SUM(C20:C23)</f>
        <v>947</v>
      </c>
      <c r="D19" s="34">
        <f t="shared" si="8"/>
        <v>950</v>
      </c>
      <c r="E19" s="38">
        <f t="shared" si="16"/>
        <v>0</v>
      </c>
      <c r="F19" s="38">
        <f t="shared" si="16"/>
        <v>526</v>
      </c>
      <c r="G19" s="34">
        <f t="shared" si="2"/>
        <v>526</v>
      </c>
      <c r="H19" s="38">
        <f t="shared" si="16"/>
        <v>0</v>
      </c>
      <c r="I19" s="38">
        <f t="shared" si="16"/>
        <v>82</v>
      </c>
      <c r="J19" s="34">
        <f t="shared" si="3"/>
        <v>82</v>
      </c>
      <c r="K19" s="38">
        <f t="shared" si="16"/>
        <v>0</v>
      </c>
      <c r="L19" s="38">
        <f t="shared" si="16"/>
        <v>0</v>
      </c>
      <c r="M19" s="34">
        <f t="shared" si="4"/>
        <v>0</v>
      </c>
      <c r="N19" s="38">
        <f t="shared" si="16"/>
        <v>0</v>
      </c>
      <c r="O19" s="38">
        <f t="shared" si="16"/>
        <v>0</v>
      </c>
      <c r="P19" s="34">
        <f t="shared" si="5"/>
        <v>0</v>
      </c>
      <c r="Q19" s="38">
        <f t="shared" si="13"/>
        <v>3</v>
      </c>
      <c r="R19" s="38">
        <f t="shared" si="14"/>
        <v>1555</v>
      </c>
      <c r="S19" s="34">
        <f t="shared" si="6"/>
        <v>1558</v>
      </c>
    </row>
    <row r="20" spans="1:19" x14ac:dyDescent="0.2">
      <c r="A20" s="39" t="s">
        <v>32</v>
      </c>
      <c r="B20" s="33">
        <v>2</v>
      </c>
      <c r="C20" s="33">
        <v>285</v>
      </c>
      <c r="D20" s="35">
        <f t="shared" si="8"/>
        <v>287</v>
      </c>
      <c r="E20" s="33">
        <v>0</v>
      </c>
      <c r="F20" s="33">
        <v>108</v>
      </c>
      <c r="G20" s="35">
        <f t="shared" si="2"/>
        <v>108</v>
      </c>
      <c r="H20" s="33">
        <v>0</v>
      </c>
      <c r="I20" s="33">
        <v>14</v>
      </c>
      <c r="J20" s="35">
        <f t="shared" si="3"/>
        <v>14</v>
      </c>
      <c r="M20" s="35">
        <f t="shared" si="4"/>
        <v>0</v>
      </c>
      <c r="P20" s="35">
        <f t="shared" si="5"/>
        <v>0</v>
      </c>
      <c r="Q20" s="33">
        <f t="shared" si="13"/>
        <v>2</v>
      </c>
      <c r="R20" s="33">
        <f t="shared" si="14"/>
        <v>407</v>
      </c>
      <c r="S20" s="35">
        <f t="shared" si="6"/>
        <v>409</v>
      </c>
    </row>
    <row r="21" spans="1:19" x14ac:dyDescent="0.2">
      <c r="A21" s="39" t="s">
        <v>33</v>
      </c>
      <c r="B21" s="33">
        <v>0</v>
      </c>
      <c r="C21" s="33">
        <v>280</v>
      </c>
      <c r="D21" s="35">
        <f t="shared" si="8"/>
        <v>280</v>
      </c>
      <c r="E21" s="33">
        <v>0</v>
      </c>
      <c r="F21" s="33">
        <v>178</v>
      </c>
      <c r="G21" s="35">
        <f t="shared" si="2"/>
        <v>178</v>
      </c>
      <c r="H21" s="33">
        <v>0</v>
      </c>
      <c r="I21" s="33">
        <v>24</v>
      </c>
      <c r="J21" s="35">
        <f t="shared" si="3"/>
        <v>24</v>
      </c>
      <c r="M21" s="35">
        <f t="shared" si="4"/>
        <v>0</v>
      </c>
      <c r="P21" s="35">
        <f t="shared" si="5"/>
        <v>0</v>
      </c>
      <c r="Q21" s="33">
        <f t="shared" si="13"/>
        <v>0</v>
      </c>
      <c r="R21" s="33">
        <f t="shared" si="14"/>
        <v>482</v>
      </c>
      <c r="S21" s="35">
        <f t="shared" si="6"/>
        <v>482</v>
      </c>
    </row>
    <row r="22" spans="1:19" x14ac:dyDescent="0.2">
      <c r="A22" s="39" t="s">
        <v>34</v>
      </c>
      <c r="B22" s="33">
        <v>1</v>
      </c>
      <c r="C22" s="33">
        <v>264</v>
      </c>
      <c r="D22" s="35">
        <f t="shared" si="8"/>
        <v>265</v>
      </c>
      <c r="E22" s="33">
        <v>0</v>
      </c>
      <c r="F22" s="33">
        <v>154</v>
      </c>
      <c r="G22" s="35">
        <f t="shared" si="2"/>
        <v>154</v>
      </c>
      <c r="H22" s="33">
        <v>0</v>
      </c>
      <c r="I22" s="33">
        <v>36</v>
      </c>
      <c r="J22" s="35">
        <f t="shared" si="3"/>
        <v>36</v>
      </c>
      <c r="M22" s="35">
        <f t="shared" si="4"/>
        <v>0</v>
      </c>
      <c r="P22" s="35">
        <f t="shared" si="5"/>
        <v>0</v>
      </c>
      <c r="Q22" s="33">
        <f t="shared" si="13"/>
        <v>1</v>
      </c>
      <c r="R22" s="33">
        <f t="shared" si="14"/>
        <v>454</v>
      </c>
      <c r="S22" s="35">
        <f t="shared" si="6"/>
        <v>455</v>
      </c>
    </row>
    <row r="23" spans="1:19" x14ac:dyDescent="0.2">
      <c r="A23" s="39" t="s">
        <v>35</v>
      </c>
      <c r="B23" s="33">
        <v>0</v>
      </c>
      <c r="C23" s="33">
        <v>118</v>
      </c>
      <c r="D23" s="35">
        <f t="shared" si="8"/>
        <v>118</v>
      </c>
      <c r="E23" s="33">
        <v>0</v>
      </c>
      <c r="F23" s="33">
        <v>86</v>
      </c>
      <c r="G23" s="35">
        <f t="shared" si="2"/>
        <v>86</v>
      </c>
      <c r="H23" s="33">
        <v>0</v>
      </c>
      <c r="I23" s="33">
        <v>8</v>
      </c>
      <c r="J23" s="35">
        <f t="shared" si="3"/>
        <v>8</v>
      </c>
      <c r="M23" s="35">
        <f t="shared" si="4"/>
        <v>0</v>
      </c>
      <c r="P23" s="35">
        <f t="shared" si="5"/>
        <v>0</v>
      </c>
      <c r="Q23" s="33">
        <f t="shared" si="13"/>
        <v>0</v>
      </c>
      <c r="R23" s="33">
        <f t="shared" si="14"/>
        <v>212</v>
      </c>
      <c r="S23" s="35">
        <f t="shared" si="6"/>
        <v>212</v>
      </c>
    </row>
    <row r="24" spans="1:19" s="38" customFormat="1" x14ac:dyDescent="0.2">
      <c r="A24" s="38" t="s">
        <v>28</v>
      </c>
      <c r="B24" s="38">
        <f>SUM(B25:B28)</f>
        <v>296</v>
      </c>
      <c r="C24" s="38">
        <f t="shared" ref="C24:O24" si="17">SUM(C25:C28)</f>
        <v>955</v>
      </c>
      <c r="D24" s="34">
        <f t="shared" si="8"/>
        <v>1251</v>
      </c>
      <c r="E24" s="38">
        <f t="shared" si="17"/>
        <v>0</v>
      </c>
      <c r="F24" s="38">
        <f t="shared" si="17"/>
        <v>577</v>
      </c>
      <c r="G24" s="34">
        <f t="shared" si="2"/>
        <v>577</v>
      </c>
      <c r="H24" s="38">
        <f t="shared" si="17"/>
        <v>5</v>
      </c>
      <c r="I24" s="38">
        <f t="shared" si="17"/>
        <v>49</v>
      </c>
      <c r="J24" s="34">
        <f t="shared" si="3"/>
        <v>54</v>
      </c>
      <c r="K24" s="38">
        <f t="shared" si="17"/>
        <v>0</v>
      </c>
      <c r="L24" s="38">
        <f t="shared" si="17"/>
        <v>0</v>
      </c>
      <c r="M24" s="34">
        <f t="shared" si="4"/>
        <v>0</v>
      </c>
      <c r="N24" s="38">
        <f t="shared" si="17"/>
        <v>0</v>
      </c>
      <c r="O24" s="38">
        <f t="shared" si="17"/>
        <v>0</v>
      </c>
      <c r="P24" s="34">
        <f t="shared" si="5"/>
        <v>0</v>
      </c>
      <c r="Q24" s="38">
        <f t="shared" si="13"/>
        <v>301</v>
      </c>
      <c r="R24" s="38">
        <f t="shared" si="14"/>
        <v>1581</v>
      </c>
      <c r="S24" s="34">
        <f t="shared" si="6"/>
        <v>1882</v>
      </c>
    </row>
    <row r="25" spans="1:19" x14ac:dyDescent="0.2">
      <c r="A25" s="39" t="s">
        <v>32</v>
      </c>
      <c r="B25" s="33">
        <v>136</v>
      </c>
      <c r="C25" s="33">
        <v>237</v>
      </c>
      <c r="D25" s="35">
        <f t="shared" si="8"/>
        <v>373</v>
      </c>
      <c r="E25" s="33">
        <v>0</v>
      </c>
      <c r="F25" s="33">
        <v>128</v>
      </c>
      <c r="G25" s="35">
        <f t="shared" si="2"/>
        <v>128</v>
      </c>
      <c r="H25" s="33">
        <v>4</v>
      </c>
      <c r="I25" s="33">
        <v>8</v>
      </c>
      <c r="J25" s="35">
        <f t="shared" si="3"/>
        <v>12</v>
      </c>
      <c r="M25" s="35">
        <f t="shared" si="4"/>
        <v>0</v>
      </c>
      <c r="P25" s="35">
        <f t="shared" si="5"/>
        <v>0</v>
      </c>
      <c r="Q25" s="33">
        <f t="shared" si="13"/>
        <v>140</v>
      </c>
      <c r="R25" s="33">
        <f t="shared" si="14"/>
        <v>373</v>
      </c>
      <c r="S25" s="35">
        <f t="shared" si="6"/>
        <v>513</v>
      </c>
    </row>
    <row r="26" spans="1:19" x14ac:dyDescent="0.2">
      <c r="A26" s="39" t="s">
        <v>33</v>
      </c>
      <c r="B26" s="33">
        <v>134</v>
      </c>
      <c r="C26" s="33">
        <v>294</v>
      </c>
      <c r="D26" s="35">
        <f t="shared" si="8"/>
        <v>428</v>
      </c>
      <c r="E26" s="33">
        <v>0</v>
      </c>
      <c r="F26" s="33">
        <v>216</v>
      </c>
      <c r="G26" s="35">
        <f t="shared" si="2"/>
        <v>216</v>
      </c>
      <c r="H26" s="33">
        <v>1</v>
      </c>
      <c r="I26" s="33">
        <v>21</v>
      </c>
      <c r="J26" s="35">
        <f t="shared" si="3"/>
        <v>22</v>
      </c>
      <c r="M26" s="35">
        <f t="shared" si="4"/>
        <v>0</v>
      </c>
      <c r="P26" s="35">
        <f t="shared" si="5"/>
        <v>0</v>
      </c>
      <c r="Q26" s="33">
        <f t="shared" si="13"/>
        <v>135</v>
      </c>
      <c r="R26" s="33">
        <f t="shared" si="14"/>
        <v>531</v>
      </c>
      <c r="S26" s="35">
        <f t="shared" si="6"/>
        <v>666</v>
      </c>
    </row>
    <row r="27" spans="1:19" x14ac:dyDescent="0.2">
      <c r="A27" s="39" t="s">
        <v>34</v>
      </c>
      <c r="B27" s="33">
        <v>23</v>
      </c>
      <c r="C27" s="33">
        <v>299</v>
      </c>
      <c r="D27" s="35">
        <f t="shared" si="8"/>
        <v>322</v>
      </c>
      <c r="E27" s="33">
        <v>0</v>
      </c>
      <c r="F27" s="33">
        <v>144</v>
      </c>
      <c r="G27" s="35">
        <f t="shared" si="2"/>
        <v>144</v>
      </c>
      <c r="H27" s="33">
        <v>0</v>
      </c>
      <c r="I27" s="33">
        <v>12</v>
      </c>
      <c r="J27" s="35">
        <f t="shared" si="3"/>
        <v>12</v>
      </c>
      <c r="M27" s="35">
        <f t="shared" si="4"/>
        <v>0</v>
      </c>
      <c r="P27" s="35">
        <f t="shared" si="5"/>
        <v>0</v>
      </c>
      <c r="Q27" s="33">
        <f t="shared" si="13"/>
        <v>23</v>
      </c>
      <c r="R27" s="33">
        <f t="shared" si="14"/>
        <v>455</v>
      </c>
      <c r="S27" s="35">
        <f t="shared" si="6"/>
        <v>478</v>
      </c>
    </row>
    <row r="28" spans="1:19" x14ac:dyDescent="0.2">
      <c r="A28" s="39" t="s">
        <v>35</v>
      </c>
      <c r="B28" s="33">
        <v>3</v>
      </c>
      <c r="C28" s="33">
        <v>125</v>
      </c>
      <c r="D28" s="35">
        <f t="shared" si="8"/>
        <v>128</v>
      </c>
      <c r="E28" s="33">
        <v>0</v>
      </c>
      <c r="F28" s="33">
        <v>89</v>
      </c>
      <c r="G28" s="35">
        <f t="shared" si="2"/>
        <v>89</v>
      </c>
      <c r="H28" s="33">
        <v>0</v>
      </c>
      <c r="I28" s="33">
        <v>8</v>
      </c>
      <c r="J28" s="35">
        <f t="shared" si="3"/>
        <v>8</v>
      </c>
      <c r="M28" s="35">
        <f t="shared" si="4"/>
        <v>0</v>
      </c>
      <c r="P28" s="35">
        <f t="shared" si="5"/>
        <v>0</v>
      </c>
      <c r="Q28" s="33">
        <f t="shared" si="13"/>
        <v>3</v>
      </c>
      <c r="R28" s="33">
        <f t="shared" si="14"/>
        <v>222</v>
      </c>
      <c r="S28" s="35">
        <f t="shared" si="6"/>
        <v>225</v>
      </c>
    </row>
    <row r="29" spans="1:19" s="38" customFormat="1" x14ac:dyDescent="0.2">
      <c r="A29" s="38" t="s">
        <v>29</v>
      </c>
      <c r="B29" s="38">
        <f>SUM(B30:B33)</f>
        <v>1</v>
      </c>
      <c r="C29" s="38">
        <f t="shared" ref="C29:O29" si="18">SUM(C30:C33)</f>
        <v>1520</v>
      </c>
      <c r="D29" s="34">
        <f t="shared" si="8"/>
        <v>1521</v>
      </c>
      <c r="E29" s="38">
        <f t="shared" si="18"/>
        <v>0</v>
      </c>
      <c r="F29" s="38">
        <f t="shared" si="18"/>
        <v>1426</v>
      </c>
      <c r="G29" s="34">
        <f t="shared" si="2"/>
        <v>1426</v>
      </c>
      <c r="H29" s="38">
        <f t="shared" si="18"/>
        <v>0</v>
      </c>
      <c r="I29" s="38">
        <f t="shared" si="18"/>
        <v>155</v>
      </c>
      <c r="J29" s="34">
        <f t="shared" si="3"/>
        <v>155</v>
      </c>
      <c r="K29" s="38">
        <f t="shared" si="18"/>
        <v>0</v>
      </c>
      <c r="L29" s="38">
        <f t="shared" si="18"/>
        <v>0</v>
      </c>
      <c r="M29" s="34">
        <f t="shared" si="4"/>
        <v>0</v>
      </c>
      <c r="N29" s="38">
        <f t="shared" si="18"/>
        <v>0</v>
      </c>
      <c r="O29" s="38">
        <f t="shared" si="18"/>
        <v>0</v>
      </c>
      <c r="P29" s="34">
        <f t="shared" si="5"/>
        <v>0</v>
      </c>
      <c r="Q29" s="38">
        <f t="shared" si="13"/>
        <v>1</v>
      </c>
      <c r="R29" s="38">
        <f t="shared" si="14"/>
        <v>3101</v>
      </c>
      <c r="S29" s="34">
        <f t="shared" si="6"/>
        <v>3102</v>
      </c>
    </row>
    <row r="30" spans="1:19" x14ac:dyDescent="0.2">
      <c r="A30" s="39" t="s">
        <v>32</v>
      </c>
      <c r="B30" s="33">
        <v>1</v>
      </c>
      <c r="C30" s="33">
        <v>430</v>
      </c>
      <c r="D30" s="35">
        <f t="shared" si="8"/>
        <v>431</v>
      </c>
      <c r="E30" s="33">
        <v>0</v>
      </c>
      <c r="F30" s="33">
        <v>423</v>
      </c>
      <c r="G30" s="35">
        <f t="shared" si="2"/>
        <v>423</v>
      </c>
      <c r="H30" s="33">
        <v>0</v>
      </c>
      <c r="I30" s="33">
        <v>37</v>
      </c>
      <c r="J30" s="35">
        <f t="shared" si="3"/>
        <v>37</v>
      </c>
      <c r="M30" s="35">
        <f t="shared" si="4"/>
        <v>0</v>
      </c>
      <c r="P30" s="35">
        <f t="shared" si="5"/>
        <v>0</v>
      </c>
      <c r="Q30" s="33">
        <f t="shared" si="13"/>
        <v>1</v>
      </c>
      <c r="R30" s="33">
        <f t="shared" si="14"/>
        <v>890</v>
      </c>
      <c r="S30" s="35">
        <f t="shared" si="6"/>
        <v>891</v>
      </c>
    </row>
    <row r="31" spans="1:19" x14ac:dyDescent="0.2">
      <c r="A31" s="39" t="s">
        <v>33</v>
      </c>
      <c r="B31" s="33">
        <v>0</v>
      </c>
      <c r="C31" s="33">
        <v>485</v>
      </c>
      <c r="D31" s="35">
        <f t="shared" si="8"/>
        <v>485</v>
      </c>
      <c r="E31" s="33">
        <v>0</v>
      </c>
      <c r="F31" s="33">
        <v>422</v>
      </c>
      <c r="G31" s="35">
        <f t="shared" si="2"/>
        <v>422</v>
      </c>
      <c r="H31" s="33">
        <v>0</v>
      </c>
      <c r="I31" s="33">
        <v>66</v>
      </c>
      <c r="J31" s="35">
        <f t="shared" si="3"/>
        <v>66</v>
      </c>
      <c r="M31" s="35">
        <f t="shared" si="4"/>
        <v>0</v>
      </c>
      <c r="P31" s="35">
        <f t="shared" si="5"/>
        <v>0</v>
      </c>
      <c r="Q31" s="33">
        <f t="shared" si="13"/>
        <v>0</v>
      </c>
      <c r="R31" s="33">
        <f t="shared" si="14"/>
        <v>973</v>
      </c>
      <c r="S31" s="35">
        <f t="shared" si="6"/>
        <v>973</v>
      </c>
    </row>
    <row r="32" spans="1:19" x14ac:dyDescent="0.2">
      <c r="A32" s="39" t="s">
        <v>34</v>
      </c>
      <c r="B32" s="33">
        <v>0</v>
      </c>
      <c r="C32" s="33">
        <v>434</v>
      </c>
      <c r="D32" s="35">
        <f t="shared" si="8"/>
        <v>434</v>
      </c>
      <c r="E32" s="33">
        <v>0</v>
      </c>
      <c r="F32" s="33">
        <v>377</v>
      </c>
      <c r="G32" s="35">
        <f t="shared" si="2"/>
        <v>377</v>
      </c>
      <c r="H32" s="33">
        <v>0</v>
      </c>
      <c r="I32" s="33">
        <v>37</v>
      </c>
      <c r="J32" s="35">
        <f t="shared" si="3"/>
        <v>37</v>
      </c>
      <c r="M32" s="35">
        <f t="shared" si="4"/>
        <v>0</v>
      </c>
      <c r="P32" s="35">
        <f t="shared" si="5"/>
        <v>0</v>
      </c>
      <c r="Q32" s="33">
        <f t="shared" si="13"/>
        <v>0</v>
      </c>
      <c r="R32" s="33">
        <f t="shared" si="14"/>
        <v>848</v>
      </c>
      <c r="S32" s="35">
        <f t="shared" si="6"/>
        <v>848</v>
      </c>
    </row>
    <row r="33" spans="1:19" x14ac:dyDescent="0.2">
      <c r="A33" s="39" t="s">
        <v>35</v>
      </c>
      <c r="B33" s="33">
        <v>0</v>
      </c>
      <c r="C33" s="33">
        <v>171</v>
      </c>
      <c r="D33" s="35">
        <f t="shared" si="8"/>
        <v>171</v>
      </c>
      <c r="E33" s="33">
        <v>0</v>
      </c>
      <c r="F33" s="33">
        <v>204</v>
      </c>
      <c r="G33" s="35">
        <f t="shared" si="2"/>
        <v>204</v>
      </c>
      <c r="H33" s="33">
        <v>0</v>
      </c>
      <c r="I33" s="33">
        <v>15</v>
      </c>
      <c r="J33" s="35">
        <f t="shared" si="3"/>
        <v>15</v>
      </c>
      <c r="M33" s="35">
        <f t="shared" si="4"/>
        <v>0</v>
      </c>
      <c r="P33" s="35">
        <f t="shared" si="5"/>
        <v>0</v>
      </c>
      <c r="Q33" s="33">
        <f t="shared" si="13"/>
        <v>0</v>
      </c>
      <c r="R33" s="33">
        <f t="shared" si="14"/>
        <v>390</v>
      </c>
      <c r="S33" s="35">
        <f t="shared" si="6"/>
        <v>390</v>
      </c>
    </row>
    <row r="34" spans="1:19" s="38" customFormat="1" x14ac:dyDescent="0.2">
      <c r="A34" s="38" t="s">
        <v>30</v>
      </c>
      <c r="B34" s="38">
        <f>SUM(B35:B38)</f>
        <v>219</v>
      </c>
      <c r="C34" s="38">
        <f t="shared" ref="C34:O34" si="19">SUM(C35:C38)</f>
        <v>8335</v>
      </c>
      <c r="D34" s="34">
        <f t="shared" si="8"/>
        <v>8554</v>
      </c>
      <c r="E34" s="38">
        <f t="shared" si="19"/>
        <v>2</v>
      </c>
      <c r="F34" s="38">
        <f t="shared" si="19"/>
        <v>1673</v>
      </c>
      <c r="G34" s="34">
        <f t="shared" si="2"/>
        <v>1675</v>
      </c>
      <c r="H34" s="38">
        <f t="shared" si="19"/>
        <v>1</v>
      </c>
      <c r="I34" s="38">
        <f t="shared" si="19"/>
        <v>229</v>
      </c>
      <c r="J34" s="34">
        <f t="shared" si="3"/>
        <v>230</v>
      </c>
      <c r="K34" s="38">
        <f t="shared" si="19"/>
        <v>0</v>
      </c>
      <c r="L34" s="38">
        <f t="shared" si="19"/>
        <v>0</v>
      </c>
      <c r="M34" s="34">
        <f t="shared" si="4"/>
        <v>0</v>
      </c>
      <c r="N34" s="38">
        <f t="shared" si="19"/>
        <v>0</v>
      </c>
      <c r="O34" s="38">
        <f t="shared" si="19"/>
        <v>0</v>
      </c>
      <c r="P34" s="34">
        <f t="shared" si="5"/>
        <v>0</v>
      </c>
      <c r="Q34" s="38">
        <f t="shared" si="13"/>
        <v>222</v>
      </c>
      <c r="R34" s="38">
        <f t="shared" si="14"/>
        <v>10237</v>
      </c>
      <c r="S34" s="34">
        <f t="shared" si="6"/>
        <v>10459</v>
      </c>
    </row>
    <row r="35" spans="1:19" x14ac:dyDescent="0.2">
      <c r="A35" s="39" t="s">
        <v>32</v>
      </c>
      <c r="B35" s="33">
        <v>50</v>
      </c>
      <c r="C35" s="33">
        <v>2567</v>
      </c>
      <c r="D35" s="35">
        <f t="shared" si="8"/>
        <v>2617</v>
      </c>
      <c r="E35" s="33">
        <v>0</v>
      </c>
      <c r="F35" s="33">
        <v>438</v>
      </c>
      <c r="G35" s="35">
        <f t="shared" si="2"/>
        <v>438</v>
      </c>
      <c r="H35" s="33">
        <v>1</v>
      </c>
      <c r="I35" s="33">
        <v>64</v>
      </c>
      <c r="J35" s="35">
        <f t="shared" si="3"/>
        <v>65</v>
      </c>
      <c r="M35" s="35">
        <f t="shared" si="4"/>
        <v>0</v>
      </c>
      <c r="P35" s="35">
        <f t="shared" si="5"/>
        <v>0</v>
      </c>
      <c r="Q35" s="33">
        <f t="shared" si="13"/>
        <v>51</v>
      </c>
      <c r="R35" s="33">
        <f t="shared" si="14"/>
        <v>3069</v>
      </c>
      <c r="S35" s="35">
        <f t="shared" si="6"/>
        <v>3120</v>
      </c>
    </row>
    <row r="36" spans="1:19" x14ac:dyDescent="0.2">
      <c r="A36" s="39" t="s">
        <v>33</v>
      </c>
      <c r="B36" s="33">
        <v>79</v>
      </c>
      <c r="C36" s="33">
        <v>2438</v>
      </c>
      <c r="D36" s="35">
        <f t="shared" si="8"/>
        <v>2517</v>
      </c>
      <c r="E36" s="33">
        <v>2</v>
      </c>
      <c r="F36" s="33">
        <v>525</v>
      </c>
      <c r="G36" s="35">
        <f t="shared" si="2"/>
        <v>527</v>
      </c>
      <c r="H36" s="33">
        <v>0</v>
      </c>
      <c r="I36" s="33">
        <v>66</v>
      </c>
      <c r="J36" s="35">
        <f t="shared" si="3"/>
        <v>66</v>
      </c>
      <c r="M36" s="35">
        <f t="shared" si="4"/>
        <v>0</v>
      </c>
      <c r="P36" s="35">
        <f t="shared" si="5"/>
        <v>0</v>
      </c>
      <c r="Q36" s="33">
        <f t="shared" si="13"/>
        <v>81</v>
      </c>
      <c r="R36" s="33">
        <f t="shared" si="14"/>
        <v>3029</v>
      </c>
      <c r="S36" s="35">
        <f t="shared" si="6"/>
        <v>3110</v>
      </c>
    </row>
    <row r="37" spans="1:19" x14ac:dyDescent="0.2">
      <c r="A37" s="39" t="s">
        <v>34</v>
      </c>
      <c r="B37" s="33">
        <v>66</v>
      </c>
      <c r="C37" s="33">
        <v>2395</v>
      </c>
      <c r="D37" s="35">
        <f t="shared" si="8"/>
        <v>2461</v>
      </c>
      <c r="E37" s="33">
        <v>0</v>
      </c>
      <c r="F37" s="33">
        <v>515</v>
      </c>
      <c r="G37" s="35">
        <f t="shared" si="2"/>
        <v>515</v>
      </c>
      <c r="H37" s="33">
        <v>0</v>
      </c>
      <c r="I37" s="33">
        <v>67</v>
      </c>
      <c r="J37" s="35">
        <f t="shared" si="3"/>
        <v>67</v>
      </c>
      <c r="M37" s="35">
        <f t="shared" si="4"/>
        <v>0</v>
      </c>
      <c r="P37" s="35">
        <f t="shared" si="5"/>
        <v>0</v>
      </c>
      <c r="Q37" s="33">
        <f t="shared" si="13"/>
        <v>66</v>
      </c>
      <c r="R37" s="33">
        <f t="shared" si="14"/>
        <v>2977</v>
      </c>
      <c r="S37" s="35">
        <f t="shared" si="6"/>
        <v>3043</v>
      </c>
    </row>
    <row r="38" spans="1:19" x14ac:dyDescent="0.2">
      <c r="A38" s="39" t="s">
        <v>35</v>
      </c>
      <c r="B38" s="33">
        <v>24</v>
      </c>
      <c r="C38" s="33">
        <v>935</v>
      </c>
      <c r="D38" s="35">
        <f t="shared" si="8"/>
        <v>959</v>
      </c>
      <c r="E38" s="33">
        <v>0</v>
      </c>
      <c r="F38" s="33">
        <v>195</v>
      </c>
      <c r="G38" s="35">
        <f t="shared" si="2"/>
        <v>195</v>
      </c>
      <c r="H38" s="33">
        <v>0</v>
      </c>
      <c r="I38" s="33">
        <v>32</v>
      </c>
      <c r="J38" s="35">
        <f t="shared" si="3"/>
        <v>32</v>
      </c>
      <c r="M38" s="35">
        <f t="shared" si="4"/>
        <v>0</v>
      </c>
      <c r="P38" s="35">
        <f t="shared" si="5"/>
        <v>0</v>
      </c>
      <c r="Q38" s="33">
        <f t="shared" si="13"/>
        <v>24</v>
      </c>
      <c r="R38" s="33">
        <f t="shared" si="14"/>
        <v>1162</v>
      </c>
      <c r="S38" s="35">
        <f t="shared" si="6"/>
        <v>1186</v>
      </c>
    </row>
    <row r="39" spans="1:19" s="38" customFormat="1" x14ac:dyDescent="0.2">
      <c r="A39" s="38" t="s">
        <v>31</v>
      </c>
      <c r="B39" s="38">
        <f>SUM(B40:B43)</f>
        <v>29</v>
      </c>
      <c r="C39" s="38">
        <f t="shared" ref="C39:O39" si="20">SUM(C40:C43)</f>
        <v>1854</v>
      </c>
      <c r="D39" s="34">
        <f t="shared" si="8"/>
        <v>1883</v>
      </c>
      <c r="E39" s="38">
        <f t="shared" si="20"/>
        <v>0</v>
      </c>
      <c r="F39" s="38">
        <f t="shared" si="20"/>
        <v>1150</v>
      </c>
      <c r="G39" s="34">
        <f t="shared" si="2"/>
        <v>1150</v>
      </c>
      <c r="H39" s="38">
        <f t="shared" si="20"/>
        <v>6</v>
      </c>
      <c r="I39" s="38">
        <f t="shared" si="20"/>
        <v>176</v>
      </c>
      <c r="J39" s="34">
        <f t="shared" si="3"/>
        <v>182</v>
      </c>
      <c r="K39" s="38">
        <f t="shared" si="20"/>
        <v>0</v>
      </c>
      <c r="L39" s="38">
        <f t="shared" si="20"/>
        <v>0</v>
      </c>
      <c r="M39" s="34">
        <f t="shared" si="4"/>
        <v>0</v>
      </c>
      <c r="N39" s="38">
        <f t="shared" si="20"/>
        <v>0</v>
      </c>
      <c r="O39" s="38">
        <f t="shared" si="20"/>
        <v>0</v>
      </c>
      <c r="P39" s="34">
        <f t="shared" si="5"/>
        <v>0</v>
      </c>
      <c r="Q39" s="38">
        <f t="shared" si="13"/>
        <v>35</v>
      </c>
      <c r="R39" s="38">
        <f t="shared" si="14"/>
        <v>3180</v>
      </c>
      <c r="S39" s="34">
        <f t="shared" si="6"/>
        <v>3215</v>
      </c>
    </row>
    <row r="40" spans="1:19" x14ac:dyDescent="0.2">
      <c r="A40" s="39" t="s">
        <v>32</v>
      </c>
      <c r="B40" s="33">
        <v>5</v>
      </c>
      <c r="C40" s="33">
        <v>438</v>
      </c>
      <c r="D40" s="35">
        <f t="shared" si="8"/>
        <v>443</v>
      </c>
      <c r="E40" s="33">
        <v>0</v>
      </c>
      <c r="F40" s="33">
        <v>335</v>
      </c>
      <c r="G40" s="35">
        <f t="shared" si="2"/>
        <v>335</v>
      </c>
      <c r="H40" s="33">
        <v>0</v>
      </c>
      <c r="I40" s="33">
        <v>41</v>
      </c>
      <c r="J40" s="35">
        <f t="shared" si="3"/>
        <v>41</v>
      </c>
      <c r="M40" s="35">
        <f t="shared" si="4"/>
        <v>0</v>
      </c>
      <c r="P40" s="35">
        <f t="shared" si="5"/>
        <v>0</v>
      </c>
      <c r="Q40" s="33">
        <f t="shared" si="13"/>
        <v>5</v>
      </c>
      <c r="R40" s="33">
        <f t="shared" si="14"/>
        <v>814</v>
      </c>
      <c r="S40" s="35">
        <f t="shared" si="6"/>
        <v>819</v>
      </c>
    </row>
    <row r="41" spans="1:19" x14ac:dyDescent="0.2">
      <c r="A41" s="39" t="s">
        <v>33</v>
      </c>
      <c r="B41" s="33">
        <v>1</v>
      </c>
      <c r="C41" s="33">
        <v>617</v>
      </c>
      <c r="D41" s="35">
        <f t="shared" si="8"/>
        <v>618</v>
      </c>
      <c r="E41" s="33">
        <v>0</v>
      </c>
      <c r="F41" s="33">
        <v>371</v>
      </c>
      <c r="G41" s="35">
        <f t="shared" si="2"/>
        <v>371</v>
      </c>
      <c r="H41" s="33">
        <v>0</v>
      </c>
      <c r="I41" s="33">
        <v>88</v>
      </c>
      <c r="J41" s="35">
        <f t="shared" si="3"/>
        <v>88</v>
      </c>
      <c r="M41" s="35">
        <f t="shared" si="4"/>
        <v>0</v>
      </c>
      <c r="P41" s="35">
        <f t="shared" si="5"/>
        <v>0</v>
      </c>
      <c r="Q41" s="33">
        <f t="shared" si="13"/>
        <v>1</v>
      </c>
      <c r="R41" s="33">
        <f t="shared" si="14"/>
        <v>1076</v>
      </c>
      <c r="S41" s="35">
        <f t="shared" si="6"/>
        <v>1077</v>
      </c>
    </row>
    <row r="42" spans="1:19" x14ac:dyDescent="0.2">
      <c r="A42" s="39" t="s">
        <v>34</v>
      </c>
      <c r="B42" s="33">
        <v>0</v>
      </c>
      <c r="C42" s="33">
        <v>468</v>
      </c>
      <c r="D42" s="35">
        <f t="shared" si="8"/>
        <v>468</v>
      </c>
      <c r="E42" s="33">
        <v>0</v>
      </c>
      <c r="F42" s="33">
        <v>293</v>
      </c>
      <c r="G42" s="35">
        <f t="shared" si="2"/>
        <v>293</v>
      </c>
      <c r="H42" s="33">
        <v>6</v>
      </c>
      <c r="I42" s="33">
        <v>36</v>
      </c>
      <c r="J42" s="35">
        <f t="shared" si="3"/>
        <v>42</v>
      </c>
      <c r="M42" s="35">
        <f t="shared" si="4"/>
        <v>0</v>
      </c>
      <c r="P42" s="35">
        <f t="shared" si="5"/>
        <v>0</v>
      </c>
      <c r="Q42" s="33">
        <f t="shared" si="13"/>
        <v>6</v>
      </c>
      <c r="R42" s="33">
        <f t="shared" si="14"/>
        <v>797</v>
      </c>
      <c r="S42" s="35">
        <f t="shared" si="6"/>
        <v>803</v>
      </c>
    </row>
    <row r="43" spans="1:19" x14ac:dyDescent="0.2">
      <c r="A43" s="39" t="s">
        <v>35</v>
      </c>
      <c r="B43" s="33">
        <v>23</v>
      </c>
      <c r="C43" s="33">
        <v>331</v>
      </c>
      <c r="D43" s="35">
        <f t="shared" si="8"/>
        <v>354</v>
      </c>
      <c r="E43" s="33">
        <v>0</v>
      </c>
      <c r="F43" s="33">
        <v>151</v>
      </c>
      <c r="G43" s="35">
        <f t="shared" si="2"/>
        <v>151</v>
      </c>
      <c r="H43" s="33">
        <v>0</v>
      </c>
      <c r="I43" s="33">
        <v>11</v>
      </c>
      <c r="J43" s="35">
        <f t="shared" si="3"/>
        <v>11</v>
      </c>
      <c r="M43" s="35">
        <f t="shared" si="4"/>
        <v>0</v>
      </c>
      <c r="P43" s="35">
        <f t="shared" si="5"/>
        <v>0</v>
      </c>
      <c r="Q43" s="33">
        <f t="shared" si="13"/>
        <v>23</v>
      </c>
      <c r="R43" s="33">
        <f t="shared" si="14"/>
        <v>493</v>
      </c>
      <c r="S43" s="35">
        <f t="shared" si="6"/>
        <v>516</v>
      </c>
    </row>
  </sheetData>
  <mergeCells count="6">
    <mergeCell ref="N1:P1"/>
    <mergeCell ref="Q1:S1"/>
    <mergeCell ref="B1:D1"/>
    <mergeCell ref="E1:G1"/>
    <mergeCell ref="H1:J1"/>
    <mergeCell ref="K1:M1"/>
  </mergeCells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6"/>
  <sheetViews>
    <sheetView topLeftCell="A168" workbookViewId="0">
      <selection activeCell="C77" sqref="C77"/>
    </sheetView>
  </sheetViews>
  <sheetFormatPr defaultRowHeight="12.75" x14ac:dyDescent="0.2"/>
  <sheetData>
    <row r="1" spans="1:6" x14ac:dyDescent="0.2">
      <c r="A1" t="s">
        <v>0</v>
      </c>
    </row>
    <row r="2" spans="1:6" x14ac:dyDescent="0.2">
      <c r="A2" t="s">
        <v>1</v>
      </c>
    </row>
    <row r="3" spans="1:6" x14ac:dyDescent="0.2">
      <c r="A3" t="s">
        <v>2</v>
      </c>
    </row>
    <row r="4" spans="1:6" x14ac:dyDescent="0.2">
      <c r="A4" t="s">
        <v>47</v>
      </c>
    </row>
    <row r="6" spans="1:6" x14ac:dyDescent="0.2">
      <c r="A6" t="s">
        <v>19</v>
      </c>
      <c r="B6" t="s">
        <v>3</v>
      </c>
      <c r="C6" t="s">
        <v>4</v>
      </c>
      <c r="D6" t="s">
        <v>5</v>
      </c>
      <c r="E6" t="s">
        <v>6</v>
      </c>
      <c r="F6" t="s">
        <v>7</v>
      </c>
    </row>
    <row r="9" spans="1:6" x14ac:dyDescent="0.2">
      <c r="A9" t="s">
        <v>8</v>
      </c>
    </row>
    <row r="10" spans="1:6" hidden="1" x14ac:dyDescent="0.2">
      <c r="A10">
        <v>1981</v>
      </c>
      <c r="B10" s="28">
        <v>4904</v>
      </c>
      <c r="C10" s="28">
        <v>3981</v>
      </c>
      <c r="D10">
        <v>331</v>
      </c>
      <c r="E10">
        <v>592</v>
      </c>
      <c r="F10" t="s">
        <v>20</v>
      </c>
    </row>
    <row r="11" spans="1:6" hidden="1" x14ac:dyDescent="0.2">
      <c r="A11">
        <v>1982</v>
      </c>
      <c r="B11" s="28">
        <v>12442</v>
      </c>
      <c r="C11" s="28">
        <v>9741</v>
      </c>
      <c r="D11">
        <v>834</v>
      </c>
      <c r="E11" s="28">
        <v>1813</v>
      </c>
      <c r="F11">
        <v>54</v>
      </c>
    </row>
    <row r="12" spans="1:6" hidden="1" x14ac:dyDescent="0.2">
      <c r="A12">
        <v>1983</v>
      </c>
      <c r="B12" s="28">
        <v>12852</v>
      </c>
      <c r="C12" s="28">
        <v>10024</v>
      </c>
      <c r="D12">
        <v>505</v>
      </c>
      <c r="E12" s="28">
        <v>2264</v>
      </c>
      <c r="F12">
        <v>59</v>
      </c>
    </row>
    <row r="13" spans="1:6" hidden="1" x14ac:dyDescent="0.2">
      <c r="A13">
        <v>1984</v>
      </c>
      <c r="B13" s="28">
        <v>13211</v>
      </c>
      <c r="C13" s="28">
        <v>10305</v>
      </c>
      <c r="D13">
        <v>593</v>
      </c>
      <c r="E13" s="28">
        <v>2298</v>
      </c>
      <c r="F13">
        <v>15</v>
      </c>
    </row>
    <row r="14" spans="1:6" hidden="1" x14ac:dyDescent="0.2">
      <c r="A14">
        <v>1985</v>
      </c>
      <c r="B14" s="28">
        <v>12419</v>
      </c>
      <c r="C14" s="28">
        <v>9526</v>
      </c>
      <c r="D14">
        <v>556</v>
      </c>
      <c r="E14" s="28">
        <v>2337</v>
      </c>
      <c r="F14" t="s">
        <v>20</v>
      </c>
    </row>
    <row r="15" spans="1:6" hidden="1" x14ac:dyDescent="0.2">
      <c r="A15">
        <v>1986</v>
      </c>
      <c r="B15" s="28">
        <v>12768</v>
      </c>
      <c r="C15" s="28">
        <v>9207</v>
      </c>
      <c r="D15">
        <v>505</v>
      </c>
      <c r="E15" s="28">
        <v>3045</v>
      </c>
      <c r="F15">
        <v>11</v>
      </c>
    </row>
    <row r="16" spans="1:6" hidden="1" x14ac:dyDescent="0.2">
      <c r="A16">
        <v>1987</v>
      </c>
      <c r="B16" s="28">
        <v>14425</v>
      </c>
      <c r="C16" s="28">
        <v>10361</v>
      </c>
      <c r="D16">
        <v>616</v>
      </c>
      <c r="E16" s="28">
        <v>3448</v>
      </c>
      <c r="F16" t="s">
        <v>20</v>
      </c>
    </row>
    <row r="17" spans="1:6" hidden="1" x14ac:dyDescent="0.2">
      <c r="A17">
        <v>1988</v>
      </c>
      <c r="B17" s="28">
        <v>15302</v>
      </c>
      <c r="C17" s="28">
        <v>11156</v>
      </c>
      <c r="D17">
        <v>595</v>
      </c>
      <c r="E17" s="28">
        <v>3551</v>
      </c>
      <c r="F17" t="s">
        <v>20</v>
      </c>
    </row>
    <row r="18" spans="1:6" hidden="1" x14ac:dyDescent="0.2">
      <c r="A18">
        <v>1989</v>
      </c>
      <c r="B18" s="28">
        <v>9335</v>
      </c>
      <c r="C18" s="28">
        <v>6297</v>
      </c>
      <c r="D18">
        <v>353</v>
      </c>
      <c r="E18" s="28">
        <v>2685</v>
      </c>
      <c r="F18" t="s">
        <v>20</v>
      </c>
    </row>
    <row r="19" spans="1:6" hidden="1" x14ac:dyDescent="0.2">
      <c r="A19">
        <v>1990</v>
      </c>
      <c r="B19" s="28">
        <v>12251</v>
      </c>
      <c r="C19" s="28">
        <v>8456</v>
      </c>
      <c r="D19">
        <v>432</v>
      </c>
      <c r="E19" s="28">
        <v>3363</v>
      </c>
      <c r="F19" t="s">
        <v>20</v>
      </c>
    </row>
    <row r="20" spans="1:6" x14ac:dyDescent="0.2">
      <c r="A20">
        <v>1991</v>
      </c>
      <c r="B20" s="28">
        <v>24602</v>
      </c>
      <c r="C20" s="28">
        <v>14989</v>
      </c>
      <c r="D20">
        <v>875</v>
      </c>
      <c r="E20" s="28">
        <v>8210</v>
      </c>
      <c r="F20">
        <v>528</v>
      </c>
    </row>
    <row r="21" spans="1:6" x14ac:dyDescent="0.2">
      <c r="A21">
        <v>1992</v>
      </c>
      <c r="B21" s="28">
        <v>25760</v>
      </c>
      <c r="C21" s="28">
        <v>15032</v>
      </c>
      <c r="D21">
        <v>828</v>
      </c>
      <c r="E21" s="28">
        <v>9268</v>
      </c>
      <c r="F21">
        <v>632</v>
      </c>
    </row>
    <row r="22" spans="1:6" x14ac:dyDescent="0.2">
      <c r="A22">
        <v>1993</v>
      </c>
      <c r="B22" s="28">
        <v>28925</v>
      </c>
      <c r="C22" s="28">
        <v>16619</v>
      </c>
      <c r="D22" s="28">
        <v>1020</v>
      </c>
      <c r="E22" s="28">
        <v>10622</v>
      </c>
      <c r="F22">
        <v>664</v>
      </c>
    </row>
    <row r="23" spans="1:6" x14ac:dyDescent="0.2">
      <c r="A23">
        <v>1994</v>
      </c>
      <c r="B23" s="28">
        <v>31964</v>
      </c>
      <c r="C23" s="28">
        <v>17689</v>
      </c>
      <c r="D23" s="28">
        <v>1116</v>
      </c>
      <c r="E23" s="28">
        <v>12388</v>
      </c>
      <c r="F23">
        <v>771</v>
      </c>
    </row>
    <row r="24" spans="1:6" x14ac:dyDescent="0.2">
      <c r="A24">
        <v>1995</v>
      </c>
      <c r="B24" s="28">
        <v>30619</v>
      </c>
      <c r="C24" s="28">
        <v>20472</v>
      </c>
      <c r="D24" s="28">
        <v>1285</v>
      </c>
      <c r="E24" s="28">
        <v>8862</v>
      </c>
      <c r="F24" t="s">
        <v>20</v>
      </c>
    </row>
    <row r="25" spans="1:6" x14ac:dyDescent="0.2">
      <c r="A25">
        <v>1996</v>
      </c>
      <c r="B25" s="28">
        <v>34541</v>
      </c>
      <c r="C25" s="28">
        <v>23149</v>
      </c>
      <c r="D25" s="28">
        <v>1285</v>
      </c>
      <c r="E25" s="28">
        <v>10107</v>
      </c>
      <c r="F25" t="s">
        <v>20</v>
      </c>
    </row>
    <row r="26" spans="1:6" x14ac:dyDescent="0.2">
      <c r="A26">
        <v>1997</v>
      </c>
      <c r="B26" s="28"/>
      <c r="C26" s="28"/>
      <c r="D26" s="28"/>
      <c r="E26" s="28"/>
    </row>
    <row r="27" spans="1:6" x14ac:dyDescent="0.2">
      <c r="A27">
        <v>1998</v>
      </c>
      <c r="B27" s="28"/>
      <c r="C27" s="28"/>
      <c r="D27" s="28"/>
      <c r="E27" s="28"/>
    </row>
    <row r="28" spans="1:6" x14ac:dyDescent="0.2">
      <c r="A28">
        <v>1999</v>
      </c>
      <c r="B28" s="28"/>
      <c r="C28" s="28"/>
      <c r="D28" s="28"/>
      <c r="E28" s="28"/>
    </row>
    <row r="29" spans="1:6" x14ac:dyDescent="0.2">
      <c r="A29">
        <v>2000</v>
      </c>
      <c r="B29" s="28"/>
      <c r="C29" s="28"/>
      <c r="D29" s="28"/>
      <c r="E29" s="28"/>
    </row>
    <row r="30" spans="1:6" x14ac:dyDescent="0.2">
      <c r="A30">
        <v>2001</v>
      </c>
      <c r="B30" s="28"/>
      <c r="C30" s="28"/>
      <c r="D30" s="28"/>
      <c r="E30" s="28"/>
    </row>
    <row r="31" spans="1:6" x14ac:dyDescent="0.2">
      <c r="A31">
        <v>2002</v>
      </c>
      <c r="B31" s="28"/>
      <c r="C31" s="28"/>
      <c r="D31" s="28"/>
      <c r="E31" s="28"/>
    </row>
    <row r="32" spans="1:6" x14ac:dyDescent="0.2">
      <c r="A32">
        <v>2003</v>
      </c>
      <c r="B32" s="28"/>
      <c r="C32" s="28"/>
      <c r="D32" s="28"/>
      <c r="E32" s="28"/>
    </row>
    <row r="33" spans="1:6" x14ac:dyDescent="0.2">
      <c r="A33">
        <v>2004</v>
      </c>
      <c r="B33" s="28"/>
      <c r="C33" s="28"/>
      <c r="D33" s="28"/>
      <c r="E33" s="28"/>
    </row>
    <row r="34" spans="1:6" x14ac:dyDescent="0.2">
      <c r="A34">
        <v>2005</v>
      </c>
      <c r="B34" s="28"/>
      <c r="C34" s="28"/>
      <c r="D34" s="28"/>
      <c r="E34" s="28"/>
    </row>
    <row r="35" spans="1:6" x14ac:dyDescent="0.2">
      <c r="A35" t="s">
        <v>9</v>
      </c>
    </row>
    <row r="36" spans="1:6" hidden="1" x14ac:dyDescent="0.2">
      <c r="A36">
        <v>1981</v>
      </c>
      <c r="B36">
        <v>477</v>
      </c>
      <c r="C36">
        <v>342</v>
      </c>
      <c r="D36">
        <v>60</v>
      </c>
      <c r="E36">
        <v>75</v>
      </c>
      <c r="F36" t="s">
        <v>20</v>
      </c>
    </row>
    <row r="37" spans="1:6" hidden="1" x14ac:dyDescent="0.2">
      <c r="A37">
        <v>1982</v>
      </c>
      <c r="B37" s="28">
        <v>1172</v>
      </c>
      <c r="C37" s="28">
        <v>1091</v>
      </c>
      <c r="D37">
        <v>81</v>
      </c>
      <c r="E37" t="s">
        <v>20</v>
      </c>
      <c r="F37" t="s">
        <v>20</v>
      </c>
    </row>
    <row r="38" spans="1:6" hidden="1" x14ac:dyDescent="0.2">
      <c r="A38">
        <v>1983</v>
      </c>
      <c r="B38">
        <v>97</v>
      </c>
      <c r="C38">
        <v>95</v>
      </c>
      <c r="D38">
        <v>2</v>
      </c>
      <c r="E38" t="s">
        <v>20</v>
      </c>
      <c r="F38" t="s">
        <v>20</v>
      </c>
    </row>
    <row r="39" spans="1:6" hidden="1" x14ac:dyDescent="0.2">
      <c r="A39">
        <v>1984</v>
      </c>
      <c r="B39">
        <v>357</v>
      </c>
      <c r="C39">
        <v>357</v>
      </c>
      <c r="D39" t="s">
        <v>20</v>
      </c>
      <c r="E39" t="s">
        <v>20</v>
      </c>
      <c r="F39" t="s">
        <v>20</v>
      </c>
    </row>
    <row r="40" spans="1:6" hidden="1" x14ac:dyDescent="0.2">
      <c r="A40">
        <v>1985</v>
      </c>
      <c r="B40" t="s">
        <v>20</v>
      </c>
      <c r="C40" t="s">
        <v>20</v>
      </c>
      <c r="D40" t="s">
        <v>20</v>
      </c>
      <c r="E40" t="s">
        <v>20</v>
      </c>
      <c r="F40" t="s">
        <v>20</v>
      </c>
    </row>
    <row r="41" spans="1:6" hidden="1" x14ac:dyDescent="0.2">
      <c r="A41">
        <v>1986</v>
      </c>
      <c r="B41">
        <v>16</v>
      </c>
      <c r="C41">
        <v>16</v>
      </c>
      <c r="D41" t="s">
        <v>20</v>
      </c>
      <c r="E41" t="s">
        <v>20</v>
      </c>
      <c r="F41" t="s">
        <v>20</v>
      </c>
    </row>
    <row r="42" spans="1:6" hidden="1" x14ac:dyDescent="0.2">
      <c r="A42">
        <v>1987</v>
      </c>
      <c r="B42" s="28">
        <v>1150</v>
      </c>
      <c r="C42">
        <v>814</v>
      </c>
      <c r="D42">
        <v>64</v>
      </c>
      <c r="E42">
        <v>272</v>
      </c>
      <c r="F42" t="s">
        <v>20</v>
      </c>
    </row>
    <row r="43" spans="1:6" hidden="1" x14ac:dyDescent="0.2">
      <c r="A43">
        <v>1988</v>
      </c>
      <c r="B43" s="28">
        <v>1306</v>
      </c>
      <c r="C43" s="28">
        <v>1028</v>
      </c>
      <c r="D43">
        <v>51</v>
      </c>
      <c r="E43">
        <v>227</v>
      </c>
      <c r="F43" t="s">
        <v>20</v>
      </c>
    </row>
    <row r="44" spans="1:6" hidden="1" x14ac:dyDescent="0.2">
      <c r="A44">
        <v>1989</v>
      </c>
      <c r="B44" t="s">
        <v>20</v>
      </c>
      <c r="C44" t="s">
        <v>20</v>
      </c>
      <c r="D44" t="s">
        <v>20</v>
      </c>
      <c r="E44" t="s">
        <v>20</v>
      </c>
      <c r="F44" t="s">
        <v>20</v>
      </c>
    </row>
    <row r="45" spans="1:6" hidden="1" x14ac:dyDescent="0.2">
      <c r="A45">
        <v>1990</v>
      </c>
      <c r="B45" t="s">
        <v>20</v>
      </c>
      <c r="C45" t="s">
        <v>20</v>
      </c>
      <c r="D45" t="s">
        <v>20</v>
      </c>
      <c r="E45" t="s">
        <v>20</v>
      </c>
      <c r="F45" t="s">
        <v>20</v>
      </c>
    </row>
    <row r="46" spans="1:6" x14ac:dyDescent="0.2">
      <c r="A46">
        <v>1991</v>
      </c>
      <c r="B46" s="28">
        <v>2514</v>
      </c>
      <c r="C46" s="28">
        <v>1798</v>
      </c>
      <c r="D46">
        <v>60</v>
      </c>
      <c r="E46">
        <v>656</v>
      </c>
      <c r="F46" t="s">
        <v>20</v>
      </c>
    </row>
    <row r="47" spans="1:6" x14ac:dyDescent="0.2">
      <c r="A47">
        <v>1992</v>
      </c>
      <c r="B47" s="28">
        <v>2690</v>
      </c>
      <c r="C47" s="28">
        <v>1662</v>
      </c>
      <c r="D47">
        <v>81</v>
      </c>
      <c r="E47">
        <v>947</v>
      </c>
      <c r="F47" t="s">
        <v>20</v>
      </c>
    </row>
    <row r="48" spans="1:6" x14ac:dyDescent="0.2">
      <c r="A48">
        <v>1993</v>
      </c>
      <c r="B48" s="28">
        <v>3166</v>
      </c>
      <c r="C48" s="28">
        <v>1746</v>
      </c>
      <c r="D48">
        <v>88</v>
      </c>
      <c r="E48" s="28">
        <v>1332</v>
      </c>
      <c r="F48" t="s">
        <v>20</v>
      </c>
    </row>
    <row r="49" spans="1:6" x14ac:dyDescent="0.2">
      <c r="A49">
        <v>1994</v>
      </c>
      <c r="B49" s="28">
        <v>3598</v>
      </c>
      <c r="C49" s="28">
        <v>1861</v>
      </c>
      <c r="D49">
        <v>103</v>
      </c>
      <c r="E49" s="28">
        <v>1634</v>
      </c>
      <c r="F49" t="s">
        <v>20</v>
      </c>
    </row>
    <row r="50" spans="1:6" x14ac:dyDescent="0.2">
      <c r="A50">
        <v>1995</v>
      </c>
      <c r="B50" s="28">
        <v>4140</v>
      </c>
      <c r="C50" s="28">
        <v>2116</v>
      </c>
      <c r="D50">
        <v>112</v>
      </c>
      <c r="E50" s="28">
        <v>1912</v>
      </c>
      <c r="F50" t="s">
        <v>20</v>
      </c>
    </row>
    <row r="51" spans="1:6" x14ac:dyDescent="0.2">
      <c r="A51">
        <v>1996</v>
      </c>
      <c r="B51" s="28">
        <v>4539</v>
      </c>
      <c r="C51" s="28">
        <v>2308</v>
      </c>
      <c r="D51">
        <v>91</v>
      </c>
      <c r="E51" s="28">
        <v>2140</v>
      </c>
      <c r="F51" t="s">
        <v>20</v>
      </c>
    </row>
    <row r="52" spans="1:6" x14ac:dyDescent="0.2">
      <c r="A52">
        <v>1997</v>
      </c>
      <c r="B52" s="28"/>
      <c r="C52" s="28"/>
      <c r="E52" s="28"/>
    </row>
    <row r="53" spans="1:6" x14ac:dyDescent="0.2">
      <c r="A53">
        <v>1998</v>
      </c>
      <c r="B53" s="28"/>
      <c r="C53" s="28"/>
      <c r="E53" s="28"/>
    </row>
    <row r="54" spans="1:6" x14ac:dyDescent="0.2">
      <c r="A54">
        <v>1999</v>
      </c>
      <c r="B54" s="28"/>
      <c r="C54" s="28"/>
      <c r="E54" s="28"/>
    </row>
    <row r="55" spans="1:6" x14ac:dyDescent="0.2">
      <c r="A55">
        <v>2000</v>
      </c>
      <c r="B55" s="28"/>
      <c r="C55" s="28"/>
      <c r="E55" s="28"/>
    </row>
    <row r="56" spans="1:6" x14ac:dyDescent="0.2">
      <c r="A56">
        <v>2001</v>
      </c>
      <c r="B56" s="28"/>
      <c r="C56" s="28"/>
      <c r="E56" s="28"/>
    </row>
    <row r="57" spans="1:6" x14ac:dyDescent="0.2">
      <c r="A57">
        <v>2002</v>
      </c>
      <c r="B57" s="28"/>
      <c r="C57" s="28"/>
      <c r="E57" s="28"/>
    </row>
    <row r="58" spans="1:6" x14ac:dyDescent="0.2">
      <c r="A58">
        <v>2003</v>
      </c>
      <c r="B58" s="28"/>
      <c r="C58" s="28"/>
      <c r="E58" s="28"/>
    </row>
    <row r="59" spans="1:6" x14ac:dyDescent="0.2">
      <c r="A59">
        <v>2004</v>
      </c>
      <c r="B59" s="28"/>
      <c r="C59" s="28"/>
      <c r="E59" s="28"/>
    </row>
    <row r="60" spans="1:6" x14ac:dyDescent="0.2">
      <c r="A60">
        <v>2005</v>
      </c>
      <c r="B60" s="28"/>
      <c r="C60" s="28"/>
      <c r="E60" s="28"/>
    </row>
    <row r="61" spans="1:6" x14ac:dyDescent="0.2">
      <c r="A61" t="s">
        <v>10</v>
      </c>
    </row>
    <row r="62" spans="1:6" hidden="1" x14ac:dyDescent="0.2">
      <c r="A62">
        <v>1989</v>
      </c>
      <c r="B62" s="28">
        <v>8350</v>
      </c>
      <c r="C62" s="28">
        <v>5604</v>
      </c>
      <c r="D62">
        <v>257</v>
      </c>
      <c r="E62" s="28">
        <v>2489</v>
      </c>
      <c r="F62" t="s">
        <v>20</v>
      </c>
    </row>
    <row r="63" spans="1:6" hidden="1" x14ac:dyDescent="0.2">
      <c r="A63">
        <v>1990</v>
      </c>
      <c r="B63" s="28">
        <v>11099</v>
      </c>
      <c r="C63" s="28">
        <v>7610</v>
      </c>
      <c r="D63">
        <v>334</v>
      </c>
      <c r="E63" s="28">
        <v>3155</v>
      </c>
      <c r="F63" t="s">
        <v>20</v>
      </c>
    </row>
    <row r="64" spans="1:6" x14ac:dyDescent="0.2">
      <c r="A64">
        <v>1991</v>
      </c>
      <c r="B64" s="28">
        <v>11380</v>
      </c>
      <c r="C64" s="28">
        <v>7717</v>
      </c>
      <c r="D64">
        <v>405</v>
      </c>
      <c r="E64" s="28">
        <v>3258</v>
      </c>
      <c r="F64" t="s">
        <v>20</v>
      </c>
    </row>
    <row r="65" spans="1:6" x14ac:dyDescent="0.2">
      <c r="A65">
        <v>1992</v>
      </c>
      <c r="B65" s="28">
        <v>12227</v>
      </c>
      <c r="C65" s="28">
        <v>8124</v>
      </c>
      <c r="D65">
        <v>441</v>
      </c>
      <c r="E65" s="28">
        <v>3662</v>
      </c>
      <c r="F65" t="s">
        <v>20</v>
      </c>
    </row>
    <row r="66" spans="1:6" x14ac:dyDescent="0.2">
      <c r="A66">
        <v>1993</v>
      </c>
      <c r="B66" s="28">
        <v>13468</v>
      </c>
      <c r="C66" s="28">
        <v>8978</v>
      </c>
      <c r="D66">
        <v>548</v>
      </c>
      <c r="E66" s="28">
        <v>3942</v>
      </c>
      <c r="F66" t="s">
        <v>20</v>
      </c>
    </row>
    <row r="67" spans="1:6" x14ac:dyDescent="0.2">
      <c r="A67">
        <v>1994</v>
      </c>
      <c r="B67" s="28">
        <v>14749</v>
      </c>
      <c r="C67" s="28">
        <v>9726</v>
      </c>
      <c r="D67">
        <v>563</v>
      </c>
      <c r="E67" s="28">
        <v>4460</v>
      </c>
      <c r="F67" t="s">
        <v>20</v>
      </c>
    </row>
    <row r="68" spans="1:6" x14ac:dyDescent="0.2">
      <c r="A68">
        <v>1995</v>
      </c>
      <c r="B68" s="28">
        <v>15856</v>
      </c>
      <c r="C68" s="28">
        <v>10694</v>
      </c>
      <c r="D68">
        <v>620</v>
      </c>
      <c r="E68" s="28">
        <v>4542</v>
      </c>
      <c r="F68" t="s">
        <v>20</v>
      </c>
    </row>
    <row r="69" spans="1:6" x14ac:dyDescent="0.2">
      <c r="A69">
        <v>1996</v>
      </c>
      <c r="B69" s="28">
        <v>17210</v>
      </c>
      <c r="C69" s="28">
        <v>11864</v>
      </c>
      <c r="D69">
        <v>626</v>
      </c>
      <c r="E69" s="28">
        <v>4720</v>
      </c>
      <c r="F69" t="s">
        <v>20</v>
      </c>
    </row>
    <row r="70" spans="1:6" x14ac:dyDescent="0.2">
      <c r="A70">
        <v>1997</v>
      </c>
      <c r="B70" s="28"/>
      <c r="C70" s="28"/>
      <c r="E70" s="28"/>
    </row>
    <row r="71" spans="1:6" x14ac:dyDescent="0.2">
      <c r="A71">
        <v>1998</v>
      </c>
      <c r="B71" s="28"/>
      <c r="C71" s="28"/>
      <c r="E71" s="28"/>
    </row>
    <row r="72" spans="1:6" x14ac:dyDescent="0.2">
      <c r="A72">
        <v>1999</v>
      </c>
      <c r="B72" s="28"/>
      <c r="C72" s="28"/>
      <c r="E72" s="28"/>
    </row>
    <row r="73" spans="1:6" x14ac:dyDescent="0.2">
      <c r="A73">
        <v>2000</v>
      </c>
      <c r="B73" s="28"/>
      <c r="C73" s="28"/>
      <c r="E73" s="28"/>
    </row>
    <row r="74" spans="1:6" x14ac:dyDescent="0.2">
      <c r="A74">
        <v>2001</v>
      </c>
      <c r="B74" s="28"/>
      <c r="C74" s="28"/>
      <c r="E74" s="28"/>
    </row>
    <row r="75" spans="1:6" x14ac:dyDescent="0.2">
      <c r="A75">
        <v>2002</v>
      </c>
      <c r="B75" s="28"/>
      <c r="C75" s="28"/>
      <c r="E75" s="28"/>
    </row>
    <row r="76" spans="1:6" x14ac:dyDescent="0.2">
      <c r="A76">
        <v>2003</v>
      </c>
      <c r="B76" s="28"/>
      <c r="C76" s="28"/>
      <c r="E76" s="28"/>
    </row>
    <row r="77" spans="1:6" x14ac:dyDescent="0.2">
      <c r="A77">
        <v>2004</v>
      </c>
      <c r="B77" s="28"/>
      <c r="C77" s="28"/>
      <c r="E77" s="28"/>
    </row>
    <row r="78" spans="1:6" x14ac:dyDescent="0.2">
      <c r="A78">
        <v>2005</v>
      </c>
      <c r="B78" s="28"/>
      <c r="C78" s="28"/>
      <c r="E78" s="28"/>
    </row>
    <row r="79" spans="1:6" x14ac:dyDescent="0.2">
      <c r="A79" t="s">
        <v>11</v>
      </c>
    </row>
    <row r="80" spans="1:6" x14ac:dyDescent="0.2">
      <c r="A80" t="s">
        <v>12</v>
      </c>
    </row>
    <row r="86" spans="1:6" x14ac:dyDescent="0.2">
      <c r="A86" t="s">
        <v>13</v>
      </c>
    </row>
    <row r="87" spans="1:6" x14ac:dyDescent="0.2">
      <c r="A87" t="s">
        <v>1</v>
      </c>
    </row>
    <row r="88" spans="1:6" x14ac:dyDescent="0.2">
      <c r="A88" t="s">
        <v>2</v>
      </c>
    </row>
    <row r="89" spans="1:6" x14ac:dyDescent="0.2">
      <c r="A89" t="s">
        <v>47</v>
      </c>
    </row>
    <row r="91" spans="1:6" x14ac:dyDescent="0.2">
      <c r="A91" t="s">
        <v>19</v>
      </c>
      <c r="B91" t="s">
        <v>3</v>
      </c>
      <c r="C91" t="s">
        <v>4</v>
      </c>
      <c r="D91" t="s">
        <v>5</v>
      </c>
      <c r="E91" t="s">
        <v>6</v>
      </c>
      <c r="F91" t="s">
        <v>7</v>
      </c>
    </row>
    <row r="93" spans="1:6" x14ac:dyDescent="0.2">
      <c r="A93" t="s">
        <v>14</v>
      </c>
    </row>
    <row r="94" spans="1:6" hidden="1" x14ac:dyDescent="0.2">
      <c r="A94">
        <v>1981</v>
      </c>
      <c r="B94" s="28">
        <v>3130</v>
      </c>
      <c r="C94" s="28">
        <v>2696</v>
      </c>
      <c r="D94">
        <v>45</v>
      </c>
      <c r="E94">
        <v>389</v>
      </c>
      <c r="F94" t="s">
        <v>20</v>
      </c>
    </row>
    <row r="95" spans="1:6" hidden="1" x14ac:dyDescent="0.2">
      <c r="A95">
        <v>1982</v>
      </c>
      <c r="B95" s="28">
        <v>9251</v>
      </c>
      <c r="C95" s="28">
        <v>7176</v>
      </c>
      <c r="D95">
        <v>333</v>
      </c>
      <c r="E95" s="28">
        <v>1688</v>
      </c>
      <c r="F95">
        <v>54</v>
      </c>
    </row>
    <row r="96" spans="1:6" hidden="1" x14ac:dyDescent="0.2">
      <c r="A96">
        <v>1983</v>
      </c>
      <c r="B96" s="28">
        <v>10934</v>
      </c>
      <c r="C96" s="28">
        <v>8283</v>
      </c>
      <c r="D96">
        <v>347</v>
      </c>
      <c r="E96" s="28">
        <v>2245</v>
      </c>
      <c r="F96">
        <v>59</v>
      </c>
    </row>
    <row r="97" spans="1:6" hidden="1" x14ac:dyDescent="0.2">
      <c r="A97">
        <v>1984</v>
      </c>
      <c r="B97" s="28">
        <v>10993</v>
      </c>
      <c r="C97" s="28">
        <v>8357</v>
      </c>
      <c r="D97">
        <v>356</v>
      </c>
      <c r="E97" s="28">
        <v>2265</v>
      </c>
      <c r="F97">
        <v>15</v>
      </c>
    </row>
    <row r="98" spans="1:6" hidden="1" x14ac:dyDescent="0.2">
      <c r="A98">
        <v>1985</v>
      </c>
      <c r="B98" s="28">
        <v>10584</v>
      </c>
      <c r="C98" s="28">
        <v>7990</v>
      </c>
      <c r="D98">
        <v>308</v>
      </c>
      <c r="E98" s="28">
        <v>2286</v>
      </c>
      <c r="F98" t="s">
        <v>20</v>
      </c>
    </row>
    <row r="99" spans="1:6" hidden="1" x14ac:dyDescent="0.2">
      <c r="A99">
        <v>1986</v>
      </c>
      <c r="B99" s="28">
        <v>11016</v>
      </c>
      <c r="C99" s="28">
        <v>8106</v>
      </c>
      <c r="D99">
        <v>306</v>
      </c>
      <c r="E99" s="28">
        <v>2593</v>
      </c>
      <c r="F99">
        <v>11</v>
      </c>
    </row>
    <row r="100" spans="1:6" hidden="1" x14ac:dyDescent="0.2">
      <c r="A100">
        <v>1987</v>
      </c>
      <c r="B100" s="28">
        <v>11438</v>
      </c>
      <c r="C100" s="28">
        <v>8461</v>
      </c>
      <c r="D100">
        <v>308</v>
      </c>
      <c r="E100" s="28">
        <v>2669</v>
      </c>
      <c r="F100" t="s">
        <v>20</v>
      </c>
    </row>
    <row r="101" spans="1:6" hidden="1" x14ac:dyDescent="0.2">
      <c r="A101">
        <v>1988</v>
      </c>
      <c r="B101" s="28">
        <v>12057</v>
      </c>
      <c r="C101" s="28">
        <v>8862</v>
      </c>
      <c r="D101">
        <v>359</v>
      </c>
      <c r="E101" s="28">
        <v>2836</v>
      </c>
      <c r="F101" t="s">
        <v>20</v>
      </c>
    </row>
    <row r="102" spans="1:6" hidden="1" x14ac:dyDescent="0.2">
      <c r="A102">
        <v>1989</v>
      </c>
      <c r="B102" t="s">
        <v>20</v>
      </c>
      <c r="C102" t="s">
        <v>20</v>
      </c>
      <c r="D102" t="s">
        <v>20</v>
      </c>
      <c r="E102" t="s">
        <v>20</v>
      </c>
      <c r="F102" t="s">
        <v>20</v>
      </c>
    </row>
    <row r="103" spans="1:6" hidden="1" x14ac:dyDescent="0.2">
      <c r="A103">
        <v>1990</v>
      </c>
      <c r="B103" t="s">
        <v>20</v>
      </c>
      <c r="C103" t="s">
        <v>20</v>
      </c>
      <c r="D103" t="s">
        <v>20</v>
      </c>
      <c r="E103" t="s">
        <v>20</v>
      </c>
      <c r="F103" t="s">
        <v>20</v>
      </c>
    </row>
    <row r="104" spans="1:6" x14ac:dyDescent="0.2">
      <c r="A104">
        <v>1991</v>
      </c>
      <c r="B104" s="28">
        <v>7798</v>
      </c>
      <c r="C104" s="28">
        <v>3355</v>
      </c>
      <c r="D104">
        <v>129</v>
      </c>
      <c r="E104" s="28">
        <v>3786</v>
      </c>
      <c r="F104">
        <v>528</v>
      </c>
    </row>
    <row r="105" spans="1:6" x14ac:dyDescent="0.2">
      <c r="A105">
        <v>1992</v>
      </c>
      <c r="B105" s="28">
        <v>8915</v>
      </c>
      <c r="C105" s="28">
        <v>3873</v>
      </c>
      <c r="D105">
        <v>116</v>
      </c>
      <c r="E105" s="28">
        <v>4294</v>
      </c>
      <c r="F105">
        <v>632</v>
      </c>
    </row>
    <row r="106" spans="1:6" x14ac:dyDescent="0.2">
      <c r="A106">
        <v>1993</v>
      </c>
      <c r="B106" s="28">
        <v>9518</v>
      </c>
      <c r="C106" s="28">
        <v>4132</v>
      </c>
      <c r="D106">
        <v>116</v>
      </c>
      <c r="E106" s="28">
        <v>4606</v>
      </c>
      <c r="F106">
        <v>664</v>
      </c>
    </row>
    <row r="107" spans="1:6" x14ac:dyDescent="0.2">
      <c r="A107">
        <v>1994</v>
      </c>
      <c r="B107" s="28">
        <v>10617</v>
      </c>
      <c r="C107" s="28">
        <v>4483</v>
      </c>
      <c r="D107">
        <v>132</v>
      </c>
      <c r="E107" s="28">
        <v>5231</v>
      </c>
      <c r="F107">
        <v>771</v>
      </c>
    </row>
    <row r="108" spans="1:6" x14ac:dyDescent="0.2">
      <c r="A108">
        <v>1995</v>
      </c>
      <c r="B108" s="28">
        <v>5970</v>
      </c>
      <c r="C108" s="28">
        <v>4988</v>
      </c>
      <c r="D108">
        <v>136</v>
      </c>
      <c r="E108">
        <v>846</v>
      </c>
      <c r="F108" t="s">
        <v>20</v>
      </c>
    </row>
    <row r="109" spans="1:6" x14ac:dyDescent="0.2">
      <c r="A109">
        <v>1996</v>
      </c>
      <c r="B109" s="28">
        <v>7061</v>
      </c>
      <c r="C109" s="28">
        <v>5752</v>
      </c>
      <c r="D109">
        <v>154</v>
      </c>
      <c r="E109" s="28">
        <v>1155</v>
      </c>
      <c r="F109" t="s">
        <v>20</v>
      </c>
    </row>
    <row r="110" spans="1:6" x14ac:dyDescent="0.2">
      <c r="A110">
        <v>1997</v>
      </c>
      <c r="B110" s="28"/>
      <c r="C110" s="28"/>
      <c r="E110" s="28"/>
    </row>
    <row r="111" spans="1:6" x14ac:dyDescent="0.2">
      <c r="A111">
        <v>1998</v>
      </c>
      <c r="B111" s="28"/>
      <c r="C111" s="28"/>
      <c r="E111" s="28"/>
    </row>
    <row r="112" spans="1:6" x14ac:dyDescent="0.2">
      <c r="A112">
        <v>1999</v>
      </c>
      <c r="B112" s="28"/>
      <c r="C112" s="28"/>
      <c r="E112" s="28"/>
    </row>
    <row r="113" spans="1:6" x14ac:dyDescent="0.2">
      <c r="A113">
        <v>2000</v>
      </c>
      <c r="B113" s="28"/>
      <c r="C113" s="28"/>
      <c r="E113" s="28"/>
    </row>
    <row r="114" spans="1:6" x14ac:dyDescent="0.2">
      <c r="A114">
        <v>2001</v>
      </c>
      <c r="B114" s="28"/>
      <c r="C114" s="28"/>
      <c r="E114" s="28"/>
    </row>
    <row r="115" spans="1:6" x14ac:dyDescent="0.2">
      <c r="A115">
        <v>2002</v>
      </c>
      <c r="B115" s="28"/>
      <c r="C115" s="28"/>
      <c r="E115" s="28"/>
    </row>
    <row r="116" spans="1:6" x14ac:dyDescent="0.2">
      <c r="A116">
        <v>2003</v>
      </c>
      <c r="B116" s="28"/>
      <c r="C116" s="28"/>
      <c r="E116" s="28"/>
    </row>
    <row r="117" spans="1:6" x14ac:dyDescent="0.2">
      <c r="A117">
        <v>2004</v>
      </c>
      <c r="B117" s="28"/>
      <c r="C117" s="28"/>
      <c r="E117" s="28"/>
    </row>
    <row r="118" spans="1:6" x14ac:dyDescent="0.2">
      <c r="A118">
        <v>2005</v>
      </c>
      <c r="B118" s="28"/>
      <c r="C118" s="28"/>
      <c r="E118" s="28"/>
    </row>
    <row r="119" spans="1:6" x14ac:dyDescent="0.2">
      <c r="A119" t="s">
        <v>15</v>
      </c>
    </row>
    <row r="120" spans="1:6" hidden="1" x14ac:dyDescent="0.2">
      <c r="A120">
        <v>1981</v>
      </c>
      <c r="B120">
        <v>314</v>
      </c>
      <c r="C120">
        <v>288</v>
      </c>
      <c r="D120">
        <v>20</v>
      </c>
      <c r="E120">
        <v>6</v>
      </c>
      <c r="F120" t="s">
        <v>20</v>
      </c>
    </row>
    <row r="121" spans="1:6" hidden="1" x14ac:dyDescent="0.2">
      <c r="A121">
        <v>1982</v>
      </c>
      <c r="B121">
        <v>482</v>
      </c>
      <c r="C121">
        <v>455</v>
      </c>
      <c r="D121">
        <v>26</v>
      </c>
      <c r="E121">
        <v>1</v>
      </c>
      <c r="F121" t="s">
        <v>20</v>
      </c>
    </row>
    <row r="122" spans="1:6" hidden="1" x14ac:dyDescent="0.2">
      <c r="A122">
        <v>1983</v>
      </c>
      <c r="B122">
        <v>598</v>
      </c>
      <c r="C122">
        <v>581</v>
      </c>
      <c r="D122">
        <v>17</v>
      </c>
      <c r="E122" t="s">
        <v>20</v>
      </c>
      <c r="F122" t="s">
        <v>20</v>
      </c>
    </row>
    <row r="123" spans="1:6" hidden="1" x14ac:dyDescent="0.2">
      <c r="A123">
        <v>1984</v>
      </c>
      <c r="B123">
        <v>529</v>
      </c>
      <c r="C123">
        <v>500</v>
      </c>
      <c r="D123">
        <v>29</v>
      </c>
      <c r="E123" t="s">
        <v>20</v>
      </c>
      <c r="F123" t="s">
        <v>20</v>
      </c>
    </row>
    <row r="124" spans="1:6" hidden="1" x14ac:dyDescent="0.2">
      <c r="A124">
        <v>1985</v>
      </c>
      <c r="B124">
        <v>573</v>
      </c>
      <c r="C124">
        <v>537</v>
      </c>
      <c r="D124">
        <v>36</v>
      </c>
      <c r="E124" t="s">
        <v>20</v>
      </c>
      <c r="F124" t="s">
        <v>20</v>
      </c>
    </row>
    <row r="125" spans="1:6" hidden="1" x14ac:dyDescent="0.2">
      <c r="A125">
        <v>1986</v>
      </c>
      <c r="B125">
        <v>510</v>
      </c>
      <c r="C125">
        <v>354</v>
      </c>
      <c r="D125">
        <v>27</v>
      </c>
      <c r="E125">
        <v>129</v>
      </c>
      <c r="F125" t="s">
        <v>20</v>
      </c>
    </row>
    <row r="126" spans="1:6" hidden="1" x14ac:dyDescent="0.2">
      <c r="A126">
        <v>1987</v>
      </c>
      <c r="B126">
        <v>505</v>
      </c>
      <c r="C126">
        <v>349</v>
      </c>
      <c r="D126">
        <v>45</v>
      </c>
      <c r="E126">
        <v>111</v>
      </c>
      <c r="F126" t="s">
        <v>20</v>
      </c>
    </row>
    <row r="127" spans="1:6" hidden="1" x14ac:dyDescent="0.2">
      <c r="A127">
        <v>1988</v>
      </c>
      <c r="B127">
        <v>570</v>
      </c>
      <c r="C127">
        <v>409</v>
      </c>
      <c r="D127">
        <v>35</v>
      </c>
      <c r="E127">
        <v>126</v>
      </c>
      <c r="F127" t="s">
        <v>20</v>
      </c>
    </row>
    <row r="128" spans="1:6" hidden="1" x14ac:dyDescent="0.2">
      <c r="A128">
        <v>1989</v>
      </c>
      <c r="B128" t="s">
        <v>20</v>
      </c>
      <c r="C128" t="s">
        <v>20</v>
      </c>
      <c r="D128" t="s">
        <v>20</v>
      </c>
      <c r="E128" t="s">
        <v>20</v>
      </c>
      <c r="F128" t="s">
        <v>20</v>
      </c>
    </row>
    <row r="129" spans="1:6" hidden="1" x14ac:dyDescent="0.2">
      <c r="A129">
        <v>1990</v>
      </c>
      <c r="B129" t="s">
        <v>20</v>
      </c>
      <c r="C129" t="s">
        <v>20</v>
      </c>
      <c r="D129" t="s">
        <v>20</v>
      </c>
      <c r="E129" t="s">
        <v>20</v>
      </c>
      <c r="F129" t="s">
        <v>20</v>
      </c>
    </row>
    <row r="130" spans="1:6" x14ac:dyDescent="0.2">
      <c r="A130">
        <v>1991</v>
      </c>
      <c r="B130" s="28">
        <v>1220</v>
      </c>
      <c r="C130">
        <v>959</v>
      </c>
      <c r="D130">
        <v>95</v>
      </c>
      <c r="E130">
        <v>166</v>
      </c>
      <c r="F130" t="s">
        <v>20</v>
      </c>
    </row>
    <row r="131" spans="1:6" x14ac:dyDescent="0.2">
      <c r="A131">
        <v>1992</v>
      </c>
      <c r="B131">
        <v>708</v>
      </c>
      <c r="C131">
        <v>508</v>
      </c>
      <c r="D131">
        <v>69</v>
      </c>
      <c r="E131">
        <v>131</v>
      </c>
      <c r="F131" t="s">
        <v>20</v>
      </c>
    </row>
    <row r="132" spans="1:6" x14ac:dyDescent="0.2">
      <c r="A132">
        <v>1993</v>
      </c>
      <c r="B132">
        <v>847</v>
      </c>
      <c r="C132">
        <v>514</v>
      </c>
      <c r="D132">
        <v>100</v>
      </c>
      <c r="E132">
        <v>233</v>
      </c>
      <c r="F132" t="s">
        <v>20</v>
      </c>
    </row>
    <row r="133" spans="1:6" x14ac:dyDescent="0.2">
      <c r="A133">
        <v>1994</v>
      </c>
      <c r="B133" s="28">
        <v>1106</v>
      </c>
      <c r="C133">
        <v>590</v>
      </c>
      <c r="D133">
        <v>137</v>
      </c>
      <c r="E133">
        <v>379</v>
      </c>
      <c r="F133" t="s">
        <v>20</v>
      </c>
    </row>
    <row r="134" spans="1:6" x14ac:dyDescent="0.2">
      <c r="A134">
        <v>1995</v>
      </c>
      <c r="B134" s="28">
        <v>1652</v>
      </c>
      <c r="C134">
        <v>758</v>
      </c>
      <c r="D134">
        <v>182</v>
      </c>
      <c r="E134">
        <v>712</v>
      </c>
      <c r="F134" t="s">
        <v>20</v>
      </c>
    </row>
    <row r="135" spans="1:6" x14ac:dyDescent="0.2">
      <c r="A135">
        <v>1996</v>
      </c>
      <c r="B135" s="28">
        <v>1916</v>
      </c>
      <c r="C135">
        <v>818</v>
      </c>
      <c r="D135">
        <v>201</v>
      </c>
      <c r="E135">
        <v>897</v>
      </c>
      <c r="F135" t="s">
        <v>20</v>
      </c>
    </row>
    <row r="136" spans="1:6" x14ac:dyDescent="0.2">
      <c r="A136">
        <v>1997</v>
      </c>
      <c r="B136" s="28"/>
    </row>
    <row r="137" spans="1:6" x14ac:dyDescent="0.2">
      <c r="A137">
        <v>1998</v>
      </c>
      <c r="B137" s="28"/>
    </row>
    <row r="138" spans="1:6" x14ac:dyDescent="0.2">
      <c r="A138">
        <v>1999</v>
      </c>
      <c r="B138" s="28"/>
    </row>
    <row r="139" spans="1:6" x14ac:dyDescent="0.2">
      <c r="A139">
        <v>2000</v>
      </c>
      <c r="B139" s="28"/>
    </row>
    <row r="140" spans="1:6" x14ac:dyDescent="0.2">
      <c r="A140">
        <v>2001</v>
      </c>
      <c r="B140" s="28"/>
    </row>
    <row r="141" spans="1:6" x14ac:dyDescent="0.2">
      <c r="A141">
        <v>2002</v>
      </c>
      <c r="B141" s="28"/>
    </row>
    <row r="142" spans="1:6" x14ac:dyDescent="0.2">
      <c r="A142">
        <v>2003</v>
      </c>
      <c r="B142" s="28"/>
    </row>
    <row r="143" spans="1:6" x14ac:dyDescent="0.2">
      <c r="A143">
        <v>2004</v>
      </c>
      <c r="B143" s="28"/>
    </row>
    <row r="144" spans="1:6" x14ac:dyDescent="0.2">
      <c r="A144">
        <v>2005</v>
      </c>
      <c r="B144" s="28"/>
    </row>
    <row r="145" spans="1:6" x14ac:dyDescent="0.2">
      <c r="A145" t="s">
        <v>16</v>
      </c>
    </row>
    <row r="146" spans="1:6" hidden="1" x14ac:dyDescent="0.2">
      <c r="A146">
        <v>1981</v>
      </c>
      <c r="B146">
        <v>756</v>
      </c>
      <c r="C146">
        <v>501</v>
      </c>
      <c r="D146">
        <v>145</v>
      </c>
      <c r="E146">
        <v>110</v>
      </c>
      <c r="F146" t="s">
        <v>20</v>
      </c>
    </row>
    <row r="147" spans="1:6" hidden="1" x14ac:dyDescent="0.2">
      <c r="A147">
        <v>1982</v>
      </c>
      <c r="B147" s="28">
        <v>1327</v>
      </c>
      <c r="C147">
        <v>876</v>
      </c>
      <c r="D147">
        <v>333</v>
      </c>
      <c r="E147">
        <v>118</v>
      </c>
      <c r="F147" t="s">
        <v>20</v>
      </c>
    </row>
    <row r="148" spans="1:6" hidden="1" x14ac:dyDescent="0.2">
      <c r="A148">
        <v>1983</v>
      </c>
      <c r="B148">
        <v>958</v>
      </c>
      <c r="C148">
        <v>864</v>
      </c>
      <c r="D148">
        <v>81</v>
      </c>
      <c r="E148">
        <v>13</v>
      </c>
      <c r="F148" t="s">
        <v>20</v>
      </c>
    </row>
    <row r="149" spans="1:6" hidden="1" x14ac:dyDescent="0.2">
      <c r="A149">
        <v>1984</v>
      </c>
      <c r="B149" s="28">
        <v>1043</v>
      </c>
      <c r="C149">
        <v>852</v>
      </c>
      <c r="D149">
        <v>176</v>
      </c>
      <c r="E149">
        <v>15</v>
      </c>
      <c r="F149" t="s">
        <v>20</v>
      </c>
    </row>
    <row r="150" spans="1:6" hidden="1" x14ac:dyDescent="0.2">
      <c r="A150">
        <v>1985</v>
      </c>
      <c r="B150" s="28">
        <v>1005</v>
      </c>
      <c r="C150">
        <v>797</v>
      </c>
      <c r="D150">
        <v>183</v>
      </c>
      <c r="E150">
        <v>25</v>
      </c>
      <c r="F150" t="s">
        <v>20</v>
      </c>
    </row>
    <row r="151" spans="1:6" hidden="1" x14ac:dyDescent="0.2">
      <c r="A151">
        <v>1986</v>
      </c>
      <c r="B151">
        <v>911</v>
      </c>
      <c r="C151">
        <v>527</v>
      </c>
      <c r="D151">
        <v>145</v>
      </c>
      <c r="E151">
        <v>239</v>
      </c>
      <c r="F151" t="s">
        <v>20</v>
      </c>
    </row>
    <row r="152" spans="1:6" hidden="1" x14ac:dyDescent="0.2">
      <c r="A152">
        <v>1987</v>
      </c>
      <c r="B152" s="28">
        <v>1043</v>
      </c>
      <c r="C152">
        <v>568</v>
      </c>
      <c r="D152">
        <v>159</v>
      </c>
      <c r="E152">
        <v>316</v>
      </c>
      <c r="F152" t="s">
        <v>20</v>
      </c>
    </row>
    <row r="153" spans="1:6" hidden="1" x14ac:dyDescent="0.2">
      <c r="A153">
        <v>1988</v>
      </c>
      <c r="B153" s="28">
        <v>1017</v>
      </c>
      <c r="C153">
        <v>608</v>
      </c>
      <c r="D153">
        <v>110</v>
      </c>
      <c r="E153">
        <v>299</v>
      </c>
      <c r="F153" t="s">
        <v>20</v>
      </c>
    </row>
    <row r="154" spans="1:6" hidden="1" x14ac:dyDescent="0.2">
      <c r="A154">
        <v>1989</v>
      </c>
      <c r="B154">
        <v>985</v>
      </c>
      <c r="C154">
        <v>693</v>
      </c>
      <c r="D154">
        <v>96</v>
      </c>
      <c r="E154">
        <v>196</v>
      </c>
      <c r="F154" t="s">
        <v>20</v>
      </c>
    </row>
    <row r="155" spans="1:6" hidden="1" x14ac:dyDescent="0.2">
      <c r="A155">
        <v>1990</v>
      </c>
      <c r="B155" s="28">
        <v>1152</v>
      </c>
      <c r="C155">
        <v>846</v>
      </c>
      <c r="D155">
        <v>98</v>
      </c>
      <c r="E155">
        <v>208</v>
      </c>
      <c r="F155" t="s">
        <v>20</v>
      </c>
    </row>
    <row r="156" spans="1:6" x14ac:dyDescent="0.2">
      <c r="A156">
        <v>1991</v>
      </c>
      <c r="B156" s="28">
        <v>1205</v>
      </c>
      <c r="C156">
        <v>849</v>
      </c>
      <c r="D156">
        <v>137</v>
      </c>
      <c r="E156">
        <v>219</v>
      </c>
      <c r="F156" t="s">
        <v>20</v>
      </c>
    </row>
    <row r="157" spans="1:6" x14ac:dyDescent="0.2">
      <c r="A157">
        <v>1992</v>
      </c>
      <c r="B157" s="28">
        <v>1220</v>
      </c>
      <c r="C157">
        <v>865</v>
      </c>
      <c r="D157">
        <v>121</v>
      </c>
      <c r="E157">
        <v>234</v>
      </c>
      <c r="F157" t="s">
        <v>20</v>
      </c>
    </row>
    <row r="158" spans="1:6" x14ac:dyDescent="0.2">
      <c r="A158">
        <v>1993</v>
      </c>
      <c r="B158" s="28">
        <v>1429</v>
      </c>
      <c r="C158">
        <v>886</v>
      </c>
      <c r="D158">
        <v>123</v>
      </c>
      <c r="E158">
        <v>420</v>
      </c>
      <c r="F158" t="s">
        <v>20</v>
      </c>
    </row>
    <row r="159" spans="1:6" x14ac:dyDescent="0.2">
      <c r="A159">
        <v>1994</v>
      </c>
      <c r="B159" s="28">
        <v>1716</v>
      </c>
      <c r="C159" s="28">
        <v>1029</v>
      </c>
      <c r="D159">
        <v>142</v>
      </c>
      <c r="E159">
        <v>545</v>
      </c>
      <c r="F159" t="s">
        <v>20</v>
      </c>
    </row>
    <row r="160" spans="1:6" x14ac:dyDescent="0.2">
      <c r="A160">
        <v>1995</v>
      </c>
      <c r="B160" s="28">
        <v>2174</v>
      </c>
      <c r="C160" s="28">
        <v>1410</v>
      </c>
      <c r="D160">
        <v>161</v>
      </c>
      <c r="E160">
        <v>603</v>
      </c>
      <c r="F160" t="s">
        <v>20</v>
      </c>
    </row>
    <row r="161" spans="1:6" x14ac:dyDescent="0.2">
      <c r="A161">
        <v>1996</v>
      </c>
      <c r="B161" s="28">
        <v>2923</v>
      </c>
      <c r="C161" s="28">
        <v>1874</v>
      </c>
      <c r="D161">
        <v>140</v>
      </c>
      <c r="E161">
        <v>909</v>
      </c>
      <c r="F161" t="s">
        <v>20</v>
      </c>
    </row>
    <row r="162" spans="1:6" x14ac:dyDescent="0.2">
      <c r="A162">
        <v>1997</v>
      </c>
      <c r="B162" s="28"/>
      <c r="C162" s="28"/>
    </row>
    <row r="163" spans="1:6" x14ac:dyDescent="0.2">
      <c r="A163">
        <v>1998</v>
      </c>
      <c r="B163" s="28"/>
      <c r="C163" s="28"/>
    </row>
    <row r="164" spans="1:6" x14ac:dyDescent="0.2">
      <c r="A164">
        <v>1999</v>
      </c>
      <c r="B164" s="28"/>
      <c r="C164" s="28"/>
    </row>
    <row r="165" spans="1:6" x14ac:dyDescent="0.2">
      <c r="A165">
        <v>2000</v>
      </c>
      <c r="B165" s="28"/>
      <c r="C165" s="28"/>
    </row>
    <row r="166" spans="1:6" x14ac:dyDescent="0.2">
      <c r="A166">
        <v>2001</v>
      </c>
      <c r="B166" s="28"/>
      <c r="C166" s="28"/>
    </row>
    <row r="167" spans="1:6" x14ac:dyDescent="0.2">
      <c r="A167">
        <v>2002</v>
      </c>
      <c r="B167" s="28"/>
      <c r="C167" s="28"/>
    </row>
    <row r="168" spans="1:6" x14ac:dyDescent="0.2">
      <c r="A168">
        <v>2003</v>
      </c>
      <c r="B168" s="28"/>
      <c r="C168" s="28"/>
    </row>
    <row r="169" spans="1:6" x14ac:dyDescent="0.2">
      <c r="A169">
        <v>2004</v>
      </c>
      <c r="B169" s="28"/>
      <c r="C169" s="28"/>
    </row>
    <row r="170" spans="1:6" x14ac:dyDescent="0.2">
      <c r="A170">
        <v>2005</v>
      </c>
      <c r="B170" s="28"/>
      <c r="C170" s="28"/>
    </row>
    <row r="171" spans="1:6" x14ac:dyDescent="0.2">
      <c r="A171" t="s">
        <v>17</v>
      </c>
    </row>
    <row r="173" spans="1:6" x14ac:dyDescent="0.2">
      <c r="A173" t="s">
        <v>13</v>
      </c>
    </row>
    <row r="174" spans="1:6" x14ac:dyDescent="0.2">
      <c r="A174" t="s">
        <v>1</v>
      </c>
    </row>
    <row r="175" spans="1:6" x14ac:dyDescent="0.2">
      <c r="A175" t="s">
        <v>2</v>
      </c>
    </row>
    <row r="176" spans="1:6" x14ac:dyDescent="0.2">
      <c r="A176" t="s">
        <v>47</v>
      </c>
    </row>
    <row r="178" spans="1:6" x14ac:dyDescent="0.2">
      <c r="A178" t="s">
        <v>19</v>
      </c>
      <c r="B178" t="s">
        <v>3</v>
      </c>
      <c r="C178" t="s">
        <v>4</v>
      </c>
      <c r="D178" t="s">
        <v>5</v>
      </c>
      <c r="E178" t="s">
        <v>6</v>
      </c>
      <c r="F178" t="s">
        <v>7</v>
      </c>
    </row>
    <row r="181" spans="1:6" x14ac:dyDescent="0.2">
      <c r="A181" t="s">
        <v>18</v>
      </c>
    </row>
    <row r="182" spans="1:6" hidden="1" x14ac:dyDescent="0.2">
      <c r="A182">
        <v>1981</v>
      </c>
      <c r="B182">
        <v>227</v>
      </c>
      <c r="C182">
        <v>154</v>
      </c>
      <c r="D182">
        <v>61</v>
      </c>
      <c r="E182">
        <v>12</v>
      </c>
      <c r="F182" t="s">
        <v>20</v>
      </c>
    </row>
    <row r="183" spans="1:6" hidden="1" x14ac:dyDescent="0.2">
      <c r="A183">
        <v>1982</v>
      </c>
      <c r="B183">
        <v>210</v>
      </c>
      <c r="C183">
        <v>143</v>
      </c>
      <c r="D183">
        <v>61</v>
      </c>
      <c r="E183">
        <v>6</v>
      </c>
      <c r="F183" t="s">
        <v>20</v>
      </c>
    </row>
    <row r="184" spans="1:6" hidden="1" x14ac:dyDescent="0.2">
      <c r="A184">
        <v>1983</v>
      </c>
      <c r="B184">
        <v>265</v>
      </c>
      <c r="C184">
        <v>201</v>
      </c>
      <c r="D184">
        <v>58</v>
      </c>
      <c r="E184">
        <v>6</v>
      </c>
      <c r="F184" t="s">
        <v>20</v>
      </c>
    </row>
    <row r="185" spans="1:6" hidden="1" x14ac:dyDescent="0.2">
      <c r="A185">
        <v>1984</v>
      </c>
      <c r="B185">
        <v>289</v>
      </c>
      <c r="C185">
        <v>239</v>
      </c>
      <c r="D185">
        <v>32</v>
      </c>
      <c r="E185">
        <v>18</v>
      </c>
      <c r="F185" t="s">
        <v>20</v>
      </c>
    </row>
    <row r="186" spans="1:6" hidden="1" x14ac:dyDescent="0.2">
      <c r="A186">
        <v>1985</v>
      </c>
      <c r="B186">
        <v>257</v>
      </c>
      <c r="C186">
        <v>202</v>
      </c>
      <c r="D186">
        <v>29</v>
      </c>
      <c r="E186">
        <v>26</v>
      </c>
      <c r="F186" t="s">
        <v>20</v>
      </c>
    </row>
    <row r="187" spans="1:6" hidden="1" x14ac:dyDescent="0.2">
      <c r="A187">
        <v>1986</v>
      </c>
      <c r="B187">
        <v>315</v>
      </c>
      <c r="C187">
        <v>204</v>
      </c>
      <c r="D187">
        <v>27</v>
      </c>
      <c r="E187">
        <v>84</v>
      </c>
      <c r="F187" t="s">
        <v>20</v>
      </c>
    </row>
    <row r="188" spans="1:6" hidden="1" x14ac:dyDescent="0.2">
      <c r="A188">
        <v>1987</v>
      </c>
      <c r="B188">
        <v>289</v>
      </c>
      <c r="C188">
        <v>169</v>
      </c>
      <c r="D188">
        <v>40</v>
      </c>
      <c r="E188">
        <v>80</v>
      </c>
      <c r="F188" t="s">
        <v>20</v>
      </c>
    </row>
    <row r="189" spans="1:6" hidden="1" x14ac:dyDescent="0.2">
      <c r="A189">
        <v>1988</v>
      </c>
      <c r="B189">
        <v>352</v>
      </c>
      <c r="C189">
        <v>249</v>
      </c>
      <c r="D189">
        <v>40</v>
      </c>
      <c r="E189">
        <v>63</v>
      </c>
      <c r="F189" t="s">
        <v>20</v>
      </c>
    </row>
    <row r="190" spans="1:6" hidden="1" x14ac:dyDescent="0.2">
      <c r="A190">
        <v>1989</v>
      </c>
      <c r="B190" t="s">
        <v>20</v>
      </c>
      <c r="C190" t="s">
        <v>20</v>
      </c>
      <c r="D190" t="s">
        <v>20</v>
      </c>
      <c r="E190" t="s">
        <v>20</v>
      </c>
      <c r="F190" t="s">
        <v>20</v>
      </c>
    </row>
    <row r="191" spans="1:6" hidden="1" x14ac:dyDescent="0.2">
      <c r="A191">
        <v>1990</v>
      </c>
      <c r="B191" t="s">
        <v>20</v>
      </c>
      <c r="C191" t="s">
        <v>20</v>
      </c>
      <c r="D191" t="s">
        <v>20</v>
      </c>
      <c r="E191" t="s">
        <v>20</v>
      </c>
      <c r="F191" t="s">
        <v>20</v>
      </c>
    </row>
    <row r="192" spans="1:6" x14ac:dyDescent="0.2">
      <c r="A192">
        <v>1991</v>
      </c>
      <c r="B192">
        <v>485</v>
      </c>
      <c r="C192">
        <v>311</v>
      </c>
      <c r="D192">
        <v>49</v>
      </c>
      <c r="E192">
        <v>125</v>
      </c>
      <c r="F192" t="s">
        <v>20</v>
      </c>
    </row>
    <row r="193" spans="1:6" x14ac:dyDescent="0.2">
      <c r="A193">
        <v>1992</v>
      </c>
      <c r="B193" t="s">
        <v>20</v>
      </c>
      <c r="C193" t="s">
        <v>20</v>
      </c>
      <c r="D193" t="s">
        <v>20</v>
      </c>
      <c r="E193" t="s">
        <v>20</v>
      </c>
      <c r="F193" t="s">
        <v>20</v>
      </c>
    </row>
    <row r="194" spans="1:6" x14ac:dyDescent="0.2">
      <c r="A194">
        <v>1993</v>
      </c>
      <c r="B194">
        <v>497</v>
      </c>
      <c r="C194">
        <v>363</v>
      </c>
      <c r="D194">
        <v>45</v>
      </c>
      <c r="E194">
        <v>89</v>
      </c>
      <c r="F194" t="s">
        <v>20</v>
      </c>
    </row>
    <row r="195" spans="1:6" x14ac:dyDescent="0.2">
      <c r="A195">
        <v>1994</v>
      </c>
      <c r="B195">
        <v>178</v>
      </c>
      <c r="C195" t="s">
        <v>20</v>
      </c>
      <c r="D195">
        <v>39</v>
      </c>
      <c r="E195">
        <v>139</v>
      </c>
      <c r="F195" t="s">
        <v>20</v>
      </c>
    </row>
    <row r="196" spans="1:6" x14ac:dyDescent="0.2">
      <c r="A196">
        <v>1995</v>
      </c>
      <c r="B196">
        <v>827</v>
      </c>
      <c r="C196">
        <v>506</v>
      </c>
      <c r="D196">
        <v>74</v>
      </c>
      <c r="E196">
        <v>247</v>
      </c>
      <c r="F196" t="s">
        <v>20</v>
      </c>
    </row>
    <row r="197" spans="1:6" x14ac:dyDescent="0.2">
      <c r="A197">
        <v>1996</v>
      </c>
      <c r="B197">
        <v>892</v>
      </c>
      <c r="C197">
        <v>533</v>
      </c>
      <c r="D197">
        <v>73</v>
      </c>
      <c r="E197">
        <v>286</v>
      </c>
      <c r="F197" t="s">
        <v>20</v>
      </c>
    </row>
    <row r="198" spans="1:6" x14ac:dyDescent="0.2">
      <c r="A198">
        <v>1997</v>
      </c>
    </row>
    <row r="199" spans="1:6" x14ac:dyDescent="0.2">
      <c r="A199">
        <v>1998</v>
      </c>
    </row>
    <row r="200" spans="1:6" x14ac:dyDescent="0.2">
      <c r="A200">
        <v>1999</v>
      </c>
    </row>
    <row r="201" spans="1:6" x14ac:dyDescent="0.2">
      <c r="A201">
        <v>2000</v>
      </c>
    </row>
    <row r="202" spans="1:6" x14ac:dyDescent="0.2">
      <c r="A202">
        <v>2001</v>
      </c>
    </row>
    <row r="203" spans="1:6" x14ac:dyDescent="0.2">
      <c r="A203">
        <v>2002</v>
      </c>
    </row>
    <row r="204" spans="1:6" x14ac:dyDescent="0.2">
      <c r="A204">
        <v>2003</v>
      </c>
    </row>
    <row r="205" spans="1:6" x14ac:dyDescent="0.2">
      <c r="A205">
        <v>2004</v>
      </c>
    </row>
    <row r="206" spans="1:6" x14ac:dyDescent="0.2">
      <c r="A206">
        <v>2005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Table13.1a</vt:lpstr>
      <vt:lpstr>Sheet1</vt:lpstr>
      <vt:lpstr>table13.1a(2)</vt:lpstr>
      <vt:lpstr>Table13.1a!Print_Area</vt:lpstr>
    </vt:vector>
  </TitlesOfParts>
  <Company>N.S.C.B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nscb</dc:creator>
  <cp:lastModifiedBy>My PC</cp:lastModifiedBy>
  <cp:lastPrinted>2014-12-02T02:38:16Z</cp:lastPrinted>
  <dcterms:created xsi:type="dcterms:W3CDTF">1999-08-16T08:32:29Z</dcterms:created>
  <dcterms:modified xsi:type="dcterms:W3CDTF">2014-12-02T02:40:40Z</dcterms:modified>
</cp:coreProperties>
</file>