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25" yWindow="180" windowWidth="9735" windowHeight="5670"/>
  </bookViews>
  <sheets>
    <sheet name="14.2" sheetId="4" r:id="rId1"/>
    <sheet name="TABLE14.2 1993-2003(draft)" sheetId="3" r:id="rId2"/>
    <sheet name="TABLE14.2 1990-2001(draft)" sheetId="1" r:id="rId3"/>
  </sheets>
  <definedNames>
    <definedName name="_xlnm.Print_Area" localSheetId="0">'14.2'!$A$1:$S$59</definedName>
    <definedName name="_xlnm.Print_Area" localSheetId="2">'TABLE14.2 1990-2001(draft)'!$A$1:$N$57</definedName>
    <definedName name="_xlnm.Print_Area" localSheetId="1">'TABLE14.2 1993-2003(draft)'!$A$1:$M$116</definedName>
  </definedNames>
  <calcPr calcId="145621"/>
</workbook>
</file>

<file path=xl/calcChain.xml><?xml version="1.0" encoding="utf-8"?>
<calcChain xmlns="http://schemas.openxmlformats.org/spreadsheetml/2006/main">
  <c r="S49" i="4" l="1"/>
  <c r="S55" i="4"/>
  <c r="R55" i="4"/>
  <c r="Q55" i="4"/>
  <c r="P55" i="4"/>
  <c r="P49" i="4" s="1"/>
  <c r="O55" i="4"/>
  <c r="O49" i="4" s="1"/>
  <c r="U46" i="4"/>
  <c r="P41" i="4"/>
  <c r="Q41" i="4"/>
  <c r="R41" i="4"/>
  <c r="R9" i="4" s="1"/>
  <c r="S41" i="4"/>
  <c r="O41" i="4"/>
  <c r="P25" i="4"/>
  <c r="Q25" i="4"/>
  <c r="R25" i="4"/>
  <c r="O25" i="4"/>
  <c r="Q17" i="4"/>
  <c r="R17" i="4"/>
  <c r="S17" i="4"/>
  <c r="P17" i="4"/>
  <c r="R49" i="4"/>
  <c r="Q49" i="4"/>
  <c r="O15" i="4"/>
  <c r="S15" i="4"/>
  <c r="R15" i="4"/>
  <c r="P15" i="4"/>
  <c r="S14" i="4"/>
  <c r="R14" i="4"/>
  <c r="Q14" i="4"/>
  <c r="P14" i="4"/>
  <c r="O14" i="4"/>
  <c r="S13" i="4"/>
  <c r="R13" i="4"/>
  <c r="Q13" i="4"/>
  <c r="P13" i="4"/>
  <c r="O13" i="4"/>
  <c r="S12" i="4"/>
  <c r="R12" i="4"/>
  <c r="Q12" i="4"/>
  <c r="P12" i="4"/>
  <c r="O12" i="4"/>
  <c r="S11" i="4"/>
  <c r="R11" i="4"/>
  <c r="Q11" i="4"/>
  <c r="P11" i="4"/>
  <c r="O11" i="4"/>
  <c r="S9" i="4" l="1"/>
  <c r="P9" i="4"/>
  <c r="Q9" i="4"/>
  <c r="O9" i="4"/>
  <c r="Q15" i="4"/>
  <c r="B11" i="4"/>
  <c r="C11" i="4"/>
  <c r="D11" i="4"/>
  <c r="E11" i="4"/>
  <c r="E9" i="4" s="1"/>
  <c r="F11" i="4"/>
  <c r="G11" i="4"/>
  <c r="I11" i="4"/>
  <c r="J11" i="4"/>
  <c r="K11" i="4"/>
  <c r="L11" i="4"/>
  <c r="M11" i="4"/>
  <c r="B12" i="4"/>
  <c r="C12" i="4"/>
  <c r="D12" i="4"/>
  <c r="E12" i="4"/>
  <c r="F12" i="4"/>
  <c r="G12" i="4"/>
  <c r="I12" i="4"/>
  <c r="J12" i="4"/>
  <c r="K12" i="4"/>
  <c r="L12" i="4"/>
  <c r="M12" i="4"/>
  <c r="B13" i="4"/>
  <c r="B9" i="4" s="1"/>
  <c r="C13" i="4"/>
  <c r="C9" i="4" s="1"/>
  <c r="D13" i="4"/>
  <c r="D9" i="4" s="1"/>
  <c r="E13" i="4"/>
  <c r="F13" i="4"/>
  <c r="G13" i="4"/>
  <c r="I13" i="4"/>
  <c r="J13" i="4"/>
  <c r="K13" i="4"/>
  <c r="L13" i="4"/>
  <c r="M13" i="4"/>
  <c r="B14" i="4"/>
  <c r="C14" i="4"/>
  <c r="D14" i="4"/>
  <c r="E14" i="4"/>
  <c r="F14" i="4"/>
  <c r="G14" i="4"/>
  <c r="I14" i="4"/>
  <c r="J14" i="4"/>
  <c r="K14" i="4"/>
  <c r="L14" i="4"/>
  <c r="M14" i="4"/>
  <c r="B15" i="4"/>
  <c r="C15" i="4"/>
  <c r="D15" i="4"/>
  <c r="E15" i="4"/>
  <c r="F15" i="4"/>
  <c r="B17" i="4"/>
  <c r="C17" i="4"/>
  <c r="D17" i="4"/>
  <c r="E17" i="4"/>
  <c r="J17" i="4"/>
  <c r="J9" i="4" s="1"/>
  <c r="K17" i="4"/>
  <c r="L17" i="4"/>
  <c r="M17" i="4"/>
  <c r="C25" i="4"/>
  <c r="D25" i="4"/>
  <c r="E25" i="4"/>
  <c r="F25" i="4"/>
  <c r="G25" i="4"/>
  <c r="G9" i="4" s="1"/>
  <c r="I31" i="4"/>
  <c r="I25" i="4"/>
  <c r="J31" i="4"/>
  <c r="K31" i="4"/>
  <c r="K25" i="4"/>
  <c r="L31" i="4"/>
  <c r="L25" i="4"/>
  <c r="B41" i="4"/>
  <c r="C41" i="4"/>
  <c r="D41" i="4"/>
  <c r="E41" i="4"/>
  <c r="F41" i="4"/>
  <c r="G41" i="4"/>
  <c r="J41" i="4"/>
  <c r="K41" i="4"/>
  <c r="L41" i="4"/>
  <c r="M41" i="4"/>
  <c r="B49" i="4"/>
  <c r="C49" i="4"/>
  <c r="D49" i="4"/>
  <c r="E49" i="4"/>
  <c r="G49" i="4"/>
  <c r="I55" i="4"/>
  <c r="I49" i="4"/>
  <c r="I9" i="4" s="1"/>
  <c r="J55" i="4"/>
  <c r="J15" i="4"/>
  <c r="K55" i="4"/>
  <c r="K49" i="4"/>
  <c r="K9" i="4" s="1"/>
  <c r="L55" i="4"/>
  <c r="M55" i="4"/>
  <c r="M15" i="4"/>
  <c r="B11" i="1"/>
  <c r="B9" i="1"/>
  <c r="C11" i="1"/>
  <c r="C9" i="1"/>
  <c r="D11" i="1"/>
  <c r="D9" i="1"/>
  <c r="E11" i="1"/>
  <c r="E9" i="1"/>
  <c r="F11" i="1"/>
  <c r="F9" i="1"/>
  <c r="G11" i="1"/>
  <c r="G9" i="1"/>
  <c r="I11" i="1"/>
  <c r="I9" i="1"/>
  <c r="J11" i="1"/>
  <c r="J9" i="1"/>
  <c r="K11" i="1"/>
  <c r="K9" i="1"/>
  <c r="L11" i="1"/>
  <c r="L9" i="1"/>
  <c r="M11" i="1"/>
  <c r="M9" i="1"/>
  <c r="N11" i="1"/>
  <c r="N9" i="1"/>
  <c r="B12" i="1"/>
  <c r="C12" i="1"/>
  <c r="D12" i="1"/>
  <c r="E12" i="1"/>
  <c r="F12" i="1"/>
  <c r="G12" i="1"/>
  <c r="I12" i="1"/>
  <c r="J12" i="1"/>
  <c r="K12" i="1"/>
  <c r="L12" i="1"/>
  <c r="M12" i="1"/>
  <c r="N12" i="1"/>
  <c r="B13" i="1"/>
  <c r="C13" i="1"/>
  <c r="D13" i="1"/>
  <c r="E13" i="1"/>
  <c r="F13" i="1"/>
  <c r="G13" i="1"/>
  <c r="I13" i="1"/>
  <c r="J13" i="1"/>
  <c r="K13" i="1"/>
  <c r="L13" i="1"/>
  <c r="M13" i="1"/>
  <c r="N13" i="1"/>
  <c r="B14" i="1"/>
  <c r="C14" i="1"/>
  <c r="D14" i="1"/>
  <c r="E14" i="1"/>
  <c r="F14" i="1"/>
  <c r="G14" i="1"/>
  <c r="I14" i="1"/>
  <c r="J14" i="1"/>
  <c r="K14" i="1"/>
  <c r="L14" i="1"/>
  <c r="M14" i="1"/>
  <c r="N14" i="1"/>
  <c r="B15" i="1"/>
  <c r="C15" i="1"/>
  <c r="D15" i="1"/>
  <c r="E15" i="1"/>
  <c r="F15" i="1"/>
  <c r="G15" i="1"/>
  <c r="I15" i="1"/>
  <c r="J15" i="1"/>
  <c r="K15" i="1"/>
  <c r="L15" i="1"/>
  <c r="M15" i="1"/>
  <c r="N15" i="1"/>
  <c r="G17" i="1"/>
  <c r="I17" i="1"/>
  <c r="J17" i="1"/>
  <c r="K17" i="1"/>
  <c r="L17" i="1"/>
  <c r="M17" i="1"/>
  <c r="N17" i="1"/>
  <c r="B41" i="1"/>
  <c r="C41" i="1"/>
  <c r="D41" i="1"/>
  <c r="E41" i="1"/>
  <c r="F41" i="1"/>
  <c r="G41" i="1"/>
  <c r="I41" i="1"/>
  <c r="J41" i="1"/>
  <c r="K41" i="1"/>
  <c r="L41" i="1"/>
  <c r="M41" i="1"/>
  <c r="N41" i="1"/>
  <c r="B49" i="1"/>
  <c r="C49" i="1"/>
  <c r="D49" i="1"/>
  <c r="E49" i="1"/>
  <c r="F49" i="1"/>
  <c r="G49" i="1"/>
  <c r="I49" i="1"/>
  <c r="J49" i="1"/>
  <c r="K49" i="1"/>
  <c r="L49" i="1"/>
  <c r="M49" i="1"/>
  <c r="N49" i="1"/>
  <c r="B11" i="3"/>
  <c r="C11" i="3"/>
  <c r="C9" i="3"/>
  <c r="D11" i="3"/>
  <c r="D9" i="3"/>
  <c r="E11" i="3"/>
  <c r="E9" i="3"/>
  <c r="F11" i="3"/>
  <c r="G11" i="3"/>
  <c r="G9" i="3"/>
  <c r="I11" i="3"/>
  <c r="I9" i="3"/>
  <c r="J11" i="3"/>
  <c r="K11" i="3"/>
  <c r="L11" i="3"/>
  <c r="B12" i="3"/>
  <c r="C12" i="3"/>
  <c r="D12" i="3"/>
  <c r="E12" i="3"/>
  <c r="F12" i="3"/>
  <c r="G12" i="3"/>
  <c r="I12" i="3"/>
  <c r="J12" i="3"/>
  <c r="J9" i="3"/>
  <c r="K12" i="3"/>
  <c r="L12" i="3"/>
  <c r="B13" i="3"/>
  <c r="B9" i="3"/>
  <c r="C13" i="3"/>
  <c r="D13" i="3"/>
  <c r="E13" i="3"/>
  <c r="F13" i="3"/>
  <c r="F9" i="3"/>
  <c r="G13" i="3"/>
  <c r="I13" i="3"/>
  <c r="J13" i="3"/>
  <c r="K13" i="3"/>
  <c r="K9" i="3"/>
  <c r="L13" i="3"/>
  <c r="B14" i="3"/>
  <c r="C14" i="3"/>
  <c r="D14" i="3"/>
  <c r="E14" i="3"/>
  <c r="F14" i="3"/>
  <c r="G14" i="3"/>
  <c r="I14" i="3"/>
  <c r="J14" i="3"/>
  <c r="K14" i="3"/>
  <c r="L14" i="3"/>
  <c r="B15" i="3"/>
  <c r="C15" i="3"/>
  <c r="D15" i="3"/>
  <c r="E15" i="3"/>
  <c r="F15" i="3"/>
  <c r="G15" i="3"/>
  <c r="I15" i="3"/>
  <c r="J15" i="3"/>
  <c r="K15" i="3"/>
  <c r="L15" i="3"/>
  <c r="D17" i="3"/>
  <c r="E17" i="3"/>
  <c r="F17" i="3"/>
  <c r="G17" i="3"/>
  <c r="I17" i="3"/>
  <c r="J17" i="3"/>
  <c r="K17" i="3"/>
  <c r="I25" i="3"/>
  <c r="J25" i="3"/>
  <c r="K25" i="3"/>
  <c r="L25" i="3"/>
  <c r="L9" i="3"/>
  <c r="M25" i="3"/>
  <c r="B41" i="3"/>
  <c r="C41" i="3"/>
  <c r="D41" i="3"/>
  <c r="E41" i="3"/>
  <c r="F41" i="3"/>
  <c r="G41" i="3"/>
  <c r="I41" i="3"/>
  <c r="J41" i="3"/>
  <c r="K41" i="3"/>
  <c r="L41" i="3"/>
  <c r="M41" i="3"/>
  <c r="B49" i="3"/>
  <c r="C49" i="3"/>
  <c r="D49" i="3"/>
  <c r="E49" i="3"/>
  <c r="F49" i="3"/>
  <c r="G49" i="3"/>
  <c r="I49" i="3"/>
  <c r="J49" i="3"/>
  <c r="K49" i="3"/>
  <c r="B68" i="3"/>
  <c r="B69" i="3"/>
  <c r="B66" i="3"/>
  <c r="B70" i="3"/>
  <c r="B71" i="3"/>
  <c r="B72" i="3"/>
  <c r="C82" i="3"/>
  <c r="D82" i="3"/>
  <c r="E82" i="3"/>
  <c r="B98" i="3"/>
  <c r="C105" i="3"/>
  <c r="C98" i="3"/>
  <c r="D105" i="3"/>
  <c r="D98" i="3"/>
  <c r="E105" i="3"/>
  <c r="E98" i="3"/>
  <c r="B107" i="3"/>
  <c r="F9" i="4"/>
  <c r="M9" i="4"/>
  <c r="K15" i="4"/>
  <c r="L49" i="4"/>
  <c r="L9" i="4"/>
  <c r="L15" i="4"/>
  <c r="J49" i="4"/>
  <c r="I15" i="4"/>
</calcChain>
</file>

<file path=xl/sharedStrings.xml><?xml version="1.0" encoding="utf-8"?>
<sst xmlns="http://schemas.openxmlformats.org/spreadsheetml/2006/main" count="785" uniqueCount="39">
  <si>
    <t>Table 14.2</t>
  </si>
  <si>
    <t>Table 14.2 Continued</t>
  </si>
  <si>
    <t>POWER DISTRIBUTED BY TYPE OF CONSUMER BY ELECTRIC COOPERATIVE</t>
  </si>
  <si>
    <t>(In MWH)</t>
  </si>
  <si>
    <t>CAR</t>
  </si>
  <si>
    <t>Abra Electric Cooperative</t>
  </si>
  <si>
    <t>Benguet Electric Cooperative</t>
  </si>
  <si>
    <t>Ifugao Electric Cooperative</t>
  </si>
  <si>
    <t>Kalinga-Apayao Electric Cooperative</t>
  </si>
  <si>
    <t>Mt. Province Electric Cooperative</t>
  </si>
  <si>
    <t>Electric Cooperative/Type of Consumer</t>
  </si>
  <si>
    <t>Residential</t>
  </si>
  <si>
    <t>Commercial</t>
  </si>
  <si>
    <t>Industrial</t>
  </si>
  <si>
    <t>Public Building</t>
  </si>
  <si>
    <t>Others</t>
  </si>
  <si>
    <t xml:space="preserve"> Others</t>
  </si>
  <si>
    <t xml:space="preserve">Residential </t>
  </si>
  <si>
    <t>Source:  National Electrification Administration</t>
  </si>
  <si>
    <t>…</t>
  </si>
  <si>
    <t>1990-2001</t>
  </si>
  <si>
    <t>Sources:  National Electrification Administration Regions 1 and 2, ABRECO, KAELCO and MOPRECO</t>
  </si>
  <si>
    <t>-</t>
  </si>
  <si>
    <t>(In Thousand KiloWatt Hours)</t>
  </si>
  <si>
    <t>Note:   Details may not add up to totals due to rounding and unavailable data.</t>
  </si>
  <si>
    <t>TOTAL</t>
  </si>
  <si>
    <t>1994-2006</t>
  </si>
  <si>
    <t xml:space="preserve"> </t>
  </si>
  <si>
    <t>Sources:  National Electrification Administration Regions 1 and 2, ABRECO, BENECO, KAELCO and MOPRECO</t>
  </si>
  <si>
    <r>
      <t xml:space="preserve">Others </t>
    </r>
    <r>
      <rPr>
        <vertAlign val="superscript"/>
        <sz val="9"/>
        <rFont val="Arial"/>
        <family val="2"/>
      </rPr>
      <t>1/</t>
    </r>
  </si>
  <si>
    <t>1999-2008</t>
  </si>
  <si>
    <t xml:space="preserve">2/ For CAR, 2008 data are partial. </t>
  </si>
  <si>
    <t>(In megawatt hours)</t>
  </si>
  <si>
    <t>1/ BENECO (streetlights and Barangay Alternative Power Association); MOPRECO (streetlights &amp; resales)</t>
  </si>
  <si>
    <t>Public Buildings</t>
  </si>
  <si>
    <t>2004-2013</t>
  </si>
  <si>
    <t>Sources:  National Electrification Administration, ABRECO, KAELCO and MOPRECO</t>
  </si>
  <si>
    <t>2009-2013</t>
  </si>
  <si>
    <t>Sources:  ABRECO, BENECO, KAELCO and MOPRECO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</si>
</sst>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#,##0;[Red]#,##0"/>
  </numFmts>
  <fonts count="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7" fillId="0" borderId="0" xfId="0" applyFont="1" applyBorder="1"/>
    <xf numFmtId="0" fontId="6" fillId="0" borderId="1" xfId="0" applyFont="1" applyBorder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indent="3"/>
    </xf>
    <xf numFmtId="0" fontId="6" fillId="0" borderId="0" xfId="0" applyFont="1" applyAlignment="1">
      <alignment horizontal="left" indent="3"/>
    </xf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Border="1" applyAlignment="1">
      <alignment horizontal="center"/>
    </xf>
    <xf numFmtId="1" fontId="4" fillId="0" borderId="1" xfId="0" applyNumberFormat="1" applyFont="1" applyBorder="1"/>
    <xf numFmtId="3" fontId="4" fillId="0" borderId="0" xfId="0" applyNumberFormat="1" applyFont="1"/>
    <xf numFmtId="3" fontId="6" fillId="0" borderId="0" xfId="0" applyNumberFormat="1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49" fontId="6" fillId="0" borderId="0" xfId="0" applyNumberFormat="1" applyFont="1" applyAlignment="1">
      <alignment horizontal="right"/>
    </xf>
    <xf numFmtId="164" fontId="7" fillId="0" borderId="0" xfId="1" applyNumberFormat="1" applyFont="1" applyAlignment="1">
      <alignment horizontal="right"/>
    </xf>
    <xf numFmtId="164" fontId="6" fillId="0" borderId="0" xfId="1" applyNumberFormat="1" applyFont="1"/>
    <xf numFmtId="1" fontId="6" fillId="0" borderId="1" xfId="0" applyNumberFormat="1" applyFont="1" applyBorder="1"/>
    <xf numFmtId="3" fontId="6" fillId="0" borderId="0" xfId="1" applyNumberFormat="1" applyFont="1"/>
    <xf numFmtId="3" fontId="6" fillId="0" borderId="0" xfId="1" applyNumberFormat="1" applyFont="1" applyAlignment="1">
      <alignment horizontal="right"/>
    </xf>
    <xf numFmtId="3" fontId="6" fillId="0" borderId="0" xfId="0" applyNumberFormat="1" applyFont="1" applyBorder="1" applyAlignment="1">
      <alignment horizontal="center"/>
    </xf>
    <xf numFmtId="3" fontId="6" fillId="0" borderId="1" xfId="0" applyNumberFormat="1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2" fillId="0" borderId="1" xfId="0" applyFont="1" applyBorder="1"/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Border="1"/>
    <xf numFmtId="3" fontId="7" fillId="0" borderId="0" xfId="0" applyNumberFormat="1" applyFont="1" applyBorder="1"/>
    <xf numFmtId="3" fontId="6" fillId="0" borderId="3" xfId="0" applyNumberFormat="1" applyFont="1" applyBorder="1"/>
    <xf numFmtId="3" fontId="6" fillId="0" borderId="3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/>
    <xf numFmtId="166" fontId="6" fillId="0" borderId="0" xfId="0" applyNumberFormat="1" applyFont="1"/>
    <xf numFmtId="41" fontId="6" fillId="0" borderId="0" xfId="0" applyNumberFormat="1" applyFont="1"/>
    <xf numFmtId="41" fontId="6" fillId="0" borderId="0" xfId="0" applyNumberFormat="1" applyFont="1" applyBorder="1"/>
    <xf numFmtId="0" fontId="6" fillId="0" borderId="0" xfId="0" applyNumberFormat="1" applyFont="1" applyBorder="1" applyAlignment="1">
      <alignment horizontal="right"/>
    </xf>
    <xf numFmtId="0" fontId="6" fillId="0" borderId="0" xfId="0" applyFont="1" applyFill="1" applyBorder="1" applyAlignment="1">
      <alignment horizontal="left" indent="3"/>
    </xf>
    <xf numFmtId="0" fontId="6" fillId="0" borderId="0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 indent="3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/>
    <xf numFmtId="0" fontId="7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tabSelected="1" view="pageBreakPreview" topLeftCell="N37" zoomScaleNormal="100" zoomScaleSheetLayoutView="100" workbookViewId="0">
      <selection activeCell="N56" sqref="N56:N57"/>
    </sheetView>
  </sheetViews>
  <sheetFormatPr defaultRowHeight="12.75" x14ac:dyDescent="0.2"/>
  <cols>
    <col min="1" max="1" width="33.140625" style="8" hidden="1" customWidth="1"/>
    <col min="2" max="2" width="10.85546875" style="8" hidden="1" customWidth="1"/>
    <col min="3" max="3" width="11.7109375" style="8" hidden="1" customWidth="1"/>
    <col min="4" max="4" width="11.42578125" style="8" hidden="1" customWidth="1"/>
    <col min="5" max="7" width="10.85546875" style="8" hidden="1" customWidth="1"/>
    <col min="8" max="8" width="34" style="8" hidden="1" customWidth="1"/>
    <col min="9" max="9" width="11" style="8" hidden="1" customWidth="1"/>
    <col min="10" max="11" width="11.140625" style="8" hidden="1" customWidth="1"/>
    <col min="12" max="12" width="10.5703125" style="8" hidden="1" customWidth="1"/>
    <col min="13" max="13" width="10.7109375" hidden="1" customWidth="1"/>
    <col min="14" max="14" width="34" style="8" customWidth="1"/>
    <col min="15" max="15" width="11" style="8" customWidth="1"/>
    <col min="16" max="17" width="11.140625" style="8" customWidth="1"/>
    <col min="18" max="18" width="10.5703125" style="8" customWidth="1"/>
    <col min="19" max="19" width="11" customWidth="1"/>
  </cols>
  <sheetData>
    <row r="1" spans="1:19" x14ac:dyDescent="0.2">
      <c r="A1" s="8" t="s">
        <v>0</v>
      </c>
      <c r="B1" s="9"/>
      <c r="C1" s="9"/>
      <c r="D1" s="9"/>
      <c r="E1" s="9"/>
      <c r="H1" s="8" t="s">
        <v>1</v>
      </c>
      <c r="J1" s="9"/>
      <c r="K1" s="9"/>
      <c r="L1" s="9"/>
      <c r="M1" s="1"/>
      <c r="N1" s="62" t="s">
        <v>0</v>
      </c>
      <c r="P1" s="9"/>
      <c r="Q1" s="9"/>
      <c r="R1" s="9"/>
      <c r="S1" s="1"/>
    </row>
    <row r="2" spans="1:19" x14ac:dyDescent="0.2">
      <c r="A2" s="9" t="s">
        <v>2</v>
      </c>
      <c r="B2" s="9"/>
      <c r="C2" s="9"/>
      <c r="D2" s="9"/>
      <c r="E2" s="9"/>
      <c r="H2" s="9" t="s">
        <v>2</v>
      </c>
      <c r="J2" s="9"/>
      <c r="K2" s="9"/>
      <c r="L2" s="9"/>
      <c r="M2" s="1"/>
      <c r="N2" s="9" t="s">
        <v>2</v>
      </c>
      <c r="P2" s="9"/>
      <c r="Q2" s="9"/>
      <c r="R2" s="9"/>
      <c r="S2" s="1"/>
    </row>
    <row r="3" spans="1:19" x14ac:dyDescent="0.2">
      <c r="A3" s="9" t="s">
        <v>30</v>
      </c>
      <c r="B3" s="9"/>
      <c r="C3" s="9"/>
      <c r="D3" s="9"/>
      <c r="E3" s="9"/>
      <c r="H3" s="9" t="s">
        <v>35</v>
      </c>
      <c r="J3" s="9"/>
      <c r="K3" s="9"/>
      <c r="L3" s="9"/>
      <c r="M3" s="1"/>
      <c r="N3" s="9" t="s">
        <v>37</v>
      </c>
      <c r="P3" s="9"/>
      <c r="Q3" s="9"/>
      <c r="R3" s="9"/>
      <c r="S3" s="1"/>
    </row>
    <row r="4" spans="1:19" x14ac:dyDescent="0.2">
      <c r="A4" s="9" t="s">
        <v>32</v>
      </c>
      <c r="B4" s="9"/>
      <c r="C4" s="9"/>
      <c r="D4" s="9"/>
      <c r="E4" s="9"/>
      <c r="H4" s="9" t="s">
        <v>32</v>
      </c>
      <c r="J4" s="9"/>
      <c r="K4" s="9"/>
      <c r="L4" s="9"/>
      <c r="M4" s="1"/>
      <c r="N4" s="9" t="s">
        <v>32</v>
      </c>
      <c r="P4" s="9"/>
      <c r="Q4" s="9"/>
      <c r="R4" s="9"/>
      <c r="S4" s="1"/>
    </row>
    <row r="5" spans="1:19" x14ac:dyDescent="0.2">
      <c r="B5" s="9"/>
      <c r="C5" s="9"/>
      <c r="D5" s="9"/>
      <c r="E5" s="9"/>
      <c r="I5" s="9"/>
      <c r="J5" s="9"/>
      <c r="K5" s="9"/>
      <c r="L5" s="9"/>
      <c r="M5" s="41"/>
      <c r="O5" s="9"/>
      <c r="P5" s="9"/>
      <c r="Q5" s="9"/>
      <c r="R5" s="9"/>
      <c r="S5" s="41"/>
    </row>
    <row r="6" spans="1:19" s="8" customFormat="1" ht="12.75" customHeight="1" x14ac:dyDescent="0.2">
      <c r="A6" s="63" t="s">
        <v>10</v>
      </c>
      <c r="B6" s="68">
        <v>1998</v>
      </c>
      <c r="C6" s="68">
        <v>1999</v>
      </c>
      <c r="D6" s="68">
        <v>2000</v>
      </c>
      <c r="E6" s="68">
        <v>2001</v>
      </c>
      <c r="F6" s="71">
        <v>2002</v>
      </c>
      <c r="G6" s="68">
        <v>2003</v>
      </c>
      <c r="H6" s="63" t="s">
        <v>10</v>
      </c>
      <c r="I6" s="63">
        <v>2004</v>
      </c>
      <c r="J6" s="63">
        <v>2005</v>
      </c>
      <c r="K6" s="63">
        <v>2006</v>
      </c>
      <c r="L6" s="67">
        <v>2007</v>
      </c>
      <c r="M6" s="63">
        <v>2008</v>
      </c>
      <c r="N6" s="63" t="s">
        <v>10</v>
      </c>
      <c r="O6" s="63">
        <v>2009</v>
      </c>
      <c r="P6" s="63">
        <v>2010</v>
      </c>
      <c r="Q6" s="63">
        <v>2011</v>
      </c>
      <c r="R6" s="67">
        <v>2012</v>
      </c>
      <c r="S6" s="63">
        <v>2013</v>
      </c>
    </row>
    <row r="7" spans="1:19" s="8" customFormat="1" x14ac:dyDescent="0.2">
      <c r="A7" s="65"/>
      <c r="B7" s="70"/>
      <c r="C7" s="70"/>
      <c r="D7" s="70"/>
      <c r="E7" s="69"/>
      <c r="F7" s="72"/>
      <c r="G7" s="69"/>
      <c r="H7" s="65"/>
      <c r="I7" s="66"/>
      <c r="J7" s="66"/>
      <c r="K7" s="66"/>
      <c r="L7" s="66"/>
      <c r="M7" s="64"/>
      <c r="N7" s="65"/>
      <c r="O7" s="66"/>
      <c r="P7" s="66"/>
      <c r="Q7" s="66"/>
      <c r="R7" s="66"/>
      <c r="S7" s="64"/>
    </row>
    <row r="8" spans="1:19" s="8" customFormat="1" x14ac:dyDescent="0.2">
      <c r="A8" s="57"/>
      <c r="B8" s="58"/>
      <c r="C8" s="58"/>
      <c r="D8" s="58"/>
      <c r="E8" s="56"/>
      <c r="F8" s="59"/>
      <c r="G8" s="56"/>
      <c r="H8" s="57"/>
      <c r="I8" s="60"/>
      <c r="J8" s="60"/>
      <c r="K8" s="60"/>
      <c r="L8" s="60"/>
      <c r="M8" s="61"/>
      <c r="N8" s="57"/>
      <c r="O8" s="60"/>
      <c r="P8" s="60"/>
      <c r="Q8" s="60"/>
      <c r="R8" s="60"/>
      <c r="S8" s="61"/>
    </row>
    <row r="9" spans="1:19" x14ac:dyDescent="0.2">
      <c r="A9" s="20" t="s">
        <v>4</v>
      </c>
      <c r="B9" s="30">
        <f>SUM(B11:B15)</f>
        <v>24189.006999999998</v>
      </c>
      <c r="C9" s="30">
        <f>SUM(C11:C15)</f>
        <v>173203.465</v>
      </c>
      <c r="D9" s="30">
        <f>SUM(D11:D15)</f>
        <v>192693.25200000004</v>
      </c>
      <c r="E9" s="30">
        <f>SUM(E11:E15)</f>
        <v>212200.20799999998</v>
      </c>
      <c r="F9" s="30">
        <f>F17+F25+F33+F41+F49</f>
        <v>235132.11370000002</v>
      </c>
      <c r="G9" s="30">
        <f>G17+G25+G33+G41+G49</f>
        <v>271137</v>
      </c>
      <c r="H9" s="20" t="s">
        <v>4</v>
      </c>
      <c r="I9" s="30">
        <f>I25+I49</f>
        <v>258101</v>
      </c>
      <c r="J9" s="30">
        <f>J25+J49+J17+J41</f>
        <v>352166</v>
      </c>
      <c r="K9" s="30">
        <f>K25+K49+K17+K41</f>
        <v>350199</v>
      </c>
      <c r="L9" s="30">
        <f>L25+L49+L17+L41</f>
        <v>370333</v>
      </c>
      <c r="M9" s="30">
        <f>M49+M17+M41</f>
        <v>105264</v>
      </c>
      <c r="N9" s="20" t="s">
        <v>4</v>
      </c>
      <c r="O9" s="30">
        <f>O25+O49+O41</f>
        <v>320636</v>
      </c>
      <c r="P9" s="30">
        <f>P25+P49+P41+P17</f>
        <v>373779</v>
      </c>
      <c r="Q9" s="30">
        <f t="shared" ref="Q9:R9" si="0">Q25+Q49+Q41+Q17</f>
        <v>383622</v>
      </c>
      <c r="R9" s="30">
        <f t="shared" si="0"/>
        <v>394555</v>
      </c>
      <c r="S9" s="30">
        <f>S49+S41+S17</f>
        <v>74351</v>
      </c>
    </row>
    <row r="10" spans="1:19" x14ac:dyDescent="0.2">
      <c r="A10" s="18"/>
      <c r="B10" s="17"/>
      <c r="C10" s="17"/>
      <c r="D10" s="17"/>
      <c r="E10" s="16"/>
      <c r="F10" s="16"/>
      <c r="G10" s="23"/>
      <c r="H10" s="18"/>
      <c r="I10" s="17"/>
      <c r="J10" s="16"/>
      <c r="K10" s="16"/>
      <c r="L10" s="23"/>
      <c r="M10" s="23"/>
      <c r="N10" s="18"/>
      <c r="O10" s="17"/>
      <c r="P10" s="16"/>
      <c r="Q10" s="16"/>
      <c r="R10" s="23"/>
      <c r="S10" s="23"/>
    </row>
    <row r="11" spans="1:19" x14ac:dyDescent="0.2">
      <c r="A11" s="21" t="s">
        <v>11</v>
      </c>
      <c r="B11" s="23">
        <f t="shared" ref="B11:F13" si="1">SUM(B19,B27,B35,B43,B51)</f>
        <v>17519.328999999998</v>
      </c>
      <c r="C11" s="23">
        <f t="shared" si="1"/>
        <v>100067.542</v>
      </c>
      <c r="D11" s="23">
        <f t="shared" si="1"/>
        <v>109629.724</v>
      </c>
      <c r="E11" s="23">
        <f t="shared" si="1"/>
        <v>114587.00099999999</v>
      </c>
      <c r="F11" s="23">
        <f t="shared" si="1"/>
        <v>112540.03899999999</v>
      </c>
      <c r="G11" s="23">
        <f>G19+G27+G35+G43+G51</f>
        <v>151147</v>
      </c>
      <c r="H11" s="21" t="s">
        <v>11</v>
      </c>
      <c r="I11" s="23">
        <f>I27+I51</f>
        <v>127089</v>
      </c>
      <c r="J11" s="23">
        <f>J27+J51</f>
        <v>126403</v>
      </c>
      <c r="K11" s="23">
        <f>K27+K51</f>
        <v>126876</v>
      </c>
      <c r="L11" s="23">
        <f>L27+L51</f>
        <v>132600</v>
      </c>
      <c r="M11" s="23">
        <f>M51</f>
        <v>6016</v>
      </c>
      <c r="N11" s="21" t="s">
        <v>11</v>
      </c>
      <c r="O11" s="23">
        <f>O27+O51</f>
        <v>156437</v>
      </c>
      <c r="P11" s="23">
        <f>P27+P51</f>
        <v>166618</v>
      </c>
      <c r="Q11" s="23">
        <f>Q27+Q51</f>
        <v>172995</v>
      </c>
      <c r="R11" s="23">
        <f>R27+R51</f>
        <v>178382</v>
      </c>
      <c r="S11" s="23">
        <f>S51</f>
        <v>8983</v>
      </c>
    </row>
    <row r="12" spans="1:19" x14ac:dyDescent="0.2">
      <c r="A12" s="21" t="s">
        <v>12</v>
      </c>
      <c r="B12" s="23">
        <f t="shared" si="1"/>
        <v>3439.16</v>
      </c>
      <c r="C12" s="23">
        <f t="shared" si="1"/>
        <v>50468.926000000007</v>
      </c>
      <c r="D12" s="23">
        <f t="shared" si="1"/>
        <v>57673.277000000009</v>
      </c>
      <c r="E12" s="23">
        <f t="shared" si="1"/>
        <v>62472.72</v>
      </c>
      <c r="F12" s="23">
        <f t="shared" si="1"/>
        <v>64205.847000000002</v>
      </c>
      <c r="G12" s="23">
        <f>G20+G28+G36+G44+G52</f>
        <v>80271</v>
      </c>
      <c r="H12" s="21" t="s">
        <v>12</v>
      </c>
      <c r="I12" s="23">
        <f t="shared" ref="I12:L14" si="2">I28+I52</f>
        <v>91086</v>
      </c>
      <c r="J12" s="23">
        <f t="shared" si="2"/>
        <v>91103</v>
      </c>
      <c r="K12" s="23">
        <f t="shared" si="2"/>
        <v>90723</v>
      </c>
      <c r="L12" s="23">
        <f t="shared" si="2"/>
        <v>94346</v>
      </c>
      <c r="M12" s="23">
        <f>M52</f>
        <v>1943</v>
      </c>
      <c r="N12" s="21" t="s">
        <v>12</v>
      </c>
      <c r="O12" s="23">
        <f t="shared" ref="O12:R12" si="3">O28+O52</f>
        <v>100795</v>
      </c>
      <c r="P12" s="23">
        <f t="shared" si="3"/>
        <v>113172</v>
      </c>
      <c r="Q12" s="23">
        <f t="shared" si="3"/>
        <v>131818</v>
      </c>
      <c r="R12" s="23">
        <f t="shared" si="3"/>
        <v>134963</v>
      </c>
      <c r="S12" s="23">
        <f>S52</f>
        <v>2448</v>
      </c>
    </row>
    <row r="13" spans="1:19" x14ac:dyDescent="0.2">
      <c r="A13" s="21" t="s">
        <v>13</v>
      </c>
      <c r="B13" s="23">
        <f t="shared" si="1"/>
        <v>680.68100000000004</v>
      </c>
      <c r="C13" s="23">
        <f t="shared" si="1"/>
        <v>3259.0209999999997</v>
      </c>
      <c r="D13" s="23">
        <f t="shared" si="1"/>
        <v>2686.712</v>
      </c>
      <c r="E13" s="23">
        <f t="shared" si="1"/>
        <v>2386.5709999999999</v>
      </c>
      <c r="F13" s="23">
        <f t="shared" si="1"/>
        <v>2492.9229999999998</v>
      </c>
      <c r="G13" s="23">
        <f>G21+G29+G37+G45+G53</f>
        <v>3597</v>
      </c>
      <c r="H13" s="21" t="s">
        <v>13</v>
      </c>
      <c r="I13" s="23">
        <f t="shared" si="2"/>
        <v>2907</v>
      </c>
      <c r="J13" s="23">
        <f t="shared" si="2"/>
        <v>2952</v>
      </c>
      <c r="K13" s="23">
        <f t="shared" si="2"/>
        <v>3067</v>
      </c>
      <c r="L13" s="23">
        <f t="shared" si="2"/>
        <v>3039</v>
      </c>
      <c r="M13" s="23">
        <f>M53</f>
        <v>0</v>
      </c>
      <c r="N13" s="21" t="s">
        <v>13</v>
      </c>
      <c r="O13" s="23">
        <f t="shared" ref="O13:R13" si="4">O29+O53</f>
        <v>3562</v>
      </c>
      <c r="P13" s="23">
        <f t="shared" si="4"/>
        <v>2798</v>
      </c>
      <c r="Q13" s="23">
        <f t="shared" si="4"/>
        <v>1550</v>
      </c>
      <c r="R13" s="23">
        <f t="shared" si="4"/>
        <v>1453</v>
      </c>
      <c r="S13" s="23">
        <f>S53</f>
        <v>0</v>
      </c>
    </row>
    <row r="14" spans="1:19" x14ac:dyDescent="0.2">
      <c r="A14" s="21" t="s">
        <v>34</v>
      </c>
      <c r="B14" s="23">
        <f>SUM(B22,B30,B38,B54)</f>
        <v>1744.61</v>
      </c>
      <c r="C14" s="23">
        <f>SUM(C22,C30,C38,C54)</f>
        <v>9355.9699999999993</v>
      </c>
      <c r="D14" s="23">
        <f>SUM(D22,D30,D38,D54)</f>
        <v>12272.494000000001</v>
      </c>
      <c r="E14" s="23">
        <f>SUM(E22,E30,E38,E54)</f>
        <v>12108.824000000001</v>
      </c>
      <c r="F14" s="23">
        <f>SUM(F22,F30,F38,F54)</f>
        <v>17806.593000000001</v>
      </c>
      <c r="G14" s="50">
        <f>G22+G30+G38+G46+G54</f>
        <v>0</v>
      </c>
      <c r="H14" s="21" t="s">
        <v>34</v>
      </c>
      <c r="I14" s="23">
        <f t="shared" si="2"/>
        <v>30851</v>
      </c>
      <c r="J14" s="23">
        <f t="shared" si="2"/>
        <v>32458</v>
      </c>
      <c r="K14" s="23">
        <f t="shared" si="2"/>
        <v>31274</v>
      </c>
      <c r="L14" s="23">
        <f t="shared" si="2"/>
        <v>33191</v>
      </c>
      <c r="M14" s="23">
        <f>M54</f>
        <v>1059</v>
      </c>
      <c r="N14" s="21" t="s">
        <v>34</v>
      </c>
      <c r="O14" s="23">
        <f t="shared" ref="O14:R14" si="5">O30+O54</f>
        <v>37034</v>
      </c>
      <c r="P14" s="23">
        <f t="shared" si="5"/>
        <v>32694</v>
      </c>
      <c r="Q14" s="23">
        <f t="shared" si="5"/>
        <v>16066</v>
      </c>
      <c r="R14" s="23">
        <f t="shared" si="5"/>
        <v>15981</v>
      </c>
      <c r="S14" s="23">
        <f>S54</f>
        <v>1451</v>
      </c>
    </row>
    <row r="15" spans="1:19" ht="13.5" x14ac:dyDescent="0.2">
      <c r="A15" s="21" t="s">
        <v>29</v>
      </c>
      <c r="B15" s="23">
        <f>SUM(B23,B31,B39,B47,B55)</f>
        <v>805.22700000000009</v>
      </c>
      <c r="C15" s="23">
        <f>SUM(C23,C31,C39,C47,C55)</f>
        <v>10052.006000000001</v>
      </c>
      <c r="D15" s="23">
        <f>SUM(D23,D31,D39,D47,D55)</f>
        <v>10431.045000000002</v>
      </c>
      <c r="E15" s="23">
        <f>SUM(E23,E31,E39,E47,E55)</f>
        <v>20645.091999999997</v>
      </c>
      <c r="F15" s="23">
        <f>SUM(F23,F31,F39,F47,F55)</f>
        <v>15503.903700000001</v>
      </c>
      <c r="G15" s="23">
        <v>36122</v>
      </c>
      <c r="H15" s="21" t="s">
        <v>15</v>
      </c>
      <c r="I15" s="23">
        <f>I31+I55</f>
        <v>6168</v>
      </c>
      <c r="J15" s="23">
        <f>J31+J55</f>
        <v>6796</v>
      </c>
      <c r="K15" s="23">
        <f>K31+K55</f>
        <v>7752</v>
      </c>
      <c r="L15" s="23">
        <f>L31+L55</f>
        <v>8600</v>
      </c>
      <c r="M15" s="23">
        <f>M55</f>
        <v>1785</v>
      </c>
      <c r="N15" s="21" t="s">
        <v>15</v>
      </c>
      <c r="O15" s="23">
        <f>O31+O55</f>
        <v>8400</v>
      </c>
      <c r="P15" s="23">
        <f>P31+P55</f>
        <v>9496</v>
      </c>
      <c r="Q15" s="23">
        <f>Q31+Q55</f>
        <v>9958</v>
      </c>
      <c r="R15" s="23">
        <f>R31+R55</f>
        <v>10201</v>
      </c>
      <c r="S15" s="23">
        <f>S55</f>
        <v>2918</v>
      </c>
    </row>
    <row r="16" spans="1:19" x14ac:dyDescent="0.2">
      <c r="A16" s="21"/>
      <c r="B16" s="17"/>
      <c r="C16" s="17"/>
      <c r="D16" s="17"/>
      <c r="E16" s="16"/>
      <c r="F16" s="16"/>
      <c r="G16" s="23"/>
      <c r="H16" s="21"/>
      <c r="I16" s="17"/>
      <c r="J16" s="16"/>
      <c r="K16" s="16"/>
      <c r="L16" s="23"/>
      <c r="N16" s="21"/>
      <c r="O16" s="17"/>
      <c r="P16" s="16"/>
      <c r="Q16" s="16"/>
      <c r="R16" s="23"/>
    </row>
    <row r="17" spans="1:19" x14ac:dyDescent="0.2">
      <c r="A17" s="21" t="s">
        <v>5</v>
      </c>
      <c r="B17" s="40">
        <f>SUM(B19:B23)</f>
        <v>15530.682000000001</v>
      </c>
      <c r="C17" s="40">
        <f>SUM(C19:C23)</f>
        <v>16663.847999999998</v>
      </c>
      <c r="D17" s="40">
        <f>SUM(D19:D23)</f>
        <v>18951.127</v>
      </c>
      <c r="E17" s="40">
        <f>SUM(E19:E23)</f>
        <v>19221.148999999998</v>
      </c>
      <c r="F17" s="40">
        <v>22582.808000000001</v>
      </c>
      <c r="G17" s="40">
        <v>24846</v>
      </c>
      <c r="H17" s="21" t="s">
        <v>5</v>
      </c>
      <c r="I17" s="52" t="s">
        <v>19</v>
      </c>
      <c r="J17" s="47">
        <f>SUM(J19:J23)</f>
        <v>78788</v>
      </c>
      <c r="K17" s="47">
        <f>SUM(K19:K23)</f>
        <v>77385</v>
      </c>
      <c r="L17" s="47">
        <f>SUM(L19:L23)</f>
        <v>85275</v>
      </c>
      <c r="M17" s="47">
        <f>SUM(M19:M23)</f>
        <v>80219</v>
      </c>
      <c r="N17" s="21" t="s">
        <v>5</v>
      </c>
      <c r="O17" s="52" t="s">
        <v>19</v>
      </c>
      <c r="P17" s="47">
        <f>SUM(P19:P23)</f>
        <v>32452</v>
      </c>
      <c r="Q17" s="47">
        <f t="shared" ref="Q17:S17" si="6">SUM(Q19:Q23)</f>
        <v>33213</v>
      </c>
      <c r="R17" s="47">
        <f t="shared" si="6"/>
        <v>34223</v>
      </c>
      <c r="S17" s="47">
        <f t="shared" si="6"/>
        <v>36347</v>
      </c>
    </row>
    <row r="18" spans="1:19" x14ac:dyDescent="0.2">
      <c r="A18" s="21"/>
      <c r="B18" s="16"/>
      <c r="C18" s="16"/>
      <c r="D18" s="16"/>
      <c r="E18" s="16"/>
      <c r="F18" s="16"/>
      <c r="G18" s="40"/>
      <c r="H18" s="21"/>
      <c r="I18" s="16"/>
      <c r="J18" s="16"/>
      <c r="K18" s="16"/>
      <c r="L18" s="40"/>
      <c r="N18" s="21"/>
      <c r="O18" s="16"/>
      <c r="P18" s="16"/>
      <c r="Q18" s="16"/>
      <c r="R18" s="40"/>
    </row>
    <row r="19" spans="1:19" x14ac:dyDescent="0.2">
      <c r="A19" s="21" t="s">
        <v>11</v>
      </c>
      <c r="B19" s="40">
        <v>11075.884</v>
      </c>
      <c r="C19" s="40">
        <v>11584.621999999999</v>
      </c>
      <c r="D19" s="40">
        <v>12840.54</v>
      </c>
      <c r="E19" s="40">
        <v>13231.308999999999</v>
      </c>
      <c r="F19" s="47" t="s">
        <v>19</v>
      </c>
      <c r="G19" s="40">
        <v>17809</v>
      </c>
      <c r="H19" s="21" t="s">
        <v>11</v>
      </c>
      <c r="I19" s="52" t="s">
        <v>19</v>
      </c>
      <c r="J19" s="47">
        <v>24672</v>
      </c>
      <c r="K19" s="47">
        <v>18503</v>
      </c>
      <c r="L19" s="47">
        <v>25080</v>
      </c>
      <c r="M19" s="47">
        <v>24560</v>
      </c>
      <c r="N19" s="21" t="s">
        <v>11</v>
      </c>
      <c r="O19" s="52" t="s">
        <v>19</v>
      </c>
      <c r="P19" s="47">
        <v>22389</v>
      </c>
      <c r="Q19" s="47">
        <v>22722</v>
      </c>
      <c r="R19" s="47">
        <v>23518</v>
      </c>
      <c r="S19" s="47">
        <v>25283</v>
      </c>
    </row>
    <row r="20" spans="1:19" x14ac:dyDescent="0.2">
      <c r="A20" s="21" t="s">
        <v>12</v>
      </c>
      <c r="B20" s="40">
        <v>2569.83</v>
      </c>
      <c r="C20" s="40">
        <v>2957.9969999999998</v>
      </c>
      <c r="D20" s="40">
        <v>3396.0819999999999</v>
      </c>
      <c r="E20" s="40">
        <v>3630.319</v>
      </c>
      <c r="F20" s="47" t="s">
        <v>19</v>
      </c>
      <c r="G20" s="40">
        <v>4191</v>
      </c>
      <c r="H20" s="21" t="s">
        <v>12</v>
      </c>
      <c r="I20" s="52" t="s">
        <v>19</v>
      </c>
      <c r="J20" s="47">
        <v>27654</v>
      </c>
      <c r="K20" s="47">
        <v>23885</v>
      </c>
      <c r="L20" s="47">
        <v>24547</v>
      </c>
      <c r="M20" s="47">
        <v>21888</v>
      </c>
      <c r="N20" s="21" t="s">
        <v>12</v>
      </c>
      <c r="O20" s="52" t="s">
        <v>19</v>
      </c>
      <c r="P20" s="47">
        <v>3753</v>
      </c>
      <c r="Q20" s="47">
        <v>3750</v>
      </c>
      <c r="R20" s="47">
        <v>3973</v>
      </c>
      <c r="S20" s="47">
        <v>4257</v>
      </c>
    </row>
    <row r="21" spans="1:19" x14ac:dyDescent="0.2">
      <c r="A21" s="21" t="s">
        <v>13</v>
      </c>
      <c r="B21" s="40">
        <v>260.68099999999998</v>
      </c>
      <c r="C21" s="40">
        <v>276.41199999999998</v>
      </c>
      <c r="D21" s="40">
        <v>320.03500000000003</v>
      </c>
      <c r="E21" s="40">
        <v>333.44</v>
      </c>
      <c r="F21" s="47" t="s">
        <v>19</v>
      </c>
      <c r="G21" s="40">
        <v>303</v>
      </c>
      <c r="H21" s="21" t="s">
        <v>13</v>
      </c>
      <c r="I21" s="52" t="s">
        <v>19</v>
      </c>
      <c r="J21" s="47">
        <v>9935</v>
      </c>
      <c r="K21" s="47">
        <v>16930</v>
      </c>
      <c r="L21" s="47">
        <v>16974</v>
      </c>
      <c r="M21" s="47">
        <v>16820</v>
      </c>
      <c r="N21" s="21" t="s">
        <v>13</v>
      </c>
      <c r="O21" s="52" t="s">
        <v>19</v>
      </c>
      <c r="P21" s="47">
        <v>2967</v>
      </c>
      <c r="Q21" s="47">
        <v>3198</v>
      </c>
      <c r="R21" s="47">
        <v>3043</v>
      </c>
      <c r="S21" s="47">
        <v>2861</v>
      </c>
    </row>
    <row r="22" spans="1:19" x14ac:dyDescent="0.2">
      <c r="A22" s="21" t="s">
        <v>34</v>
      </c>
      <c r="B22" s="40">
        <v>1314.85</v>
      </c>
      <c r="C22" s="40">
        <v>1397.029</v>
      </c>
      <c r="D22" s="40">
        <v>1937.4770000000001</v>
      </c>
      <c r="E22" s="40">
        <v>1556.462</v>
      </c>
      <c r="F22" s="47" t="s">
        <v>19</v>
      </c>
      <c r="G22" s="51">
        <v>0</v>
      </c>
      <c r="H22" s="21" t="s">
        <v>34</v>
      </c>
      <c r="I22" s="52" t="s">
        <v>19</v>
      </c>
      <c r="J22" s="47">
        <v>15878</v>
      </c>
      <c r="K22" s="47">
        <v>17477</v>
      </c>
      <c r="L22" s="47">
        <v>18097</v>
      </c>
      <c r="M22" s="47">
        <v>16420</v>
      </c>
      <c r="N22" s="21" t="s">
        <v>34</v>
      </c>
      <c r="O22" s="52" t="s">
        <v>19</v>
      </c>
      <c r="P22" s="47">
        <v>2765</v>
      </c>
      <c r="Q22" s="47">
        <v>2916</v>
      </c>
      <c r="R22" s="47">
        <v>3058</v>
      </c>
      <c r="S22" s="47">
        <v>3343</v>
      </c>
    </row>
    <row r="23" spans="1:19" x14ac:dyDescent="0.2">
      <c r="A23" s="21" t="s">
        <v>16</v>
      </c>
      <c r="B23" s="40">
        <v>309.43700000000001</v>
      </c>
      <c r="C23" s="40">
        <v>447.78800000000001</v>
      </c>
      <c r="D23" s="40">
        <v>456.99299999999999</v>
      </c>
      <c r="E23" s="40">
        <v>469.61900000000003</v>
      </c>
      <c r="F23" s="47" t="s">
        <v>19</v>
      </c>
      <c r="G23" s="40">
        <v>2543</v>
      </c>
      <c r="H23" s="21" t="s">
        <v>15</v>
      </c>
      <c r="I23" s="52" t="s">
        <v>19</v>
      </c>
      <c r="J23" s="47">
        <v>649</v>
      </c>
      <c r="K23" s="47">
        <v>590</v>
      </c>
      <c r="L23" s="47">
        <v>577</v>
      </c>
      <c r="M23" s="47">
        <v>531</v>
      </c>
      <c r="N23" s="21" t="s">
        <v>15</v>
      </c>
      <c r="O23" s="52" t="s">
        <v>19</v>
      </c>
      <c r="P23" s="47">
        <v>578</v>
      </c>
      <c r="Q23" s="47">
        <v>627</v>
      </c>
      <c r="R23" s="47">
        <v>631</v>
      </c>
      <c r="S23" s="47">
        <v>603</v>
      </c>
    </row>
    <row r="24" spans="1:19" x14ac:dyDescent="0.2">
      <c r="A24" s="21"/>
      <c r="B24" s="16"/>
      <c r="C24" s="16"/>
      <c r="D24" s="16"/>
      <c r="E24" s="25"/>
      <c r="F24" s="25"/>
      <c r="G24" s="40"/>
      <c r="H24" s="21"/>
      <c r="I24" s="16"/>
      <c r="J24" s="25"/>
      <c r="K24" s="25"/>
      <c r="L24" s="40"/>
      <c r="N24" s="21"/>
      <c r="O24" s="16"/>
      <c r="P24" s="25"/>
      <c r="Q24" s="25"/>
      <c r="R24" s="40"/>
    </row>
    <row r="25" spans="1:19" x14ac:dyDescent="0.2">
      <c r="A25" s="21" t="s">
        <v>6</v>
      </c>
      <c r="B25" s="47" t="s">
        <v>19</v>
      </c>
      <c r="C25" s="47">
        <f>SUM(C27:C31)</f>
        <v>143410.84900000002</v>
      </c>
      <c r="D25" s="47">
        <f>SUM(D27:D31)</f>
        <v>158208.886</v>
      </c>
      <c r="E25" s="47">
        <f>SUM(E27:E31)</f>
        <v>175907.348</v>
      </c>
      <c r="F25" s="47">
        <f>SUM(F27:F31)</f>
        <v>194429</v>
      </c>
      <c r="G25" s="47">
        <f>SUM(G27:G31)</f>
        <v>217887</v>
      </c>
      <c r="H25" s="21" t="s">
        <v>6</v>
      </c>
      <c r="I25" s="47">
        <f>SUM(I27:I31)</f>
        <v>248845</v>
      </c>
      <c r="J25" s="47">
        <v>250438</v>
      </c>
      <c r="K25" s="47">
        <f>SUM(K27:K31)</f>
        <v>250434</v>
      </c>
      <c r="L25" s="47">
        <f>SUM(L27:L31)</f>
        <v>261714</v>
      </c>
      <c r="M25" s="52" t="s">
        <v>19</v>
      </c>
      <c r="N25" s="21" t="s">
        <v>6</v>
      </c>
      <c r="O25" s="47">
        <f>SUM(O27:O31)</f>
        <v>294978</v>
      </c>
      <c r="P25" s="47">
        <f t="shared" ref="P25:R25" si="7">SUM(P27:P31)</f>
        <v>311705</v>
      </c>
      <c r="Q25" s="47">
        <f t="shared" si="7"/>
        <v>318654</v>
      </c>
      <c r="R25" s="47">
        <f t="shared" si="7"/>
        <v>326309</v>
      </c>
      <c r="S25" s="52" t="s">
        <v>19</v>
      </c>
    </row>
    <row r="26" spans="1:19" x14ac:dyDescent="0.2">
      <c r="A26" s="21"/>
      <c r="B26" s="16"/>
      <c r="C26" s="16"/>
      <c r="D26" s="16"/>
      <c r="E26" s="16"/>
      <c r="F26" s="40"/>
      <c r="G26" s="40"/>
      <c r="H26" s="21"/>
      <c r="I26" s="16"/>
      <c r="J26" s="16"/>
      <c r="K26" s="40"/>
      <c r="L26" s="40"/>
      <c r="N26" s="21"/>
      <c r="O26" s="16"/>
      <c r="P26" s="16"/>
      <c r="Q26" s="40"/>
      <c r="R26" s="40"/>
    </row>
    <row r="27" spans="1:19" x14ac:dyDescent="0.2">
      <c r="A27" s="21" t="s">
        <v>11</v>
      </c>
      <c r="B27" s="47" t="s">
        <v>19</v>
      </c>
      <c r="C27" s="47">
        <v>78482.989000000001</v>
      </c>
      <c r="D27" s="47">
        <v>84872.206999999995</v>
      </c>
      <c r="E27" s="47">
        <v>88064.459000000003</v>
      </c>
      <c r="F27" s="47">
        <v>98560</v>
      </c>
      <c r="G27" s="40">
        <v>113604</v>
      </c>
      <c r="H27" s="21" t="s">
        <v>11</v>
      </c>
      <c r="I27" s="47">
        <v>121337</v>
      </c>
      <c r="J27" s="47">
        <v>120932</v>
      </c>
      <c r="K27" s="47">
        <v>121599</v>
      </c>
      <c r="L27" s="40">
        <v>126811</v>
      </c>
      <c r="M27" s="52" t="s">
        <v>19</v>
      </c>
      <c r="N27" s="21" t="s">
        <v>11</v>
      </c>
      <c r="O27" s="47">
        <v>150144</v>
      </c>
      <c r="P27" s="47">
        <v>159462</v>
      </c>
      <c r="Q27" s="47">
        <v>165488</v>
      </c>
      <c r="R27" s="40">
        <v>170288</v>
      </c>
      <c r="S27" s="52" t="s">
        <v>19</v>
      </c>
    </row>
    <row r="28" spans="1:19" x14ac:dyDescent="0.2">
      <c r="A28" s="21" t="s">
        <v>12</v>
      </c>
      <c r="B28" s="47" t="s">
        <v>19</v>
      </c>
      <c r="C28" s="47">
        <v>45880.957000000002</v>
      </c>
      <c r="D28" s="47">
        <v>52445.029000000002</v>
      </c>
      <c r="E28" s="47">
        <v>56875.53</v>
      </c>
      <c r="F28" s="47">
        <v>62038</v>
      </c>
      <c r="G28" s="40">
        <v>72651</v>
      </c>
      <c r="H28" s="21" t="s">
        <v>12</v>
      </c>
      <c r="I28" s="47">
        <v>89631</v>
      </c>
      <c r="J28" s="47">
        <v>89493</v>
      </c>
      <c r="K28" s="47">
        <v>89032</v>
      </c>
      <c r="L28" s="40">
        <v>92554</v>
      </c>
      <c r="M28" s="52" t="s">
        <v>19</v>
      </c>
      <c r="N28" s="21" t="s">
        <v>12</v>
      </c>
      <c r="O28" s="47">
        <v>98769</v>
      </c>
      <c r="P28" s="47">
        <v>110929</v>
      </c>
      <c r="Q28" s="47">
        <v>129538</v>
      </c>
      <c r="R28" s="40">
        <v>132632</v>
      </c>
      <c r="S28" s="52" t="s">
        <v>19</v>
      </c>
    </row>
    <row r="29" spans="1:19" x14ac:dyDescent="0.2">
      <c r="A29" s="21" t="s">
        <v>13</v>
      </c>
      <c r="B29" s="47" t="s">
        <v>19</v>
      </c>
      <c r="C29" s="47">
        <v>2683.9470000000001</v>
      </c>
      <c r="D29" s="47">
        <v>1970.433</v>
      </c>
      <c r="E29" s="47">
        <v>1718.0360000000001</v>
      </c>
      <c r="F29" s="47">
        <v>2121</v>
      </c>
      <c r="G29" s="40">
        <v>2717</v>
      </c>
      <c r="H29" s="21" t="s">
        <v>13</v>
      </c>
      <c r="I29" s="47">
        <v>2907</v>
      </c>
      <c r="J29" s="47">
        <v>2952</v>
      </c>
      <c r="K29" s="47">
        <v>3067</v>
      </c>
      <c r="L29" s="40">
        <v>3039</v>
      </c>
      <c r="M29" s="52" t="s">
        <v>19</v>
      </c>
      <c r="N29" s="21" t="s">
        <v>13</v>
      </c>
      <c r="O29" s="47">
        <v>3562</v>
      </c>
      <c r="P29" s="47">
        <v>2798</v>
      </c>
      <c r="Q29" s="47">
        <v>1550</v>
      </c>
      <c r="R29" s="40">
        <v>1453</v>
      </c>
      <c r="S29" s="52" t="s">
        <v>19</v>
      </c>
    </row>
    <row r="30" spans="1:19" x14ac:dyDescent="0.2">
      <c r="A30" s="21" t="s">
        <v>34</v>
      </c>
      <c r="B30" s="47" t="s">
        <v>19</v>
      </c>
      <c r="C30" s="47">
        <v>7432.0060000000003</v>
      </c>
      <c r="D30" s="47">
        <v>9749.4809999999998</v>
      </c>
      <c r="E30" s="47">
        <v>9917.3850000000002</v>
      </c>
      <c r="F30" s="47">
        <v>17149</v>
      </c>
      <c r="G30" s="51">
        <v>0</v>
      </c>
      <c r="H30" s="21" t="s">
        <v>34</v>
      </c>
      <c r="I30" s="47">
        <v>30026</v>
      </c>
      <c r="J30" s="47">
        <v>31589</v>
      </c>
      <c r="K30" s="47">
        <v>30347</v>
      </c>
      <c r="L30" s="40">
        <v>32209</v>
      </c>
      <c r="M30" s="52" t="s">
        <v>19</v>
      </c>
      <c r="N30" s="21" t="s">
        <v>34</v>
      </c>
      <c r="O30" s="47">
        <v>35856</v>
      </c>
      <c r="P30" s="47">
        <v>31467</v>
      </c>
      <c r="Q30" s="47">
        <v>14781</v>
      </c>
      <c r="R30" s="40">
        <v>14590</v>
      </c>
      <c r="S30" s="52" t="s">
        <v>19</v>
      </c>
    </row>
    <row r="31" spans="1:19" x14ac:dyDescent="0.2">
      <c r="A31" s="21" t="s">
        <v>15</v>
      </c>
      <c r="B31" s="47" t="s">
        <v>19</v>
      </c>
      <c r="C31" s="47">
        <v>8930.9500000000007</v>
      </c>
      <c r="D31" s="47">
        <v>9171.7360000000008</v>
      </c>
      <c r="E31" s="47">
        <v>19331.937999999998</v>
      </c>
      <c r="F31" s="47">
        <v>14561</v>
      </c>
      <c r="G31" s="40">
        <v>28915</v>
      </c>
      <c r="H31" s="21" t="s">
        <v>15</v>
      </c>
      <c r="I31" s="47">
        <f>3279+1665</f>
        <v>4944</v>
      </c>
      <c r="J31" s="47">
        <f>4419+1052</f>
        <v>5471</v>
      </c>
      <c r="K31" s="47">
        <f>5539+850</f>
        <v>6389</v>
      </c>
      <c r="L31" s="40">
        <f>6265+836</f>
        <v>7101</v>
      </c>
      <c r="M31" s="52" t="s">
        <v>19</v>
      </c>
      <c r="N31" s="21" t="s">
        <v>15</v>
      </c>
      <c r="O31" s="47">
        <v>6647</v>
      </c>
      <c r="P31" s="47">
        <v>7049</v>
      </c>
      <c r="Q31" s="47">
        <v>7297</v>
      </c>
      <c r="R31" s="40">
        <v>7346</v>
      </c>
      <c r="S31" s="52" t="s">
        <v>19</v>
      </c>
    </row>
    <row r="32" spans="1:19" x14ac:dyDescent="0.2">
      <c r="A32" s="21"/>
      <c r="B32" s="16"/>
      <c r="C32" s="16"/>
      <c r="D32" s="16"/>
      <c r="E32" s="25"/>
      <c r="F32" s="37"/>
      <c r="G32" s="40"/>
      <c r="H32" s="21"/>
      <c r="I32" s="16"/>
      <c r="J32" s="25"/>
      <c r="K32" s="37"/>
      <c r="L32" s="40"/>
      <c r="N32" s="21"/>
      <c r="O32" s="16"/>
      <c r="P32" s="25"/>
      <c r="Q32" s="37"/>
      <c r="R32" s="40"/>
    </row>
    <row r="33" spans="1:21" x14ac:dyDescent="0.2">
      <c r="A33" s="21" t="s">
        <v>7</v>
      </c>
      <c r="B33" s="47" t="s">
        <v>19</v>
      </c>
      <c r="C33" s="47" t="s">
        <v>19</v>
      </c>
      <c r="D33" s="47">
        <v>864.11500000000001</v>
      </c>
      <c r="E33" s="47">
        <v>902.55499999999995</v>
      </c>
      <c r="F33" s="47">
        <v>955.56</v>
      </c>
      <c r="G33" s="40">
        <v>7920</v>
      </c>
      <c r="H33" s="21" t="s">
        <v>7</v>
      </c>
      <c r="I33" s="47" t="s">
        <v>19</v>
      </c>
      <c r="J33" s="47" t="s">
        <v>19</v>
      </c>
      <c r="K33" s="47" t="s">
        <v>19</v>
      </c>
      <c r="L33" s="47" t="s">
        <v>19</v>
      </c>
      <c r="M33" s="52" t="s">
        <v>19</v>
      </c>
      <c r="N33" s="21" t="s">
        <v>7</v>
      </c>
      <c r="O33" s="47" t="s">
        <v>19</v>
      </c>
      <c r="P33" s="47" t="s">
        <v>19</v>
      </c>
      <c r="Q33" s="47" t="s">
        <v>19</v>
      </c>
      <c r="R33" s="47" t="s">
        <v>19</v>
      </c>
      <c r="S33" s="52" t="s">
        <v>19</v>
      </c>
    </row>
    <row r="34" spans="1:21" x14ac:dyDescent="0.2">
      <c r="A34" s="21"/>
      <c r="B34" s="16"/>
      <c r="C34" s="16"/>
      <c r="D34" s="16"/>
      <c r="E34" s="16"/>
      <c r="F34" s="16"/>
      <c r="G34" s="40"/>
      <c r="H34" s="21"/>
      <c r="I34" s="16"/>
      <c r="J34" s="16"/>
      <c r="K34" s="16"/>
      <c r="L34" s="40"/>
      <c r="N34" s="21"/>
      <c r="O34" s="16"/>
      <c r="P34" s="16"/>
      <c r="Q34" s="16"/>
      <c r="R34" s="40"/>
    </row>
    <row r="35" spans="1:21" x14ac:dyDescent="0.2">
      <c r="A35" s="21" t="s">
        <v>17</v>
      </c>
      <c r="B35" s="47" t="s">
        <v>19</v>
      </c>
      <c r="C35" s="47" t="s">
        <v>19</v>
      </c>
      <c r="D35" s="47">
        <v>864.11500000000001</v>
      </c>
      <c r="E35" s="47">
        <v>902.55499999999995</v>
      </c>
      <c r="F35" s="47">
        <v>955.56</v>
      </c>
      <c r="G35" s="40">
        <v>5437</v>
      </c>
      <c r="H35" s="21" t="s">
        <v>11</v>
      </c>
      <c r="I35" s="47" t="s">
        <v>19</v>
      </c>
      <c r="J35" s="47" t="s">
        <v>19</v>
      </c>
      <c r="K35" s="47" t="s">
        <v>19</v>
      </c>
      <c r="L35" s="47" t="s">
        <v>19</v>
      </c>
      <c r="M35" s="52" t="s">
        <v>19</v>
      </c>
      <c r="N35" s="21" t="s">
        <v>11</v>
      </c>
      <c r="O35" s="47" t="s">
        <v>19</v>
      </c>
      <c r="P35" s="47" t="s">
        <v>19</v>
      </c>
      <c r="Q35" s="47" t="s">
        <v>19</v>
      </c>
      <c r="R35" s="47" t="s">
        <v>19</v>
      </c>
      <c r="S35" s="52" t="s">
        <v>19</v>
      </c>
    </row>
    <row r="36" spans="1:21" x14ac:dyDescent="0.2">
      <c r="A36" s="21" t="s">
        <v>12</v>
      </c>
      <c r="B36" s="47" t="s">
        <v>19</v>
      </c>
      <c r="C36" s="47" t="s">
        <v>19</v>
      </c>
      <c r="D36" s="47" t="s">
        <v>19</v>
      </c>
      <c r="E36" s="47" t="s">
        <v>19</v>
      </c>
      <c r="F36" s="47" t="s">
        <v>19</v>
      </c>
      <c r="G36" s="40">
        <v>1192</v>
      </c>
      <c r="H36" s="21" t="s">
        <v>12</v>
      </c>
      <c r="I36" s="47" t="s">
        <v>19</v>
      </c>
      <c r="J36" s="47" t="s">
        <v>19</v>
      </c>
      <c r="K36" s="47" t="s">
        <v>19</v>
      </c>
      <c r="L36" s="47" t="s">
        <v>19</v>
      </c>
      <c r="M36" s="52" t="s">
        <v>19</v>
      </c>
      <c r="N36" s="21" t="s">
        <v>12</v>
      </c>
      <c r="O36" s="47" t="s">
        <v>19</v>
      </c>
      <c r="P36" s="47" t="s">
        <v>19</v>
      </c>
      <c r="Q36" s="47" t="s">
        <v>19</v>
      </c>
      <c r="R36" s="47" t="s">
        <v>19</v>
      </c>
      <c r="S36" s="52" t="s">
        <v>19</v>
      </c>
    </row>
    <row r="37" spans="1:21" x14ac:dyDescent="0.2">
      <c r="A37" s="21" t="s">
        <v>13</v>
      </c>
      <c r="B37" s="47" t="s">
        <v>19</v>
      </c>
      <c r="C37" s="47" t="s">
        <v>19</v>
      </c>
      <c r="D37" s="47" t="s">
        <v>19</v>
      </c>
      <c r="E37" s="47" t="s">
        <v>19</v>
      </c>
      <c r="F37" s="47" t="s">
        <v>19</v>
      </c>
      <c r="G37" s="40">
        <v>161</v>
      </c>
      <c r="H37" s="21" t="s">
        <v>13</v>
      </c>
      <c r="I37" s="47" t="s">
        <v>19</v>
      </c>
      <c r="J37" s="47" t="s">
        <v>19</v>
      </c>
      <c r="K37" s="47" t="s">
        <v>19</v>
      </c>
      <c r="L37" s="47" t="s">
        <v>19</v>
      </c>
      <c r="M37" s="52" t="s">
        <v>19</v>
      </c>
      <c r="N37" s="21" t="s">
        <v>13</v>
      </c>
      <c r="O37" s="47" t="s">
        <v>19</v>
      </c>
      <c r="P37" s="47" t="s">
        <v>19</v>
      </c>
      <c r="Q37" s="47" t="s">
        <v>19</v>
      </c>
      <c r="R37" s="47" t="s">
        <v>19</v>
      </c>
      <c r="S37" s="52" t="s">
        <v>19</v>
      </c>
    </row>
    <row r="38" spans="1:21" x14ac:dyDescent="0.2">
      <c r="A38" s="21" t="s">
        <v>34</v>
      </c>
      <c r="B38" s="47" t="s">
        <v>19</v>
      </c>
      <c r="C38" s="47" t="s">
        <v>19</v>
      </c>
      <c r="D38" s="47" t="s">
        <v>19</v>
      </c>
      <c r="E38" s="47" t="s">
        <v>19</v>
      </c>
      <c r="F38" s="47" t="s">
        <v>19</v>
      </c>
      <c r="G38" s="51">
        <v>0</v>
      </c>
      <c r="H38" s="21" t="s">
        <v>34</v>
      </c>
      <c r="I38" s="47" t="s">
        <v>19</v>
      </c>
      <c r="J38" s="47" t="s">
        <v>19</v>
      </c>
      <c r="K38" s="47" t="s">
        <v>19</v>
      </c>
      <c r="L38" s="47" t="s">
        <v>19</v>
      </c>
      <c r="M38" s="52" t="s">
        <v>19</v>
      </c>
      <c r="N38" s="21" t="s">
        <v>34</v>
      </c>
      <c r="O38" s="47" t="s">
        <v>19</v>
      </c>
      <c r="P38" s="47" t="s">
        <v>19</v>
      </c>
      <c r="Q38" s="47" t="s">
        <v>19</v>
      </c>
      <c r="R38" s="47" t="s">
        <v>19</v>
      </c>
      <c r="S38" s="52" t="s">
        <v>19</v>
      </c>
    </row>
    <row r="39" spans="1:21" x14ac:dyDescent="0.2">
      <c r="A39" s="21" t="s">
        <v>15</v>
      </c>
      <c r="B39" s="47" t="s">
        <v>19</v>
      </c>
      <c r="C39" s="47" t="s">
        <v>19</v>
      </c>
      <c r="D39" s="47" t="s">
        <v>19</v>
      </c>
      <c r="E39" s="47" t="s">
        <v>19</v>
      </c>
      <c r="F39" s="47" t="s">
        <v>19</v>
      </c>
      <c r="G39" s="40">
        <v>1130</v>
      </c>
      <c r="H39" s="21" t="s">
        <v>15</v>
      </c>
      <c r="I39" s="47" t="s">
        <v>19</v>
      </c>
      <c r="J39" s="47" t="s">
        <v>19</v>
      </c>
      <c r="K39" s="47" t="s">
        <v>19</v>
      </c>
      <c r="L39" s="47" t="s">
        <v>19</v>
      </c>
      <c r="M39" s="52" t="s">
        <v>19</v>
      </c>
      <c r="N39" s="21" t="s">
        <v>15</v>
      </c>
      <c r="O39" s="47" t="s">
        <v>19</v>
      </c>
      <c r="P39" s="47" t="s">
        <v>19</v>
      </c>
      <c r="Q39" s="47" t="s">
        <v>19</v>
      </c>
      <c r="R39" s="47" t="s">
        <v>19</v>
      </c>
      <c r="S39" s="52" t="s">
        <v>19</v>
      </c>
    </row>
    <row r="40" spans="1:21" x14ac:dyDescent="0.2">
      <c r="A40" s="21"/>
      <c r="B40" s="16"/>
      <c r="C40" s="16"/>
      <c r="D40" s="16"/>
      <c r="E40" s="25"/>
      <c r="F40" s="25"/>
      <c r="G40" s="40"/>
      <c r="H40" s="21"/>
      <c r="I40" s="16"/>
      <c r="J40" s="25"/>
      <c r="K40" s="25"/>
      <c r="L40" s="40"/>
      <c r="N40" s="21"/>
      <c r="O40" s="16"/>
      <c r="P40" s="25"/>
      <c r="Q40" s="25"/>
      <c r="R40" s="40"/>
    </row>
    <row r="41" spans="1:21" x14ac:dyDescent="0.2">
      <c r="A41" s="21" t="s">
        <v>8</v>
      </c>
      <c r="B41" s="40">
        <f t="shared" ref="B41:G41" si="8">SUM(B43:B47)</f>
        <v>7543</v>
      </c>
      <c r="C41" s="40">
        <f t="shared" si="8"/>
        <v>8792.1720000000005</v>
      </c>
      <c r="D41" s="40">
        <f t="shared" si="8"/>
        <v>9857.9890000000014</v>
      </c>
      <c r="E41" s="40">
        <f t="shared" si="8"/>
        <v>10830.662</v>
      </c>
      <c r="F41" s="40">
        <f t="shared" si="8"/>
        <v>9944.9997000000003</v>
      </c>
      <c r="G41" s="40">
        <f t="shared" si="8"/>
        <v>12107</v>
      </c>
      <c r="H41" s="21" t="s">
        <v>8</v>
      </c>
      <c r="I41" s="47" t="s">
        <v>19</v>
      </c>
      <c r="J41" s="47">
        <f>SUM(J43:J46)</f>
        <v>13665</v>
      </c>
      <c r="K41" s="47">
        <f>SUM(K43:K46)</f>
        <v>13122</v>
      </c>
      <c r="L41" s="47">
        <f>SUM(L43:L46)</f>
        <v>13282</v>
      </c>
      <c r="M41" s="47">
        <f>SUM(M43:M46)</f>
        <v>14240</v>
      </c>
      <c r="N41" s="21" t="s">
        <v>8</v>
      </c>
      <c r="O41" s="47">
        <f>SUM(O43:O47)</f>
        <v>14408</v>
      </c>
      <c r="P41" s="47">
        <f t="shared" ref="P41:S41" si="9">SUM(P43:P47)</f>
        <v>16549</v>
      </c>
      <c r="Q41" s="47">
        <f t="shared" si="9"/>
        <v>18022</v>
      </c>
      <c r="R41" s="47">
        <f t="shared" si="9"/>
        <v>19352</v>
      </c>
      <c r="S41" s="47">
        <f t="shared" si="9"/>
        <v>22204</v>
      </c>
    </row>
    <row r="42" spans="1:21" x14ac:dyDescent="0.2">
      <c r="A42" s="21"/>
      <c r="B42" s="40"/>
      <c r="C42" s="40"/>
      <c r="D42" s="40"/>
      <c r="E42" s="40"/>
      <c r="F42" s="40"/>
      <c r="G42" s="40"/>
      <c r="H42" s="21"/>
      <c r="I42" s="40"/>
      <c r="J42" s="40"/>
      <c r="K42" s="40"/>
      <c r="L42" s="40"/>
      <c r="N42" s="21"/>
      <c r="O42" s="40"/>
      <c r="P42" s="40"/>
      <c r="Q42" s="40"/>
      <c r="R42" s="40"/>
    </row>
    <row r="43" spans="1:21" x14ac:dyDescent="0.2">
      <c r="A43" s="21" t="s">
        <v>17</v>
      </c>
      <c r="B43" s="40">
        <v>6164</v>
      </c>
      <c r="C43" s="40">
        <v>6624.0460000000003</v>
      </c>
      <c r="D43" s="40">
        <v>7295.0709999999999</v>
      </c>
      <c r="E43" s="40">
        <v>8161.8609999999999</v>
      </c>
      <c r="F43" s="47">
        <v>8344.8809999999994</v>
      </c>
      <c r="G43" s="40">
        <v>9002</v>
      </c>
      <c r="H43" s="21" t="s">
        <v>11</v>
      </c>
      <c r="I43" s="47" t="s">
        <v>19</v>
      </c>
      <c r="J43" s="47">
        <v>10064</v>
      </c>
      <c r="K43" s="47">
        <v>9250</v>
      </c>
      <c r="L43" s="47">
        <v>9214</v>
      </c>
      <c r="M43" s="47">
        <v>9747</v>
      </c>
      <c r="N43" s="21" t="s">
        <v>11</v>
      </c>
      <c r="O43" s="47">
        <v>9646</v>
      </c>
      <c r="P43" s="47">
        <v>11134</v>
      </c>
      <c r="Q43" s="47">
        <v>12272</v>
      </c>
      <c r="R43" s="47">
        <v>13089</v>
      </c>
      <c r="S43" s="47">
        <v>15231</v>
      </c>
    </row>
    <row r="44" spans="1:21" x14ac:dyDescent="0.2">
      <c r="A44" s="21" t="s">
        <v>12</v>
      </c>
      <c r="B44" s="40">
        <v>43</v>
      </c>
      <c r="C44" s="40">
        <v>683.46400000000006</v>
      </c>
      <c r="D44" s="40">
        <v>775.79399999999998</v>
      </c>
      <c r="E44" s="40">
        <v>891.49</v>
      </c>
      <c r="F44" s="47">
        <v>1058.8910000000001</v>
      </c>
      <c r="G44" s="40">
        <v>917</v>
      </c>
      <c r="H44" s="21" t="s">
        <v>12</v>
      </c>
      <c r="I44" s="47" t="s">
        <v>19</v>
      </c>
      <c r="J44" s="47">
        <v>1257</v>
      </c>
      <c r="K44" s="47">
        <v>1222</v>
      </c>
      <c r="L44" s="47">
        <v>1348</v>
      </c>
      <c r="M44" s="47">
        <v>1536</v>
      </c>
      <c r="N44" s="21" t="s">
        <v>12</v>
      </c>
      <c r="O44" s="47">
        <v>1602</v>
      </c>
      <c r="P44" s="47">
        <v>1844</v>
      </c>
      <c r="Q44" s="47">
        <v>1845</v>
      </c>
      <c r="R44" s="47">
        <v>2046</v>
      </c>
      <c r="S44" s="47">
        <v>2356</v>
      </c>
    </row>
    <row r="45" spans="1:21" x14ac:dyDescent="0.2">
      <c r="A45" s="21" t="s">
        <v>13</v>
      </c>
      <c r="B45" s="40">
        <v>420</v>
      </c>
      <c r="C45" s="40">
        <v>298.66199999999998</v>
      </c>
      <c r="D45" s="40">
        <v>396.24400000000003</v>
      </c>
      <c r="E45" s="40">
        <v>335.09500000000003</v>
      </c>
      <c r="F45" s="47">
        <v>371.923</v>
      </c>
      <c r="G45" s="40">
        <v>416</v>
      </c>
      <c r="H45" s="21" t="s">
        <v>13</v>
      </c>
      <c r="I45" s="47" t="s">
        <v>19</v>
      </c>
      <c r="J45" s="47">
        <v>931</v>
      </c>
      <c r="K45" s="47">
        <v>1268</v>
      </c>
      <c r="L45" s="47">
        <v>1318</v>
      </c>
      <c r="M45" s="47">
        <v>1411</v>
      </c>
      <c r="N45" s="21" t="s">
        <v>13</v>
      </c>
      <c r="O45" s="47">
        <v>1486</v>
      </c>
      <c r="P45" s="47">
        <v>1610</v>
      </c>
      <c r="Q45" s="47">
        <v>1619</v>
      </c>
      <c r="R45" s="47">
        <v>1533</v>
      </c>
      <c r="S45" s="47">
        <v>1669</v>
      </c>
    </row>
    <row r="46" spans="1:21" x14ac:dyDescent="0.2">
      <c r="A46" s="21" t="s">
        <v>34</v>
      </c>
      <c r="B46" s="40">
        <v>794</v>
      </c>
      <c r="C46" s="40">
        <v>1035.8800000000001</v>
      </c>
      <c r="D46" s="40">
        <v>1199.2080000000001</v>
      </c>
      <c r="E46" s="40">
        <v>1297.4190000000001</v>
      </c>
      <c r="F46" s="47" t="s">
        <v>22</v>
      </c>
      <c r="G46" s="51">
        <v>0</v>
      </c>
      <c r="H46" s="21" t="s">
        <v>34</v>
      </c>
      <c r="I46" s="47" t="s">
        <v>19</v>
      </c>
      <c r="J46" s="47">
        <v>1413</v>
      </c>
      <c r="K46" s="47">
        <v>1382</v>
      </c>
      <c r="L46" s="47">
        <v>1402</v>
      </c>
      <c r="M46" s="47">
        <v>1546</v>
      </c>
      <c r="N46" s="21" t="s">
        <v>34</v>
      </c>
      <c r="O46" s="47">
        <v>1470</v>
      </c>
      <c r="P46" s="47">
        <v>1729</v>
      </c>
      <c r="Q46" s="47">
        <v>2090</v>
      </c>
      <c r="R46" s="47">
        <v>2529</v>
      </c>
      <c r="S46" s="47">
        <v>2794</v>
      </c>
      <c r="U46">
        <f>6292740+2026356+1177895+90179+1662909</f>
        <v>11250079</v>
      </c>
    </row>
    <row r="47" spans="1:21" x14ac:dyDescent="0.2">
      <c r="A47" s="21" t="s">
        <v>15</v>
      </c>
      <c r="B47" s="40">
        <v>122</v>
      </c>
      <c r="C47" s="40">
        <v>150.12</v>
      </c>
      <c r="D47" s="40">
        <v>191.672</v>
      </c>
      <c r="E47" s="40">
        <v>144.797</v>
      </c>
      <c r="F47" s="47">
        <v>169.3047</v>
      </c>
      <c r="G47" s="40">
        <v>1772</v>
      </c>
      <c r="H47" s="21" t="s">
        <v>15</v>
      </c>
      <c r="I47" s="47" t="s">
        <v>19</v>
      </c>
      <c r="J47" s="47">
        <v>203</v>
      </c>
      <c r="K47" s="47">
        <v>137</v>
      </c>
      <c r="L47" s="47">
        <v>136</v>
      </c>
      <c r="M47" s="47">
        <v>156</v>
      </c>
      <c r="N47" s="21" t="s">
        <v>15</v>
      </c>
      <c r="O47" s="47">
        <v>204</v>
      </c>
      <c r="P47" s="47">
        <v>232</v>
      </c>
      <c r="Q47" s="47">
        <v>196</v>
      </c>
      <c r="R47" s="47">
        <v>155</v>
      </c>
      <c r="S47" s="47">
        <v>154</v>
      </c>
    </row>
    <row r="48" spans="1:21" x14ac:dyDescent="0.2">
      <c r="A48" s="21"/>
      <c r="B48" s="16"/>
      <c r="C48" s="16"/>
      <c r="D48" s="16"/>
      <c r="E48" s="16"/>
      <c r="F48" s="16"/>
      <c r="G48" s="40"/>
      <c r="H48" s="21"/>
      <c r="I48" s="16"/>
      <c r="J48" s="16"/>
      <c r="K48" s="16"/>
      <c r="L48" s="40"/>
      <c r="M48" s="54"/>
      <c r="N48" s="21"/>
      <c r="O48" s="16"/>
      <c r="P48" s="16"/>
      <c r="Q48" s="16"/>
      <c r="R48" s="40"/>
      <c r="S48" s="54"/>
    </row>
    <row r="49" spans="1:19" x14ac:dyDescent="0.2">
      <c r="A49" s="21" t="s">
        <v>9</v>
      </c>
      <c r="B49" s="40">
        <f>SUM(B51:B55)</f>
        <v>1909.325</v>
      </c>
      <c r="C49" s="40">
        <f>SUM(C51:C55)</f>
        <v>5372.4759999999997</v>
      </c>
      <c r="D49" s="40">
        <f>SUM(D51:D55)</f>
        <v>6010.3430000000008</v>
      </c>
      <c r="E49" s="40">
        <f>SUM(E51:E55)</f>
        <v>6635.9130000000005</v>
      </c>
      <c r="F49" s="40">
        <v>7219.7460000000001</v>
      </c>
      <c r="G49" s="40">
        <f>SUM(G51:G55)</f>
        <v>8377</v>
      </c>
      <c r="H49" s="21" t="s">
        <v>9</v>
      </c>
      <c r="I49" s="40">
        <f>SUM(I51:I55)</f>
        <v>9256</v>
      </c>
      <c r="J49" s="40">
        <f>SUM(J51:J55)</f>
        <v>9275</v>
      </c>
      <c r="K49" s="40">
        <f>SUM(K51:K55)</f>
        <v>9258</v>
      </c>
      <c r="L49" s="40">
        <f>SUM(L51:L55)</f>
        <v>10062</v>
      </c>
      <c r="M49" s="40">
        <v>10805</v>
      </c>
      <c r="N49" s="21" t="s">
        <v>9</v>
      </c>
      <c r="O49" s="40">
        <f>SUM(O51:O55)</f>
        <v>11250</v>
      </c>
      <c r="P49" s="40">
        <f>SUM(P51:P55)</f>
        <v>13073</v>
      </c>
      <c r="Q49" s="40">
        <f>SUM(Q51:Q55)</f>
        <v>13733</v>
      </c>
      <c r="R49" s="40">
        <f>SUM(R51:R55)</f>
        <v>14671</v>
      </c>
      <c r="S49" s="40">
        <f>SUM(S51:S55)</f>
        <v>15800</v>
      </c>
    </row>
    <row r="50" spans="1:19" x14ac:dyDescent="0.2">
      <c r="A50" s="21"/>
      <c r="B50" s="16"/>
      <c r="C50" s="16"/>
      <c r="D50" s="16"/>
      <c r="E50" s="25"/>
      <c r="F50" s="25"/>
      <c r="G50" s="40"/>
      <c r="H50" s="21"/>
      <c r="I50" s="16"/>
      <c r="J50" s="25"/>
      <c r="K50" s="25"/>
      <c r="L50" s="40"/>
      <c r="N50" s="21"/>
      <c r="O50" s="16"/>
      <c r="P50" s="25"/>
      <c r="Q50" s="25"/>
      <c r="R50" s="40"/>
    </row>
    <row r="51" spans="1:19" x14ac:dyDescent="0.2">
      <c r="A51" s="21" t="s">
        <v>17</v>
      </c>
      <c r="B51" s="23">
        <v>279.44499999999999</v>
      </c>
      <c r="C51" s="23">
        <v>3375.8850000000002</v>
      </c>
      <c r="D51" s="23">
        <v>3757.7910000000002</v>
      </c>
      <c r="E51" s="23">
        <v>4226.817</v>
      </c>
      <c r="F51" s="23">
        <v>4679.598</v>
      </c>
      <c r="G51" s="23">
        <v>5295</v>
      </c>
      <c r="H51" s="21" t="s">
        <v>11</v>
      </c>
      <c r="I51" s="23">
        <v>5752</v>
      </c>
      <c r="J51" s="23">
        <v>5471</v>
      </c>
      <c r="K51" s="23">
        <v>5277</v>
      </c>
      <c r="L51" s="23">
        <v>5789</v>
      </c>
      <c r="M51" s="23">
        <v>6016</v>
      </c>
      <c r="N51" s="21" t="s">
        <v>11</v>
      </c>
      <c r="O51" s="23">
        <v>6293</v>
      </c>
      <c r="P51" s="23">
        <v>7156</v>
      </c>
      <c r="Q51" s="23">
        <v>7507</v>
      </c>
      <c r="R51" s="23">
        <v>8094</v>
      </c>
      <c r="S51" s="23">
        <v>8983</v>
      </c>
    </row>
    <row r="52" spans="1:19" x14ac:dyDescent="0.2">
      <c r="A52" s="21" t="s">
        <v>12</v>
      </c>
      <c r="B52" s="23">
        <v>826.33</v>
      </c>
      <c r="C52" s="23">
        <v>946.50800000000004</v>
      </c>
      <c r="D52" s="23">
        <v>1056.3720000000001</v>
      </c>
      <c r="E52" s="23">
        <v>1075.3810000000001</v>
      </c>
      <c r="F52" s="23">
        <v>1108.9559999999999</v>
      </c>
      <c r="G52" s="23">
        <v>1320</v>
      </c>
      <c r="H52" s="21" t="s">
        <v>12</v>
      </c>
      <c r="I52" s="23">
        <v>1455</v>
      </c>
      <c r="J52" s="23">
        <v>1610</v>
      </c>
      <c r="K52" s="23">
        <v>1691</v>
      </c>
      <c r="L52" s="23">
        <v>1792</v>
      </c>
      <c r="M52" s="23">
        <v>1943</v>
      </c>
      <c r="N52" s="21" t="s">
        <v>12</v>
      </c>
      <c r="O52" s="23">
        <v>2026</v>
      </c>
      <c r="P52" s="23">
        <v>2243</v>
      </c>
      <c r="Q52" s="23">
        <v>2280</v>
      </c>
      <c r="R52" s="23">
        <v>2331</v>
      </c>
      <c r="S52" s="23">
        <v>2448</v>
      </c>
    </row>
    <row r="53" spans="1:19" x14ac:dyDescent="0.2">
      <c r="A53" s="21" t="s">
        <v>13</v>
      </c>
      <c r="B53" s="28" t="s">
        <v>19</v>
      </c>
      <c r="C53" s="28" t="s">
        <v>22</v>
      </c>
      <c r="D53" s="28" t="s">
        <v>22</v>
      </c>
      <c r="E53" s="28" t="s">
        <v>22</v>
      </c>
      <c r="F53" s="28" t="s">
        <v>22</v>
      </c>
      <c r="G53" s="50">
        <v>0</v>
      </c>
      <c r="H53" s="21" t="s">
        <v>13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21" t="s">
        <v>13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</row>
    <row r="54" spans="1:19" x14ac:dyDescent="0.2">
      <c r="A54" s="21" t="s">
        <v>34</v>
      </c>
      <c r="B54" s="23">
        <v>429.76</v>
      </c>
      <c r="C54" s="23">
        <v>526.93499999999995</v>
      </c>
      <c r="D54" s="23">
        <v>585.53599999999994</v>
      </c>
      <c r="E54" s="23">
        <v>634.97699999999998</v>
      </c>
      <c r="F54" s="23">
        <v>657.59299999999996</v>
      </c>
      <c r="G54" s="50">
        <v>0</v>
      </c>
      <c r="H54" s="21" t="s">
        <v>34</v>
      </c>
      <c r="I54" s="23">
        <v>825</v>
      </c>
      <c r="J54" s="23">
        <v>869</v>
      </c>
      <c r="K54" s="23">
        <v>927</v>
      </c>
      <c r="L54" s="23">
        <v>982</v>
      </c>
      <c r="M54" s="23">
        <v>1059</v>
      </c>
      <c r="N54" s="21" t="s">
        <v>34</v>
      </c>
      <c r="O54" s="23">
        <v>1178</v>
      </c>
      <c r="P54" s="23">
        <v>1227</v>
      </c>
      <c r="Q54" s="23">
        <v>1285</v>
      </c>
      <c r="R54" s="23">
        <v>1391</v>
      </c>
      <c r="S54" s="23">
        <v>1451</v>
      </c>
    </row>
    <row r="55" spans="1:19" x14ac:dyDescent="0.2">
      <c r="A55" s="55" t="s">
        <v>15</v>
      </c>
      <c r="B55" s="38">
        <v>373.79</v>
      </c>
      <c r="C55" s="38">
        <v>523.14800000000002</v>
      </c>
      <c r="D55" s="38">
        <v>610.64400000000001</v>
      </c>
      <c r="E55" s="38">
        <v>698.73800000000006</v>
      </c>
      <c r="F55" s="38">
        <v>773.59900000000005</v>
      </c>
      <c r="G55" s="38">
        <v>1762</v>
      </c>
      <c r="H55" s="55" t="s">
        <v>15</v>
      </c>
      <c r="I55" s="38">
        <f>95+1129</f>
        <v>1224</v>
      </c>
      <c r="J55" s="38">
        <f>86+1239</f>
        <v>1325</v>
      </c>
      <c r="K55" s="38">
        <f>85+1278</f>
        <v>1363</v>
      </c>
      <c r="L55" s="38">
        <f>85+1414</f>
        <v>1499</v>
      </c>
      <c r="M55" s="38">
        <f>91+1694</f>
        <v>1785</v>
      </c>
      <c r="N55" s="55" t="s">
        <v>15</v>
      </c>
      <c r="O55" s="38">
        <f>90+1663</f>
        <v>1753</v>
      </c>
      <c r="P55" s="38">
        <f>130+2317</f>
        <v>2447</v>
      </c>
      <c r="Q55" s="38">
        <f>172+2360+129</f>
        <v>2661</v>
      </c>
      <c r="R55" s="38">
        <f>108+2588+159</f>
        <v>2855</v>
      </c>
      <c r="S55" s="38">
        <f>204+2589+125</f>
        <v>2918</v>
      </c>
    </row>
    <row r="56" spans="1:19" ht="12.75" customHeight="1" x14ac:dyDescent="0.2">
      <c r="A56" s="16" t="s">
        <v>24</v>
      </c>
      <c r="B56" s="39"/>
      <c r="C56" s="39"/>
      <c r="D56" s="39"/>
      <c r="E56" s="16"/>
      <c r="F56" s="16"/>
      <c r="G56" s="16"/>
      <c r="H56" s="16" t="s">
        <v>24</v>
      </c>
      <c r="I56" s="16"/>
      <c r="J56" s="16"/>
      <c r="K56" s="16"/>
      <c r="L56" s="16"/>
      <c r="M56" s="40"/>
      <c r="N56" s="16" t="s">
        <v>24</v>
      </c>
      <c r="O56" s="16"/>
      <c r="P56" s="16"/>
      <c r="Q56" s="16"/>
      <c r="R56" s="16"/>
      <c r="S56" s="40"/>
    </row>
    <row r="57" spans="1:19" ht="12.75" customHeight="1" x14ac:dyDescent="0.2">
      <c r="A57" s="53" t="s">
        <v>33</v>
      </c>
      <c r="B57" s="16"/>
      <c r="C57" s="16"/>
      <c r="D57" s="16"/>
      <c r="E57" s="16"/>
      <c r="F57" s="16"/>
      <c r="G57" s="16"/>
      <c r="H57" s="16" t="s">
        <v>36</v>
      </c>
      <c r="I57" s="16"/>
      <c r="J57" s="16"/>
      <c r="K57" s="16"/>
      <c r="L57" s="16"/>
      <c r="M57" s="16"/>
      <c r="N57" s="16" t="s">
        <v>38</v>
      </c>
      <c r="O57" s="16"/>
      <c r="P57" s="16"/>
      <c r="Q57" s="16"/>
      <c r="R57" s="16"/>
      <c r="S57" s="16"/>
    </row>
    <row r="58" spans="1:19" x14ac:dyDescent="0.2">
      <c r="A58" s="53" t="s">
        <v>31</v>
      </c>
    </row>
    <row r="59" spans="1:19" x14ac:dyDescent="0.2">
      <c r="A59" s="16" t="s">
        <v>28</v>
      </c>
    </row>
  </sheetData>
  <mergeCells count="19">
    <mergeCell ref="A6:A7"/>
    <mergeCell ref="H6:H7"/>
    <mergeCell ref="B6:B7"/>
    <mergeCell ref="C6:C7"/>
    <mergeCell ref="D6:D7"/>
    <mergeCell ref="E6:E7"/>
    <mergeCell ref="F6:F7"/>
    <mergeCell ref="M6:M7"/>
    <mergeCell ref="G6:G7"/>
    <mergeCell ref="J6:J7"/>
    <mergeCell ref="L6:L7"/>
    <mergeCell ref="K6:K7"/>
    <mergeCell ref="I6:I7"/>
    <mergeCell ref="S6:S7"/>
    <mergeCell ref="N6:N7"/>
    <mergeCell ref="O6:O7"/>
    <mergeCell ref="P6:P7"/>
    <mergeCell ref="Q6:Q7"/>
    <mergeCell ref="R6:R7"/>
  </mergeCells>
  <phoneticPr fontId="0" type="noConversion"/>
  <printOptions horizontalCentered="1"/>
  <pageMargins left="0.75" right="0.75" top="0.75" bottom="0.75" header="0" footer="0.25"/>
  <pageSetup paperSize="9" scale="99" firstPageNumber="5" pageOrder="overThenDown" orientation="portrait" useFirstPageNumber="1" r:id="rId1"/>
  <headerFooter alignWithMargins="0">
    <oddFooter xml:space="preserve">&amp;C14 - &amp;P-1
</oddFooter>
  </headerFooter>
  <colBreaks count="1" manualBreakCount="1">
    <brk id="7" max="5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showGridLines="0" view="pageBreakPreview" topLeftCell="A43" zoomScaleNormal="100" workbookViewId="0">
      <selection activeCell="E101" sqref="E101"/>
    </sheetView>
  </sheetViews>
  <sheetFormatPr defaultRowHeight="12.75" x14ac:dyDescent="0.2"/>
  <cols>
    <col min="1" max="1" width="34.42578125" style="8" customWidth="1"/>
    <col min="2" max="2" width="0.28515625" style="8" customWidth="1"/>
    <col min="3" max="3" width="10.7109375" style="8" customWidth="1"/>
    <col min="4" max="4" width="13.140625" style="8" customWidth="1"/>
    <col min="5" max="5" width="13.42578125" style="8" customWidth="1"/>
    <col min="6" max="7" width="10.7109375" style="8" customWidth="1"/>
    <col min="8" max="8" width="34.42578125" style="8" customWidth="1"/>
    <col min="9" max="12" width="10.7109375" style="8" customWidth="1"/>
    <col min="13" max="13" width="10.7109375" customWidth="1"/>
  </cols>
  <sheetData>
    <row r="1" spans="1:13" x14ac:dyDescent="0.2">
      <c r="A1" s="8" t="s">
        <v>0</v>
      </c>
      <c r="B1" s="9"/>
      <c r="C1" s="9"/>
      <c r="D1" s="9"/>
      <c r="E1" s="9"/>
      <c r="F1" s="9"/>
      <c r="H1" s="8" t="s">
        <v>1</v>
      </c>
      <c r="J1" s="9"/>
      <c r="K1" s="9"/>
      <c r="L1" s="9"/>
      <c r="M1" s="1"/>
    </row>
    <row r="2" spans="1:13" x14ac:dyDescent="0.2">
      <c r="A2" s="9" t="s">
        <v>2</v>
      </c>
      <c r="B2" s="9"/>
      <c r="C2" s="9"/>
      <c r="D2" s="9"/>
      <c r="E2" s="9"/>
      <c r="F2" s="9"/>
      <c r="H2" s="9" t="s">
        <v>2</v>
      </c>
      <c r="J2" s="9"/>
      <c r="K2" s="9"/>
      <c r="L2" s="9"/>
      <c r="M2" s="1"/>
    </row>
    <row r="3" spans="1:13" x14ac:dyDescent="0.2">
      <c r="A3" s="9" t="s">
        <v>26</v>
      </c>
      <c r="B3" s="9"/>
      <c r="C3" s="9"/>
      <c r="D3" s="9"/>
      <c r="E3" s="9"/>
      <c r="F3" s="9"/>
      <c r="H3" s="9" t="s">
        <v>26</v>
      </c>
      <c r="J3" s="9"/>
      <c r="K3" s="9"/>
      <c r="L3" s="9"/>
      <c r="M3" s="1"/>
    </row>
    <row r="4" spans="1:13" x14ac:dyDescent="0.2">
      <c r="A4" s="9" t="s">
        <v>23</v>
      </c>
      <c r="B4" s="9"/>
      <c r="C4" s="9"/>
      <c r="D4" s="9"/>
      <c r="E4" s="9"/>
      <c r="F4" s="9"/>
      <c r="H4" s="9" t="s">
        <v>23</v>
      </c>
      <c r="J4" s="9"/>
      <c r="K4" s="9"/>
      <c r="L4" s="9"/>
      <c r="M4" s="1"/>
    </row>
    <row r="5" spans="1:13" x14ac:dyDescent="0.2">
      <c r="B5" s="9"/>
      <c r="C5" s="9"/>
      <c r="D5" s="9"/>
      <c r="E5" s="9"/>
      <c r="F5" s="9"/>
      <c r="I5" s="9"/>
      <c r="J5" s="9"/>
      <c r="K5" s="9"/>
      <c r="L5" s="9"/>
      <c r="M5" s="41"/>
    </row>
    <row r="6" spans="1:13" s="8" customFormat="1" x14ac:dyDescent="0.2">
      <c r="A6" s="63" t="s">
        <v>10</v>
      </c>
      <c r="B6" s="68">
        <v>1993</v>
      </c>
      <c r="C6" s="68">
        <v>1994</v>
      </c>
      <c r="D6" s="68">
        <v>1995</v>
      </c>
      <c r="E6" s="68">
        <v>1996</v>
      </c>
      <c r="F6" s="68">
        <v>1997</v>
      </c>
      <c r="G6" s="68">
        <v>1998</v>
      </c>
      <c r="H6" s="63" t="s">
        <v>10</v>
      </c>
      <c r="I6" s="68">
        <v>1999</v>
      </c>
      <c r="J6" s="68">
        <v>2000</v>
      </c>
      <c r="K6" s="68">
        <v>2001</v>
      </c>
      <c r="L6" s="68">
        <v>2002</v>
      </c>
      <c r="M6" s="71">
        <v>2003</v>
      </c>
    </row>
    <row r="7" spans="1:13" s="8" customFormat="1" x14ac:dyDescent="0.2">
      <c r="A7" s="65"/>
      <c r="B7" s="69"/>
      <c r="C7" s="69"/>
      <c r="D7" s="69"/>
      <c r="E7" s="69"/>
      <c r="F7" s="69"/>
      <c r="G7" s="69"/>
      <c r="H7" s="65"/>
      <c r="I7" s="69"/>
      <c r="J7" s="69"/>
      <c r="K7" s="75"/>
      <c r="L7" s="75"/>
      <c r="M7" s="72"/>
    </row>
    <row r="8" spans="1:13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6"/>
      <c r="L8" s="16"/>
      <c r="M8" s="17"/>
    </row>
    <row r="9" spans="1:13" x14ac:dyDescent="0.2">
      <c r="A9" s="20" t="s">
        <v>4</v>
      </c>
      <c r="B9" s="30">
        <f t="shared" ref="B9:G9" si="0">SUM(B11:B15)</f>
        <v>5044550</v>
      </c>
      <c r="C9" s="30">
        <f t="shared" si="0"/>
        <v>6775.0199999999995</v>
      </c>
      <c r="D9" s="32">
        <f t="shared" si="0"/>
        <v>19131.001000000004</v>
      </c>
      <c r="E9" s="30">
        <f t="shared" si="0"/>
        <v>21485.796000000002</v>
      </c>
      <c r="F9" s="30">
        <f t="shared" si="0"/>
        <v>24493.877</v>
      </c>
      <c r="G9" s="30">
        <f t="shared" si="0"/>
        <v>24189.006999999998</v>
      </c>
      <c r="H9" s="20" t="s">
        <v>4</v>
      </c>
      <c r="I9" s="30">
        <f>SUM(I11:I15)</f>
        <v>173203.465</v>
      </c>
      <c r="J9" s="30">
        <f>SUM(J11:J15)</f>
        <v>192693.25200000004</v>
      </c>
      <c r="K9" s="30">
        <f>SUM(K11:K15)</f>
        <v>212200.20799999998</v>
      </c>
      <c r="L9" s="30">
        <f>L17+L25+L33+L41+L49</f>
        <v>235132.11370000002</v>
      </c>
      <c r="M9" s="30">
        <v>271137</v>
      </c>
    </row>
    <row r="10" spans="1:13" x14ac:dyDescent="0.2">
      <c r="A10" s="18"/>
      <c r="B10" s="29"/>
      <c r="C10" s="29"/>
      <c r="D10" s="29"/>
      <c r="E10" s="17"/>
      <c r="F10" s="17"/>
      <c r="G10" s="17"/>
      <c r="H10" s="18"/>
      <c r="I10" s="17"/>
      <c r="J10" s="17"/>
      <c r="K10" s="16"/>
      <c r="L10" s="16"/>
      <c r="M10" s="23"/>
    </row>
    <row r="11" spans="1:13" x14ac:dyDescent="0.2">
      <c r="A11" s="21" t="s">
        <v>11</v>
      </c>
      <c r="B11" s="23">
        <f t="shared" ref="B11:G13" si="1">SUM(B19,B27,B35,B43,B51)</f>
        <v>3489750</v>
      </c>
      <c r="C11" s="23">
        <f>SUM(C19,C27,C35,C43,C51)</f>
        <v>4744.57</v>
      </c>
      <c r="D11" s="23">
        <f t="shared" si="1"/>
        <v>13309.486000000001</v>
      </c>
      <c r="E11" s="23">
        <f t="shared" si="1"/>
        <v>14974.789000000001</v>
      </c>
      <c r="F11" s="23">
        <f t="shared" si="1"/>
        <v>17414.097999999998</v>
      </c>
      <c r="G11" s="23">
        <f t="shared" si="1"/>
        <v>17519.328999999998</v>
      </c>
      <c r="H11" s="21" t="s">
        <v>11</v>
      </c>
      <c r="I11" s="23">
        <f t="shared" ref="I11:L13" si="2">SUM(I19,I27,I35,I43,I51)</f>
        <v>100067.542</v>
      </c>
      <c r="J11" s="23">
        <f t="shared" si="2"/>
        <v>109629.724</v>
      </c>
      <c r="K11" s="23">
        <f t="shared" si="2"/>
        <v>114587.00099999999</v>
      </c>
      <c r="L11" s="23">
        <f t="shared" si="2"/>
        <v>112540.03899999999</v>
      </c>
      <c r="M11" s="23">
        <v>151147</v>
      </c>
    </row>
    <row r="12" spans="1:13" x14ac:dyDescent="0.2">
      <c r="A12" s="21" t="s">
        <v>12</v>
      </c>
      <c r="B12" s="23">
        <f t="shared" si="1"/>
        <v>821240</v>
      </c>
      <c r="C12" s="23">
        <f>SUM(C20,C28,C36,C44,C52)</f>
        <v>1055.67</v>
      </c>
      <c r="D12" s="23">
        <f t="shared" si="1"/>
        <v>3058.6440000000002</v>
      </c>
      <c r="E12" s="23">
        <f t="shared" si="1"/>
        <v>3477.0720000000001</v>
      </c>
      <c r="F12" s="23">
        <f t="shared" si="1"/>
        <v>3799.9169999999999</v>
      </c>
      <c r="G12" s="23">
        <f t="shared" si="1"/>
        <v>3439.16</v>
      </c>
      <c r="H12" s="21" t="s">
        <v>12</v>
      </c>
      <c r="I12" s="23">
        <f t="shared" si="2"/>
        <v>50468.926000000007</v>
      </c>
      <c r="J12" s="23">
        <f t="shared" si="2"/>
        <v>57673.277000000009</v>
      </c>
      <c r="K12" s="23">
        <f t="shared" si="2"/>
        <v>62472.72</v>
      </c>
      <c r="L12" s="23">
        <f t="shared" si="2"/>
        <v>64205.847000000002</v>
      </c>
      <c r="M12" s="23">
        <v>80271</v>
      </c>
    </row>
    <row r="13" spans="1:13" x14ac:dyDescent="0.2">
      <c r="A13" s="21" t="s">
        <v>13</v>
      </c>
      <c r="B13" s="23">
        <f t="shared" si="1"/>
        <v>275000</v>
      </c>
      <c r="C13" s="23">
        <f t="shared" si="1"/>
        <v>335</v>
      </c>
      <c r="D13" s="23">
        <f t="shared" si="1"/>
        <v>676.197</v>
      </c>
      <c r="E13" s="23">
        <f t="shared" si="1"/>
        <v>758.23800000000006</v>
      </c>
      <c r="F13" s="23">
        <f t="shared" si="1"/>
        <v>858.14699999999993</v>
      </c>
      <c r="G13" s="23">
        <f t="shared" si="1"/>
        <v>680.68100000000004</v>
      </c>
      <c r="H13" s="21" t="s">
        <v>13</v>
      </c>
      <c r="I13" s="23">
        <f t="shared" si="2"/>
        <v>3259.0209999999997</v>
      </c>
      <c r="J13" s="23">
        <f t="shared" si="2"/>
        <v>2686.712</v>
      </c>
      <c r="K13" s="23">
        <f t="shared" si="2"/>
        <v>2386.5709999999999</v>
      </c>
      <c r="L13" s="23">
        <f t="shared" si="2"/>
        <v>2492.9229999999998</v>
      </c>
      <c r="M13" s="23">
        <v>3597</v>
      </c>
    </row>
    <row r="14" spans="1:13" x14ac:dyDescent="0.2">
      <c r="A14" s="21" t="s">
        <v>14</v>
      </c>
      <c r="B14" s="23">
        <f t="shared" ref="B14:G14" si="3">SUM(B22,B30,B38,B54)</f>
        <v>130030</v>
      </c>
      <c r="C14" s="23">
        <f t="shared" si="3"/>
        <v>200.44</v>
      </c>
      <c r="D14" s="23">
        <f t="shared" si="3"/>
        <v>1443.703</v>
      </c>
      <c r="E14" s="23">
        <f t="shared" si="3"/>
        <v>1559.1209999999999</v>
      </c>
      <c r="F14" s="23">
        <f t="shared" si="3"/>
        <v>1658.3330000000001</v>
      </c>
      <c r="G14" s="23">
        <f t="shared" si="3"/>
        <v>1744.61</v>
      </c>
      <c r="H14" s="21" t="s">
        <v>14</v>
      </c>
      <c r="I14" s="23">
        <f>SUM(I22,I30,I38,I54)</f>
        <v>9355.9699999999993</v>
      </c>
      <c r="J14" s="23">
        <f>SUM(J22,J30,J38,J54)</f>
        <v>12272.494000000001</v>
      </c>
      <c r="K14" s="23">
        <f>SUM(K22,K30,K38,K54)</f>
        <v>12108.824000000001</v>
      </c>
      <c r="L14" s="23">
        <f>SUM(L22,L30,L38,L54)</f>
        <v>17806.593000000001</v>
      </c>
      <c r="M14" s="23"/>
    </row>
    <row r="15" spans="1:13" x14ac:dyDescent="0.2">
      <c r="A15" s="21" t="s">
        <v>15</v>
      </c>
      <c r="B15" s="23">
        <f t="shared" ref="B15:G15" si="4">SUM(B23,B31,B39,B47,B55)</f>
        <v>328530</v>
      </c>
      <c r="C15" s="23">
        <f t="shared" si="4"/>
        <v>439.34</v>
      </c>
      <c r="D15" s="23">
        <f t="shared" si="4"/>
        <v>642.971</v>
      </c>
      <c r="E15" s="23">
        <f t="shared" si="4"/>
        <v>716.57600000000002</v>
      </c>
      <c r="F15" s="23">
        <f t="shared" si="4"/>
        <v>763.38200000000006</v>
      </c>
      <c r="G15" s="23">
        <f t="shared" si="4"/>
        <v>805.22700000000009</v>
      </c>
      <c r="H15" s="21" t="s">
        <v>15</v>
      </c>
      <c r="I15" s="23">
        <f>SUM(I23,I31,I39,I47,I55)</f>
        <v>10052.006000000001</v>
      </c>
      <c r="J15" s="23">
        <f>SUM(J23,J31,J39,J47,J55)</f>
        <v>10431.045000000002</v>
      </c>
      <c r="K15" s="23">
        <f>SUM(K23,K31,K39,K47,K55)</f>
        <v>20645.091999999997</v>
      </c>
      <c r="L15" s="23">
        <f>SUM(L23,L31,L39,L47,L55)</f>
        <v>15503.903700000001</v>
      </c>
      <c r="M15" s="23">
        <v>36122</v>
      </c>
    </row>
    <row r="16" spans="1:13" x14ac:dyDescent="0.2">
      <c r="A16" s="21"/>
      <c r="B16" s="17"/>
      <c r="C16" s="17"/>
      <c r="D16" s="17"/>
      <c r="E16" s="17"/>
      <c r="F16" s="17"/>
      <c r="G16" s="17"/>
      <c r="H16" s="21"/>
      <c r="I16" s="17"/>
      <c r="J16" s="17"/>
      <c r="K16" s="16"/>
      <c r="L16" s="16"/>
      <c r="M16" s="23"/>
    </row>
    <row r="17" spans="1:13" x14ac:dyDescent="0.2">
      <c r="A17" s="21" t="s">
        <v>5</v>
      </c>
      <c r="B17" s="28" t="s">
        <v>19</v>
      </c>
      <c r="C17" s="42" t="s">
        <v>19</v>
      </c>
      <c r="D17" s="42">
        <f>SUM(D19:D23)</f>
        <v>11138.621000000001</v>
      </c>
      <c r="E17" s="43">
        <f>SUM(E19:E23)</f>
        <v>12486.186000000002</v>
      </c>
      <c r="F17" s="43">
        <f>SUM(F19:F23)</f>
        <v>13648.207</v>
      </c>
      <c r="G17" s="43">
        <f>SUM(G19:G23)</f>
        <v>15530.682000000001</v>
      </c>
      <c r="H17" s="21" t="s">
        <v>5</v>
      </c>
      <c r="I17" s="43">
        <f>SUM(I19:I23)</f>
        <v>16663.847999999998</v>
      </c>
      <c r="J17" s="43">
        <f>SUM(J19:J23)</f>
        <v>18951.127</v>
      </c>
      <c r="K17" s="43">
        <f>SUM(K19:K23)</f>
        <v>19221.148999999998</v>
      </c>
      <c r="L17" s="43">
        <v>22582.808000000001</v>
      </c>
      <c r="M17" s="43">
        <v>24846</v>
      </c>
    </row>
    <row r="18" spans="1:13" x14ac:dyDescent="0.2">
      <c r="A18" s="21"/>
      <c r="B18" s="17"/>
      <c r="C18" s="17"/>
      <c r="D18" s="17"/>
      <c r="E18" s="17"/>
      <c r="F18" s="17"/>
      <c r="G18" s="17"/>
      <c r="H18" s="21"/>
      <c r="I18" s="17"/>
      <c r="J18" s="17"/>
      <c r="K18" s="16"/>
      <c r="L18" s="16"/>
      <c r="M18" s="23"/>
    </row>
    <row r="19" spans="1:13" x14ac:dyDescent="0.2">
      <c r="A19" s="21" t="s">
        <v>11</v>
      </c>
      <c r="B19" s="28" t="s">
        <v>19</v>
      </c>
      <c r="C19" s="28" t="s">
        <v>19</v>
      </c>
      <c r="D19" s="23">
        <v>7703.576</v>
      </c>
      <c r="E19" s="23">
        <v>8638.1290000000008</v>
      </c>
      <c r="F19" s="23">
        <v>9564.2579999999998</v>
      </c>
      <c r="G19" s="23">
        <v>11075.884</v>
      </c>
      <c r="H19" s="21" t="s">
        <v>11</v>
      </c>
      <c r="I19" s="23">
        <v>11584.621999999999</v>
      </c>
      <c r="J19" s="23">
        <v>12840.54</v>
      </c>
      <c r="K19" s="23">
        <v>13231.308999999999</v>
      </c>
      <c r="L19" s="28" t="s">
        <v>19</v>
      </c>
      <c r="M19" s="23">
        <v>17809</v>
      </c>
    </row>
    <row r="20" spans="1:13" x14ac:dyDescent="0.2">
      <c r="A20" s="21" t="s">
        <v>12</v>
      </c>
      <c r="B20" s="28" t="s">
        <v>19</v>
      </c>
      <c r="C20" s="28" t="s">
        <v>19</v>
      </c>
      <c r="D20" s="23">
        <v>1900.694</v>
      </c>
      <c r="E20" s="23">
        <v>2154.172</v>
      </c>
      <c r="F20" s="23">
        <v>2270.1469999999999</v>
      </c>
      <c r="G20" s="23">
        <v>2569.83</v>
      </c>
      <c r="H20" s="21" t="s">
        <v>12</v>
      </c>
      <c r="I20" s="23">
        <v>2957.9969999999998</v>
      </c>
      <c r="J20" s="23">
        <v>3396.0819999999999</v>
      </c>
      <c r="K20" s="23">
        <v>3630.319</v>
      </c>
      <c r="L20" s="28" t="s">
        <v>19</v>
      </c>
      <c r="M20" s="23">
        <v>4191</v>
      </c>
    </row>
    <row r="21" spans="1:13" x14ac:dyDescent="0.2">
      <c r="A21" s="21" t="s">
        <v>13</v>
      </c>
      <c r="B21" s="28" t="s">
        <v>19</v>
      </c>
      <c r="C21" s="28" t="s">
        <v>19</v>
      </c>
      <c r="D21" s="23">
        <v>207.197</v>
      </c>
      <c r="E21" s="23">
        <v>230.238</v>
      </c>
      <c r="F21" s="23">
        <v>271.14699999999999</v>
      </c>
      <c r="G21" s="23">
        <v>260.68099999999998</v>
      </c>
      <c r="H21" s="21" t="s">
        <v>13</v>
      </c>
      <c r="I21" s="23">
        <v>276.41199999999998</v>
      </c>
      <c r="J21" s="23">
        <v>320.03500000000003</v>
      </c>
      <c r="K21" s="23">
        <v>333.44</v>
      </c>
      <c r="L21" s="28" t="s">
        <v>19</v>
      </c>
      <c r="M21" s="23">
        <v>303</v>
      </c>
    </row>
    <row r="22" spans="1:13" x14ac:dyDescent="0.2">
      <c r="A22" s="21" t="s">
        <v>14</v>
      </c>
      <c r="B22" s="28" t="s">
        <v>19</v>
      </c>
      <c r="C22" s="28" t="s">
        <v>19</v>
      </c>
      <c r="D22" s="23">
        <v>1091.3230000000001</v>
      </c>
      <c r="E22" s="23">
        <v>1183.8209999999999</v>
      </c>
      <c r="F22" s="23">
        <v>1250.0930000000001</v>
      </c>
      <c r="G22" s="23">
        <v>1314.85</v>
      </c>
      <c r="H22" s="21" t="s">
        <v>14</v>
      </c>
      <c r="I22" s="23">
        <v>1397.029</v>
      </c>
      <c r="J22" s="23">
        <v>1937.4770000000001</v>
      </c>
      <c r="K22" s="23">
        <v>1556.462</v>
      </c>
      <c r="L22" s="28" t="s">
        <v>19</v>
      </c>
      <c r="M22" s="23"/>
    </row>
    <row r="23" spans="1:13" x14ac:dyDescent="0.2">
      <c r="A23" s="21" t="s">
        <v>16</v>
      </c>
      <c r="B23" s="28" t="s">
        <v>19</v>
      </c>
      <c r="C23" s="28" t="s">
        <v>19</v>
      </c>
      <c r="D23" s="23">
        <v>235.83099999999999</v>
      </c>
      <c r="E23" s="23">
        <v>279.82600000000002</v>
      </c>
      <c r="F23" s="23">
        <v>292.56200000000001</v>
      </c>
      <c r="G23" s="23">
        <v>309.43700000000001</v>
      </c>
      <c r="H23" s="21" t="s">
        <v>15</v>
      </c>
      <c r="I23" s="23">
        <v>447.78800000000001</v>
      </c>
      <c r="J23" s="23">
        <v>456.99299999999999</v>
      </c>
      <c r="K23" s="23">
        <v>469.61900000000003</v>
      </c>
      <c r="L23" s="28" t="s">
        <v>19</v>
      </c>
      <c r="M23" s="23">
        <v>2543</v>
      </c>
    </row>
    <row r="24" spans="1:13" x14ac:dyDescent="0.2">
      <c r="A24" s="21"/>
      <c r="B24" s="17"/>
      <c r="C24" s="17"/>
      <c r="D24" s="17"/>
      <c r="E24" s="17"/>
      <c r="F24" s="17"/>
      <c r="G24" s="17"/>
      <c r="H24" s="22"/>
      <c r="I24" s="17"/>
      <c r="J24" s="17"/>
      <c r="K24" s="25"/>
      <c r="L24" s="25"/>
      <c r="M24" s="23"/>
    </row>
    <row r="25" spans="1:13" x14ac:dyDescent="0.2">
      <c r="A25" s="21" t="s">
        <v>6</v>
      </c>
      <c r="B25" s="28" t="s">
        <v>19</v>
      </c>
      <c r="C25" s="42" t="s">
        <v>19</v>
      </c>
      <c r="D25" s="42" t="s">
        <v>19</v>
      </c>
      <c r="E25" s="42" t="s">
        <v>19</v>
      </c>
      <c r="F25" s="42" t="s">
        <v>19</v>
      </c>
      <c r="G25" s="42" t="s">
        <v>19</v>
      </c>
      <c r="H25" s="21" t="s">
        <v>6</v>
      </c>
      <c r="I25" s="42">
        <f>SUM(I27:I31)</f>
        <v>143410.84900000002</v>
      </c>
      <c r="J25" s="42">
        <f>SUM(J27:J31)</f>
        <v>158208.886</v>
      </c>
      <c r="K25" s="42">
        <f>SUM(K27:K31)</f>
        <v>175907.348</v>
      </c>
      <c r="L25" s="42">
        <f>SUM(L27:L31)</f>
        <v>194429</v>
      </c>
      <c r="M25" s="42">
        <f>SUM(M27:M31)</f>
        <v>217887</v>
      </c>
    </row>
    <row r="26" spans="1:13" x14ac:dyDescent="0.2">
      <c r="A26" s="21"/>
      <c r="B26" s="17"/>
      <c r="C26" s="17"/>
      <c r="D26" s="17"/>
      <c r="E26" s="17"/>
      <c r="F26" s="17"/>
      <c r="G26" s="17"/>
      <c r="H26" s="21"/>
      <c r="I26" s="17"/>
      <c r="J26" s="17"/>
      <c r="K26" s="17"/>
      <c r="L26" s="23"/>
      <c r="M26" s="23"/>
    </row>
    <row r="27" spans="1:13" x14ac:dyDescent="0.2">
      <c r="A27" s="21" t="s">
        <v>11</v>
      </c>
      <c r="B27" s="28" t="s">
        <v>19</v>
      </c>
      <c r="C27" s="28" t="s">
        <v>19</v>
      </c>
      <c r="D27" s="28" t="s">
        <v>19</v>
      </c>
      <c r="E27" s="28" t="s">
        <v>19</v>
      </c>
      <c r="F27" s="28" t="s">
        <v>19</v>
      </c>
      <c r="G27" s="28" t="s">
        <v>19</v>
      </c>
      <c r="H27" s="21" t="s">
        <v>11</v>
      </c>
      <c r="I27" s="28">
        <v>78482.989000000001</v>
      </c>
      <c r="J27" s="28">
        <v>84872.206999999995</v>
      </c>
      <c r="K27" s="28">
        <v>88064.459000000003</v>
      </c>
      <c r="L27" s="28">
        <v>98560</v>
      </c>
      <c r="M27" s="23">
        <v>113604</v>
      </c>
    </row>
    <row r="28" spans="1:13" x14ac:dyDescent="0.2">
      <c r="A28" s="21" t="s">
        <v>12</v>
      </c>
      <c r="B28" s="28" t="s">
        <v>19</v>
      </c>
      <c r="C28" s="28" t="s">
        <v>19</v>
      </c>
      <c r="D28" s="28" t="s">
        <v>19</v>
      </c>
      <c r="E28" s="28" t="s">
        <v>19</v>
      </c>
      <c r="F28" s="28" t="s">
        <v>19</v>
      </c>
      <c r="G28" s="28" t="s">
        <v>19</v>
      </c>
      <c r="H28" s="21" t="s">
        <v>12</v>
      </c>
      <c r="I28" s="28">
        <v>45880.957000000002</v>
      </c>
      <c r="J28" s="28">
        <v>52445.029000000002</v>
      </c>
      <c r="K28" s="28">
        <v>56875.53</v>
      </c>
      <c r="L28" s="28">
        <v>62038</v>
      </c>
      <c r="M28" s="23">
        <v>72651</v>
      </c>
    </row>
    <row r="29" spans="1:13" x14ac:dyDescent="0.2">
      <c r="A29" s="21" t="s">
        <v>13</v>
      </c>
      <c r="B29" s="28" t="s">
        <v>19</v>
      </c>
      <c r="C29" s="28" t="s">
        <v>19</v>
      </c>
      <c r="D29" s="28" t="s">
        <v>19</v>
      </c>
      <c r="E29" s="28" t="s">
        <v>19</v>
      </c>
      <c r="F29" s="28" t="s">
        <v>19</v>
      </c>
      <c r="G29" s="28" t="s">
        <v>19</v>
      </c>
      <c r="H29" s="21" t="s">
        <v>13</v>
      </c>
      <c r="I29" s="28">
        <v>2683.9470000000001</v>
      </c>
      <c r="J29" s="28">
        <v>1970.433</v>
      </c>
      <c r="K29" s="28">
        <v>1718.0360000000001</v>
      </c>
      <c r="L29" s="28">
        <v>2121</v>
      </c>
      <c r="M29" s="23">
        <v>2717</v>
      </c>
    </row>
    <row r="30" spans="1:13" x14ac:dyDescent="0.2">
      <c r="A30" s="21" t="s">
        <v>14</v>
      </c>
      <c r="B30" s="28" t="s">
        <v>19</v>
      </c>
      <c r="C30" s="28" t="s">
        <v>19</v>
      </c>
      <c r="D30" s="28" t="s">
        <v>19</v>
      </c>
      <c r="E30" s="28" t="s">
        <v>19</v>
      </c>
      <c r="F30" s="28" t="s">
        <v>19</v>
      </c>
      <c r="G30" s="28" t="s">
        <v>19</v>
      </c>
      <c r="H30" s="21" t="s">
        <v>14</v>
      </c>
      <c r="I30" s="28">
        <v>7432.0060000000003</v>
      </c>
      <c r="J30" s="28">
        <v>9749.4809999999998</v>
      </c>
      <c r="K30" s="28">
        <v>9917.3850000000002</v>
      </c>
      <c r="L30" s="28">
        <v>17149</v>
      </c>
      <c r="M30" s="23"/>
    </row>
    <row r="31" spans="1:13" x14ac:dyDescent="0.2">
      <c r="A31" s="21" t="s">
        <v>15</v>
      </c>
      <c r="B31" s="28" t="s">
        <v>19</v>
      </c>
      <c r="C31" s="28" t="s">
        <v>19</v>
      </c>
      <c r="D31" s="28" t="s">
        <v>19</v>
      </c>
      <c r="E31" s="28" t="s">
        <v>19</v>
      </c>
      <c r="F31" s="28" t="s">
        <v>19</v>
      </c>
      <c r="G31" s="28" t="s">
        <v>19</v>
      </c>
      <c r="H31" s="21" t="s">
        <v>15</v>
      </c>
      <c r="I31" s="28">
        <v>8930.9500000000007</v>
      </c>
      <c r="J31" s="28">
        <v>9171.7360000000008</v>
      </c>
      <c r="K31" s="28">
        <v>19331.937999999998</v>
      </c>
      <c r="L31" s="28">
        <v>14561</v>
      </c>
      <c r="M31" s="23">
        <v>28915</v>
      </c>
    </row>
    <row r="32" spans="1:13" x14ac:dyDescent="0.2">
      <c r="A32" s="21"/>
      <c r="B32" s="17"/>
      <c r="C32" s="17"/>
      <c r="D32" s="17"/>
      <c r="E32" s="17"/>
      <c r="F32" s="17"/>
      <c r="G32" s="17"/>
      <c r="H32" s="22"/>
      <c r="I32" s="17"/>
      <c r="J32" s="17"/>
      <c r="K32" s="25"/>
      <c r="L32" s="37"/>
      <c r="M32" s="23"/>
    </row>
    <row r="33" spans="1:13" x14ac:dyDescent="0.2">
      <c r="A33" s="21" t="s">
        <v>7</v>
      </c>
      <c r="B33" s="28" t="s">
        <v>19</v>
      </c>
      <c r="C33" s="42" t="s">
        <v>19</v>
      </c>
      <c r="D33" s="42" t="s">
        <v>19</v>
      </c>
      <c r="E33" s="42" t="s">
        <v>19</v>
      </c>
      <c r="F33" s="42" t="s">
        <v>19</v>
      </c>
      <c r="G33" s="42" t="s">
        <v>19</v>
      </c>
      <c r="H33" s="21" t="s">
        <v>7</v>
      </c>
      <c r="I33" s="42" t="s">
        <v>19</v>
      </c>
      <c r="J33" s="42">
        <v>864.11500000000001</v>
      </c>
      <c r="K33" s="42">
        <v>902.55499999999995</v>
      </c>
      <c r="L33" s="42">
        <v>955.56</v>
      </c>
      <c r="M33" s="43">
        <v>7920</v>
      </c>
    </row>
    <row r="34" spans="1:13" x14ac:dyDescent="0.2">
      <c r="A34" s="21"/>
      <c r="B34" s="17"/>
      <c r="C34" s="17"/>
      <c r="D34" s="17"/>
      <c r="E34" s="17"/>
      <c r="F34" s="17"/>
      <c r="G34" s="17"/>
      <c r="H34" s="21"/>
      <c r="I34" s="17"/>
      <c r="J34" s="17"/>
      <c r="K34" s="17"/>
      <c r="L34" s="17"/>
      <c r="M34" s="23"/>
    </row>
    <row r="35" spans="1:13" x14ac:dyDescent="0.2">
      <c r="A35" s="21" t="s">
        <v>17</v>
      </c>
      <c r="B35" s="28" t="s">
        <v>19</v>
      </c>
      <c r="C35" s="28" t="s">
        <v>19</v>
      </c>
      <c r="D35" s="28" t="s">
        <v>19</v>
      </c>
      <c r="E35" s="28" t="s">
        <v>19</v>
      </c>
      <c r="F35" s="28" t="s">
        <v>19</v>
      </c>
      <c r="G35" s="28" t="s">
        <v>19</v>
      </c>
      <c r="H35" s="21" t="s">
        <v>11</v>
      </c>
      <c r="I35" s="28" t="s">
        <v>19</v>
      </c>
      <c r="J35" s="28">
        <v>864.11500000000001</v>
      </c>
      <c r="K35" s="28">
        <v>902.55499999999995</v>
      </c>
      <c r="L35" s="28">
        <v>955.56</v>
      </c>
      <c r="M35" s="23">
        <v>5437</v>
      </c>
    </row>
    <row r="36" spans="1:13" x14ac:dyDescent="0.2">
      <c r="A36" s="21" t="s">
        <v>12</v>
      </c>
      <c r="B36" s="28" t="s">
        <v>19</v>
      </c>
      <c r="C36" s="28" t="s">
        <v>19</v>
      </c>
      <c r="D36" s="28" t="s">
        <v>19</v>
      </c>
      <c r="E36" s="28" t="s">
        <v>19</v>
      </c>
      <c r="F36" s="28" t="s">
        <v>19</v>
      </c>
      <c r="G36" s="28" t="s">
        <v>19</v>
      </c>
      <c r="H36" s="21" t="s">
        <v>12</v>
      </c>
      <c r="I36" s="28" t="s">
        <v>19</v>
      </c>
      <c r="J36" s="28" t="s">
        <v>19</v>
      </c>
      <c r="K36" s="28" t="s">
        <v>19</v>
      </c>
      <c r="L36" s="28" t="s">
        <v>19</v>
      </c>
      <c r="M36" s="23">
        <v>1192</v>
      </c>
    </row>
    <row r="37" spans="1:13" x14ac:dyDescent="0.2">
      <c r="A37" s="21" t="s">
        <v>13</v>
      </c>
      <c r="B37" s="28" t="s">
        <v>19</v>
      </c>
      <c r="C37" s="28" t="s">
        <v>19</v>
      </c>
      <c r="D37" s="28" t="s">
        <v>19</v>
      </c>
      <c r="E37" s="28" t="s">
        <v>19</v>
      </c>
      <c r="F37" s="28" t="s">
        <v>19</v>
      </c>
      <c r="G37" s="28" t="s">
        <v>19</v>
      </c>
      <c r="H37" s="21" t="s">
        <v>13</v>
      </c>
      <c r="I37" s="28" t="s">
        <v>19</v>
      </c>
      <c r="J37" s="28" t="s">
        <v>19</v>
      </c>
      <c r="K37" s="28" t="s">
        <v>19</v>
      </c>
      <c r="L37" s="28" t="s">
        <v>19</v>
      </c>
      <c r="M37" s="23">
        <v>161</v>
      </c>
    </row>
    <row r="38" spans="1:13" x14ac:dyDescent="0.2">
      <c r="A38" s="21" t="s">
        <v>14</v>
      </c>
      <c r="B38" s="28" t="s">
        <v>19</v>
      </c>
      <c r="C38" s="28" t="s">
        <v>19</v>
      </c>
      <c r="D38" s="28" t="s">
        <v>19</v>
      </c>
      <c r="E38" s="28" t="s">
        <v>19</v>
      </c>
      <c r="F38" s="28" t="s">
        <v>19</v>
      </c>
      <c r="G38" s="28" t="s">
        <v>19</v>
      </c>
      <c r="H38" s="21" t="s">
        <v>14</v>
      </c>
      <c r="I38" s="28" t="s">
        <v>19</v>
      </c>
      <c r="J38" s="28" t="s">
        <v>19</v>
      </c>
      <c r="K38" s="28" t="s">
        <v>19</v>
      </c>
      <c r="L38" s="28" t="s">
        <v>19</v>
      </c>
      <c r="M38" s="23"/>
    </row>
    <row r="39" spans="1:13" x14ac:dyDescent="0.2">
      <c r="A39" s="21" t="s">
        <v>15</v>
      </c>
      <c r="B39" s="28" t="s">
        <v>19</v>
      </c>
      <c r="C39" s="28" t="s">
        <v>19</v>
      </c>
      <c r="D39" s="28" t="s">
        <v>19</v>
      </c>
      <c r="E39" s="28" t="s">
        <v>19</v>
      </c>
      <c r="F39" s="28" t="s">
        <v>19</v>
      </c>
      <c r="G39" s="28" t="s">
        <v>19</v>
      </c>
      <c r="H39" s="21" t="s">
        <v>15</v>
      </c>
      <c r="I39" s="28" t="s">
        <v>19</v>
      </c>
      <c r="J39" s="28" t="s">
        <v>19</v>
      </c>
      <c r="K39" s="28" t="s">
        <v>19</v>
      </c>
      <c r="L39" s="28" t="s">
        <v>19</v>
      </c>
      <c r="M39" s="23">
        <v>1130</v>
      </c>
    </row>
    <row r="40" spans="1:13" x14ac:dyDescent="0.2">
      <c r="A40" s="21"/>
      <c r="B40" s="17"/>
      <c r="C40" s="17"/>
      <c r="D40" s="17"/>
      <c r="E40" s="17"/>
      <c r="F40" s="17"/>
      <c r="G40" s="17"/>
      <c r="H40" s="22"/>
      <c r="I40" s="17"/>
      <c r="J40" s="17"/>
      <c r="K40" s="25"/>
      <c r="L40" s="25"/>
      <c r="M40" s="23"/>
    </row>
    <row r="41" spans="1:13" x14ac:dyDescent="0.2">
      <c r="A41" s="21" t="s">
        <v>8</v>
      </c>
      <c r="B41" s="23">
        <f t="shared" ref="B41:G41" si="5">SUM(B43:B47)</f>
        <v>3205000</v>
      </c>
      <c r="C41" s="43">
        <f t="shared" si="5"/>
        <v>4652</v>
      </c>
      <c r="D41" s="43">
        <f t="shared" si="5"/>
        <v>4955</v>
      </c>
      <c r="E41" s="43">
        <f t="shared" si="5"/>
        <v>6051</v>
      </c>
      <c r="F41" s="43">
        <f t="shared" si="5"/>
        <v>6846</v>
      </c>
      <c r="G41" s="43">
        <f t="shared" si="5"/>
        <v>7543</v>
      </c>
      <c r="H41" s="21" t="s">
        <v>8</v>
      </c>
      <c r="I41" s="43">
        <f>SUM(I43:I47)</f>
        <v>8792.1720000000005</v>
      </c>
      <c r="J41" s="43">
        <f>SUM(J43:J47)</f>
        <v>9857.9890000000014</v>
      </c>
      <c r="K41" s="43">
        <f>SUM(K43:K47)</f>
        <v>10830.662</v>
      </c>
      <c r="L41" s="43">
        <f>SUM(L43:L47)</f>
        <v>9944.9997000000003</v>
      </c>
      <c r="M41" s="43">
        <f>SUM(M43:M47)</f>
        <v>12107</v>
      </c>
    </row>
    <row r="42" spans="1:13" x14ac:dyDescent="0.2">
      <c r="A42" s="21"/>
      <c r="B42" s="17"/>
      <c r="C42" s="17"/>
      <c r="D42" s="17"/>
      <c r="E42" s="23"/>
      <c r="F42" s="23"/>
      <c r="G42" s="23"/>
      <c r="H42" s="21"/>
      <c r="I42" s="23"/>
      <c r="J42" s="23"/>
      <c r="K42" s="23"/>
      <c r="L42" s="23"/>
      <c r="M42" s="23"/>
    </row>
    <row r="43" spans="1:13" x14ac:dyDescent="0.2">
      <c r="A43" s="21" t="s">
        <v>17</v>
      </c>
      <c r="B43" s="23">
        <v>2129000</v>
      </c>
      <c r="C43" s="23">
        <v>3174</v>
      </c>
      <c r="D43" s="23">
        <v>3745</v>
      </c>
      <c r="E43" s="23">
        <v>4215</v>
      </c>
      <c r="F43" s="23">
        <v>5318</v>
      </c>
      <c r="G43" s="23">
        <v>6164</v>
      </c>
      <c r="H43" s="21" t="s">
        <v>11</v>
      </c>
      <c r="I43" s="23">
        <v>6624.0460000000003</v>
      </c>
      <c r="J43" s="23">
        <v>7295.0709999999999</v>
      </c>
      <c r="K43" s="23">
        <v>8161.8609999999999</v>
      </c>
      <c r="L43" s="28">
        <v>8344.8809999999994</v>
      </c>
      <c r="M43" s="23">
        <v>9002</v>
      </c>
    </row>
    <row r="44" spans="1:13" x14ac:dyDescent="0.2">
      <c r="A44" s="21" t="s">
        <v>12</v>
      </c>
      <c r="B44" s="17">
        <v>372000</v>
      </c>
      <c r="C44" s="17">
        <v>477</v>
      </c>
      <c r="D44" s="17">
        <v>531</v>
      </c>
      <c r="E44" s="17">
        <v>626</v>
      </c>
      <c r="F44" s="17">
        <v>744</v>
      </c>
      <c r="G44" s="23">
        <v>43</v>
      </c>
      <c r="H44" s="21" t="s">
        <v>12</v>
      </c>
      <c r="I44" s="23">
        <v>683.46400000000006</v>
      </c>
      <c r="J44" s="23">
        <v>775.79399999999998</v>
      </c>
      <c r="K44" s="23">
        <v>891.49</v>
      </c>
      <c r="L44" s="28">
        <v>1058.8910000000001</v>
      </c>
      <c r="M44" s="23">
        <v>917</v>
      </c>
    </row>
    <row r="45" spans="1:13" x14ac:dyDescent="0.2">
      <c r="A45" s="21" t="s">
        <v>13</v>
      </c>
      <c r="B45" s="17">
        <v>275000</v>
      </c>
      <c r="C45" s="17">
        <v>335</v>
      </c>
      <c r="D45" s="17">
        <v>469</v>
      </c>
      <c r="E45" s="17">
        <v>528</v>
      </c>
      <c r="F45" s="17">
        <v>587</v>
      </c>
      <c r="G45" s="23">
        <v>420</v>
      </c>
      <c r="H45" s="21" t="s">
        <v>13</v>
      </c>
      <c r="I45" s="23">
        <v>298.66199999999998</v>
      </c>
      <c r="J45" s="23">
        <v>396.24400000000003</v>
      </c>
      <c r="K45" s="23">
        <v>335.09500000000003</v>
      </c>
      <c r="L45" s="28">
        <v>371.923</v>
      </c>
      <c r="M45" s="23">
        <v>416</v>
      </c>
    </row>
    <row r="46" spans="1:13" x14ac:dyDescent="0.2">
      <c r="A46" s="21" t="s">
        <v>14</v>
      </c>
      <c r="B46" s="17">
        <v>355000</v>
      </c>
      <c r="C46" s="17">
        <v>552</v>
      </c>
      <c r="D46" s="17">
        <v>75</v>
      </c>
      <c r="E46" s="17">
        <v>572</v>
      </c>
      <c r="F46" s="17">
        <v>74</v>
      </c>
      <c r="G46" s="23">
        <v>794</v>
      </c>
      <c r="H46" s="21" t="s">
        <v>14</v>
      </c>
      <c r="I46" s="23">
        <v>1035.8800000000001</v>
      </c>
      <c r="J46" s="23">
        <v>1199.2080000000001</v>
      </c>
      <c r="K46" s="23">
        <v>1297.4190000000001</v>
      </c>
      <c r="L46" s="28" t="s">
        <v>22</v>
      </c>
      <c r="M46" s="23"/>
    </row>
    <row r="47" spans="1:13" x14ac:dyDescent="0.2">
      <c r="A47" s="21" t="s">
        <v>15</v>
      </c>
      <c r="B47" s="17">
        <v>74000</v>
      </c>
      <c r="C47" s="17">
        <v>114</v>
      </c>
      <c r="D47" s="17">
        <v>135</v>
      </c>
      <c r="E47" s="17">
        <v>110</v>
      </c>
      <c r="F47" s="17">
        <v>123</v>
      </c>
      <c r="G47" s="23">
        <v>122</v>
      </c>
      <c r="H47" s="21" t="s">
        <v>15</v>
      </c>
      <c r="I47" s="23">
        <v>150.12</v>
      </c>
      <c r="J47" s="23">
        <v>191.672</v>
      </c>
      <c r="K47" s="23">
        <v>144.797</v>
      </c>
      <c r="L47" s="28">
        <v>169.3047</v>
      </c>
      <c r="M47" s="23">
        <v>1772</v>
      </c>
    </row>
    <row r="48" spans="1:13" x14ac:dyDescent="0.2">
      <c r="A48" s="21"/>
      <c r="B48" s="17"/>
      <c r="C48" s="17"/>
      <c r="D48" s="17"/>
      <c r="E48" s="17"/>
      <c r="F48" s="17"/>
      <c r="G48" s="17"/>
      <c r="H48" s="21"/>
      <c r="I48" s="17"/>
      <c r="J48" s="17"/>
      <c r="K48" s="16"/>
      <c r="L48" s="16"/>
      <c r="M48" s="23"/>
    </row>
    <row r="49" spans="1:13" x14ac:dyDescent="0.2">
      <c r="A49" s="21" t="s">
        <v>9</v>
      </c>
      <c r="B49" s="23">
        <f t="shared" ref="B49:G49" si="6">SUM(B51:B55)</f>
        <v>2194550</v>
      </c>
      <c r="C49" s="43">
        <f t="shared" si="6"/>
        <v>2675.02</v>
      </c>
      <c r="D49" s="43">
        <f t="shared" si="6"/>
        <v>3112.38</v>
      </c>
      <c r="E49" s="43">
        <f t="shared" si="6"/>
        <v>3520.61</v>
      </c>
      <c r="F49" s="43">
        <f t="shared" si="6"/>
        <v>4073.6700000000005</v>
      </c>
      <c r="G49" s="43">
        <f t="shared" si="6"/>
        <v>1909.325</v>
      </c>
      <c r="H49" s="21" t="s">
        <v>9</v>
      </c>
      <c r="I49" s="43">
        <f>SUM(I51:I55)</f>
        <v>5372.4759999999997</v>
      </c>
      <c r="J49" s="43">
        <f>SUM(J51:J55)</f>
        <v>6010.3430000000008</v>
      </c>
      <c r="K49" s="43">
        <f>SUM(K51:K55)</f>
        <v>6635.9130000000005</v>
      </c>
      <c r="L49" s="43">
        <v>7219.7460000000001</v>
      </c>
      <c r="M49" s="43">
        <v>8377</v>
      </c>
    </row>
    <row r="50" spans="1:13" x14ac:dyDescent="0.2">
      <c r="A50" s="21"/>
      <c r="B50" s="17"/>
      <c r="C50" s="17"/>
      <c r="D50" s="17"/>
      <c r="E50" s="17"/>
      <c r="F50" s="17"/>
      <c r="G50" s="17"/>
      <c r="H50" s="21"/>
      <c r="I50" s="17"/>
      <c r="J50" s="17"/>
      <c r="K50" s="25"/>
      <c r="L50" s="25"/>
      <c r="M50" s="23"/>
    </row>
    <row r="51" spans="1:13" x14ac:dyDescent="0.2">
      <c r="A51" s="21" t="s">
        <v>17</v>
      </c>
      <c r="B51" s="35">
        <v>1360750</v>
      </c>
      <c r="C51" s="35">
        <v>1570.57</v>
      </c>
      <c r="D51" s="35">
        <v>1860.91</v>
      </c>
      <c r="E51" s="23">
        <v>2121.66</v>
      </c>
      <c r="F51" s="23">
        <v>2531.84</v>
      </c>
      <c r="G51" s="23">
        <v>279.44499999999999</v>
      </c>
      <c r="H51" s="21" t="s">
        <v>11</v>
      </c>
      <c r="I51" s="23">
        <v>3375.8850000000002</v>
      </c>
      <c r="J51" s="23">
        <v>3757.7910000000002</v>
      </c>
      <c r="K51" s="23">
        <v>4226.817</v>
      </c>
      <c r="L51" s="23">
        <v>4679.598</v>
      </c>
      <c r="M51" s="23">
        <v>5295</v>
      </c>
    </row>
    <row r="52" spans="1:13" x14ac:dyDescent="0.2">
      <c r="A52" s="21" t="s">
        <v>12</v>
      </c>
      <c r="B52" s="35">
        <v>449240</v>
      </c>
      <c r="C52" s="35">
        <v>578.66999999999996</v>
      </c>
      <c r="D52" s="35">
        <v>626.95000000000005</v>
      </c>
      <c r="E52" s="23">
        <v>696.9</v>
      </c>
      <c r="F52" s="23">
        <v>785.77</v>
      </c>
      <c r="G52" s="23">
        <v>826.33</v>
      </c>
      <c r="H52" s="21" t="s">
        <v>12</v>
      </c>
      <c r="I52" s="23">
        <v>946.50800000000004</v>
      </c>
      <c r="J52" s="23">
        <v>1056.3720000000001</v>
      </c>
      <c r="K52" s="23">
        <v>1075.3810000000001</v>
      </c>
      <c r="L52" s="23">
        <v>1108.9559999999999</v>
      </c>
      <c r="M52" s="23">
        <v>1320</v>
      </c>
    </row>
    <row r="53" spans="1:13" x14ac:dyDescent="0.2">
      <c r="A53" s="21" t="s">
        <v>13</v>
      </c>
      <c r="B53" s="36" t="s">
        <v>19</v>
      </c>
      <c r="C53" s="36" t="s">
        <v>19</v>
      </c>
      <c r="D53" s="36" t="s">
        <v>19</v>
      </c>
      <c r="E53" s="36" t="s">
        <v>19</v>
      </c>
      <c r="F53" s="28" t="s">
        <v>19</v>
      </c>
      <c r="G53" s="28" t="s">
        <v>19</v>
      </c>
      <c r="H53" s="21" t="s">
        <v>13</v>
      </c>
      <c r="I53" s="28" t="s">
        <v>22</v>
      </c>
      <c r="J53" s="28" t="s">
        <v>22</v>
      </c>
      <c r="K53" s="28" t="s">
        <v>22</v>
      </c>
      <c r="L53" s="28" t="s">
        <v>22</v>
      </c>
      <c r="M53" s="23"/>
    </row>
    <row r="54" spans="1:13" x14ac:dyDescent="0.2">
      <c r="A54" s="21" t="s">
        <v>14</v>
      </c>
      <c r="B54" s="35">
        <v>130030</v>
      </c>
      <c r="C54" s="35">
        <v>200.44</v>
      </c>
      <c r="D54" s="35">
        <v>352.38</v>
      </c>
      <c r="E54" s="23">
        <v>375.3</v>
      </c>
      <c r="F54" s="23">
        <v>408.24</v>
      </c>
      <c r="G54" s="23">
        <v>429.76</v>
      </c>
      <c r="H54" s="21" t="s">
        <v>14</v>
      </c>
      <c r="I54" s="23">
        <v>526.93499999999995</v>
      </c>
      <c r="J54" s="23">
        <v>585.53599999999994</v>
      </c>
      <c r="K54" s="23">
        <v>634.97699999999998</v>
      </c>
      <c r="L54" s="23">
        <v>657.59299999999996</v>
      </c>
      <c r="M54" s="23"/>
    </row>
    <row r="55" spans="1:13" x14ac:dyDescent="0.2">
      <c r="A55" s="21" t="s">
        <v>15</v>
      </c>
      <c r="B55" s="35">
        <v>254530</v>
      </c>
      <c r="C55" s="35">
        <v>325.33999999999997</v>
      </c>
      <c r="D55" s="35">
        <v>272.14</v>
      </c>
      <c r="E55" s="23">
        <v>326.75</v>
      </c>
      <c r="F55" s="23">
        <v>347.82</v>
      </c>
      <c r="G55" s="23">
        <v>373.79</v>
      </c>
      <c r="H55" s="21" t="s">
        <v>15</v>
      </c>
      <c r="I55" s="23">
        <v>523.14800000000002</v>
      </c>
      <c r="J55" s="23">
        <v>610.64400000000001</v>
      </c>
      <c r="K55" s="23">
        <v>698.73800000000006</v>
      </c>
      <c r="L55" s="23">
        <v>773.59900000000005</v>
      </c>
      <c r="M55" s="23">
        <v>1762</v>
      </c>
    </row>
    <row r="56" spans="1:13" x14ac:dyDescent="0.2">
      <c r="A56" s="19"/>
      <c r="B56" s="34"/>
      <c r="C56" s="34"/>
      <c r="D56" s="34"/>
      <c r="E56" s="19"/>
      <c r="F56" s="19"/>
      <c r="G56" s="19"/>
      <c r="H56" s="19"/>
      <c r="I56" s="19"/>
      <c r="J56" s="19"/>
      <c r="K56" s="19"/>
      <c r="L56" s="38"/>
      <c r="M56" s="38"/>
    </row>
    <row r="57" spans="1:13" ht="17.45" customHeight="1" x14ac:dyDescent="0.2">
      <c r="A57" s="16" t="s">
        <v>24</v>
      </c>
      <c r="B57" s="39"/>
      <c r="C57" s="39"/>
      <c r="D57" s="39"/>
      <c r="E57" s="39"/>
      <c r="F57" s="16"/>
      <c r="G57" s="16"/>
      <c r="H57" s="16"/>
      <c r="I57" s="16"/>
      <c r="J57" s="16"/>
      <c r="K57" s="16"/>
      <c r="L57" s="16"/>
      <c r="M57" s="40"/>
    </row>
    <row r="58" spans="1:13" ht="12.75" customHeight="1" x14ac:dyDescent="0.2">
      <c r="A58" s="16" t="s">
        <v>21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2.75" customHeight="1" x14ac:dyDescent="0.2">
      <c r="A59" s="8" t="s">
        <v>1</v>
      </c>
      <c r="B59" s="9"/>
      <c r="C59" s="9"/>
      <c r="D59" s="9"/>
      <c r="E59" s="9"/>
      <c r="F59" s="16"/>
      <c r="G59" s="16"/>
      <c r="H59" s="16"/>
      <c r="I59" s="16"/>
      <c r="J59" s="16"/>
      <c r="K59" s="16"/>
      <c r="L59" s="16"/>
      <c r="M59" s="16"/>
    </row>
    <row r="60" spans="1:13" ht="12.75" customHeight="1" x14ac:dyDescent="0.2">
      <c r="A60" s="9" t="s">
        <v>2</v>
      </c>
      <c r="B60" s="9"/>
      <c r="C60" s="9"/>
      <c r="D60" s="9"/>
      <c r="E60" s="9"/>
      <c r="F60" s="16"/>
      <c r="G60" s="16"/>
      <c r="H60" s="16"/>
      <c r="I60" s="16"/>
      <c r="J60" s="16"/>
      <c r="K60" s="16"/>
      <c r="L60" s="16"/>
      <c r="M60" s="16"/>
    </row>
    <row r="61" spans="1:13" ht="12.75" customHeight="1" x14ac:dyDescent="0.2">
      <c r="A61" s="9" t="s">
        <v>26</v>
      </c>
      <c r="B61" s="9"/>
      <c r="C61" s="9"/>
      <c r="D61" s="9"/>
      <c r="E61" s="9"/>
      <c r="F61" s="16"/>
      <c r="G61" s="16"/>
      <c r="H61" s="16"/>
      <c r="I61" s="16"/>
      <c r="J61" s="16"/>
      <c r="K61" s="16"/>
      <c r="L61" s="16"/>
      <c r="M61" s="16"/>
    </row>
    <row r="62" spans="1:13" ht="12.75" customHeight="1" x14ac:dyDescent="0.2">
      <c r="A62" s="9" t="s">
        <v>23</v>
      </c>
      <c r="B62" s="9"/>
      <c r="C62" s="9"/>
      <c r="E62" s="9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63" t="s">
        <v>10</v>
      </c>
      <c r="B63" s="68">
        <v>1993</v>
      </c>
      <c r="C63" s="68">
        <v>2004</v>
      </c>
      <c r="D63" s="68">
        <v>2005</v>
      </c>
      <c r="E63" s="68">
        <v>2006</v>
      </c>
      <c r="F63" s="73"/>
      <c r="G63" s="74"/>
      <c r="H63"/>
      <c r="I63"/>
      <c r="J63"/>
      <c r="K63"/>
      <c r="L63"/>
    </row>
    <row r="64" spans="1:13" x14ac:dyDescent="0.2">
      <c r="A64" s="65"/>
      <c r="B64" s="69"/>
      <c r="C64" s="69"/>
      <c r="D64" s="69"/>
      <c r="E64" s="69"/>
      <c r="F64" s="73"/>
      <c r="G64" s="74"/>
      <c r="H64" s="4"/>
      <c r="I64" s="3"/>
      <c r="J64" s="3"/>
      <c r="K64" s="3"/>
      <c r="L64"/>
    </row>
    <row r="65" spans="1:12" x14ac:dyDescent="0.2">
      <c r="A65" s="17"/>
      <c r="B65" s="17"/>
      <c r="C65" s="17"/>
      <c r="D65" s="17"/>
      <c r="E65" s="17"/>
      <c r="F65" s="16"/>
      <c r="G65" s="16"/>
      <c r="H65" s="4"/>
      <c r="I65" s="4"/>
      <c r="J65" s="4"/>
      <c r="K65" s="4"/>
      <c r="L65"/>
    </row>
    <row r="66" spans="1:12" x14ac:dyDescent="0.2">
      <c r="A66" s="20" t="s">
        <v>4</v>
      </c>
      <c r="B66" s="30">
        <f>SUM(B68:B72)</f>
        <v>5044550</v>
      </c>
      <c r="C66" s="30"/>
      <c r="D66" s="32"/>
      <c r="E66" s="30"/>
      <c r="F66" s="44"/>
      <c r="G66" s="44"/>
      <c r="H66" s="6"/>
      <c r="I66" s="6"/>
      <c r="J66" s="6"/>
      <c r="K66" s="6"/>
      <c r="L66"/>
    </row>
    <row r="67" spans="1:12" x14ac:dyDescent="0.2">
      <c r="A67" s="18"/>
      <c r="B67" s="29"/>
      <c r="C67" s="29"/>
      <c r="D67" s="29"/>
      <c r="E67" s="17"/>
      <c r="F67" s="16"/>
      <c r="G67" s="16"/>
      <c r="H67"/>
      <c r="I67"/>
      <c r="J67"/>
      <c r="K67"/>
      <c r="L67"/>
    </row>
    <row r="68" spans="1:12" x14ac:dyDescent="0.2">
      <c r="A68" s="21" t="s">
        <v>11</v>
      </c>
      <c r="B68" s="23">
        <f>SUM(B76,B84,B92,B100,B109)</f>
        <v>3489750</v>
      </c>
      <c r="C68" s="23"/>
      <c r="D68" s="23"/>
      <c r="E68" s="23"/>
      <c r="F68" s="40"/>
      <c r="G68" s="40"/>
      <c r="H68"/>
      <c r="I68"/>
      <c r="J68"/>
      <c r="K68"/>
      <c r="L68"/>
    </row>
    <row r="69" spans="1:12" x14ac:dyDescent="0.2">
      <c r="A69" s="21" t="s">
        <v>12</v>
      </c>
      <c r="B69" s="23">
        <f>SUM(B77,B85,B93,B101,B110)</f>
        <v>821240</v>
      </c>
      <c r="C69" s="23"/>
      <c r="D69" s="23"/>
      <c r="E69" s="23"/>
      <c r="F69" s="40"/>
      <c r="G69" s="40"/>
      <c r="H69"/>
      <c r="I69"/>
      <c r="J69"/>
      <c r="K69"/>
      <c r="L69"/>
    </row>
    <row r="70" spans="1:12" x14ac:dyDescent="0.2">
      <c r="A70" s="21" t="s">
        <v>13</v>
      </c>
      <c r="B70" s="23">
        <f>SUM(B78,B86,B94,B102,B111)</f>
        <v>275000</v>
      </c>
      <c r="C70" s="23"/>
      <c r="D70" s="23"/>
      <c r="E70" s="23"/>
      <c r="F70" s="40"/>
      <c r="G70" s="40"/>
      <c r="H70"/>
      <c r="I70"/>
      <c r="J70"/>
      <c r="K70"/>
      <c r="L70"/>
    </row>
    <row r="71" spans="1:12" x14ac:dyDescent="0.2">
      <c r="A71" s="21" t="s">
        <v>14</v>
      </c>
      <c r="B71" s="23">
        <f>SUM(B79,B87,B95,B112)</f>
        <v>130030</v>
      </c>
      <c r="C71" s="23"/>
      <c r="D71" s="23"/>
      <c r="E71" s="23"/>
      <c r="F71" s="40"/>
      <c r="G71" s="40"/>
      <c r="H71"/>
      <c r="I71"/>
      <c r="J71"/>
      <c r="K71"/>
      <c r="L71"/>
    </row>
    <row r="72" spans="1:12" x14ac:dyDescent="0.2">
      <c r="A72" s="21" t="s">
        <v>15</v>
      </c>
      <c r="B72" s="23">
        <f>SUM(B80,B88,B96,B104,B113)</f>
        <v>328530</v>
      </c>
      <c r="C72" s="23"/>
      <c r="D72" s="23"/>
      <c r="E72" s="23"/>
      <c r="F72" s="40"/>
      <c r="G72" s="40"/>
      <c r="H72"/>
      <c r="I72"/>
      <c r="J72"/>
      <c r="K72"/>
      <c r="L72"/>
    </row>
    <row r="73" spans="1:12" x14ac:dyDescent="0.2">
      <c r="A73" s="21"/>
      <c r="B73" s="17"/>
      <c r="C73" s="17"/>
      <c r="D73" s="17"/>
      <c r="E73" s="17"/>
      <c r="F73" s="16"/>
      <c r="G73" s="16"/>
      <c r="H73"/>
      <c r="I73"/>
      <c r="J73"/>
      <c r="K73"/>
      <c r="L73"/>
    </row>
    <row r="74" spans="1:12" x14ac:dyDescent="0.2">
      <c r="A74" s="21" t="s">
        <v>5</v>
      </c>
      <c r="B74" s="28" t="s">
        <v>19</v>
      </c>
      <c r="C74" s="42"/>
      <c r="D74" s="42"/>
      <c r="E74" s="43"/>
      <c r="F74" s="45"/>
      <c r="G74" s="40"/>
      <c r="H74"/>
      <c r="I74"/>
      <c r="J74"/>
      <c r="K74"/>
      <c r="L74"/>
    </row>
    <row r="75" spans="1:12" x14ac:dyDescent="0.2">
      <c r="A75" s="21"/>
      <c r="B75" s="17"/>
      <c r="C75" s="17"/>
      <c r="D75" s="17"/>
      <c r="E75" s="17"/>
      <c r="F75" s="16"/>
      <c r="G75" s="16"/>
      <c r="H75"/>
      <c r="I75"/>
      <c r="J75"/>
      <c r="K75"/>
      <c r="L75"/>
    </row>
    <row r="76" spans="1:12" x14ac:dyDescent="0.2">
      <c r="A76" s="21" t="s">
        <v>11</v>
      </c>
      <c r="B76" s="28" t="s">
        <v>19</v>
      </c>
      <c r="C76" s="28"/>
      <c r="D76" s="23"/>
      <c r="E76" s="23"/>
      <c r="F76" s="40"/>
      <c r="G76" s="40"/>
      <c r="H76"/>
      <c r="I76"/>
      <c r="J76"/>
      <c r="K76"/>
      <c r="L76"/>
    </row>
    <row r="77" spans="1:12" x14ac:dyDescent="0.2">
      <c r="A77" s="21" t="s">
        <v>12</v>
      </c>
      <c r="B77" s="28" t="s">
        <v>19</v>
      </c>
      <c r="C77" s="28"/>
      <c r="D77" s="23"/>
      <c r="E77" s="23"/>
      <c r="F77" s="23"/>
      <c r="G77" s="23"/>
      <c r="H77"/>
      <c r="I77"/>
      <c r="J77"/>
      <c r="K77"/>
      <c r="L77"/>
    </row>
    <row r="78" spans="1:12" x14ac:dyDescent="0.2">
      <c r="A78" s="21" t="s">
        <v>13</v>
      </c>
      <c r="B78" s="28" t="s">
        <v>19</v>
      </c>
      <c r="C78" s="28"/>
      <c r="D78" s="23"/>
      <c r="E78" s="23"/>
      <c r="F78" s="23"/>
      <c r="G78" s="23"/>
      <c r="H78"/>
      <c r="I78"/>
      <c r="J78"/>
      <c r="K78"/>
      <c r="L78"/>
    </row>
    <row r="79" spans="1:12" x14ac:dyDescent="0.2">
      <c r="A79" s="21" t="s">
        <v>14</v>
      </c>
      <c r="B79" s="28" t="s">
        <v>19</v>
      </c>
      <c r="C79" s="28"/>
      <c r="D79" s="23"/>
      <c r="E79" s="23"/>
      <c r="F79" s="23"/>
      <c r="G79" s="23"/>
      <c r="H79"/>
      <c r="I79"/>
      <c r="J79"/>
      <c r="K79"/>
      <c r="L79"/>
    </row>
    <row r="80" spans="1:12" x14ac:dyDescent="0.2">
      <c r="A80" s="21" t="s">
        <v>16</v>
      </c>
      <c r="B80" s="28" t="s">
        <v>19</v>
      </c>
      <c r="C80" s="28"/>
      <c r="D80" s="23"/>
      <c r="E80" s="23"/>
      <c r="F80" s="23"/>
      <c r="G80" s="23"/>
      <c r="H80"/>
      <c r="I80"/>
      <c r="J80"/>
      <c r="K80"/>
      <c r="L80"/>
    </row>
    <row r="81" spans="1:12" x14ac:dyDescent="0.2">
      <c r="A81" s="21"/>
      <c r="B81" s="17"/>
      <c r="C81" s="17"/>
      <c r="D81" s="17"/>
      <c r="E81" s="17"/>
      <c r="F81" s="16"/>
      <c r="G81" s="16"/>
      <c r="H81"/>
      <c r="I81"/>
      <c r="J81"/>
      <c r="K81"/>
      <c r="L81"/>
    </row>
    <row r="82" spans="1:12" x14ac:dyDescent="0.2">
      <c r="A82" s="21" t="s">
        <v>6</v>
      </c>
      <c r="B82" s="28" t="s">
        <v>19</v>
      </c>
      <c r="C82" s="42">
        <f>SUM(C84:C88)</f>
        <v>248846.13800000001</v>
      </c>
      <c r="D82" s="42">
        <f>SUM(D84:D88)</f>
        <v>250438.91699999999</v>
      </c>
      <c r="E82" s="42">
        <f>SUM(E84:E88)</f>
        <v>250434.38500000001</v>
      </c>
      <c r="F82" s="46"/>
      <c r="G82" s="47"/>
      <c r="H82"/>
      <c r="I82"/>
      <c r="J82"/>
      <c r="K82"/>
      <c r="L82"/>
    </row>
    <row r="83" spans="1:12" x14ac:dyDescent="0.2">
      <c r="A83" s="21"/>
      <c r="B83" s="17"/>
      <c r="C83" s="17"/>
      <c r="D83" s="17"/>
      <c r="E83" s="17"/>
      <c r="F83" s="16"/>
      <c r="G83" s="16"/>
      <c r="H83"/>
      <c r="I83"/>
      <c r="J83"/>
      <c r="K83"/>
      <c r="L83"/>
    </row>
    <row r="84" spans="1:12" x14ac:dyDescent="0.2">
      <c r="A84" s="21" t="s">
        <v>11</v>
      </c>
      <c r="B84" s="28" t="s">
        <v>19</v>
      </c>
      <c r="C84" s="49">
        <v>121337.476</v>
      </c>
      <c r="D84" s="49">
        <v>120932.516</v>
      </c>
      <c r="E84" s="49">
        <v>121599.791</v>
      </c>
      <c r="F84" s="47"/>
      <c r="G84" s="47"/>
      <c r="H84"/>
      <c r="I84"/>
      <c r="J84"/>
      <c r="K84"/>
      <c r="L84"/>
    </row>
    <row r="85" spans="1:12" x14ac:dyDescent="0.2">
      <c r="A85" s="21" t="s">
        <v>12</v>
      </c>
      <c r="B85" s="28" t="s">
        <v>19</v>
      </c>
      <c r="C85" s="49">
        <v>89630.794999999998</v>
      </c>
      <c r="D85" s="49">
        <v>89493.512000000002</v>
      </c>
      <c r="E85" s="49">
        <v>89031.892999999996</v>
      </c>
      <c r="F85" s="47"/>
      <c r="G85" s="47"/>
      <c r="H85"/>
      <c r="I85"/>
      <c r="J85"/>
      <c r="K85"/>
      <c r="L85"/>
    </row>
    <row r="86" spans="1:12" x14ac:dyDescent="0.2">
      <c r="A86" s="21" t="s">
        <v>13</v>
      </c>
      <c r="B86" s="28" t="s">
        <v>19</v>
      </c>
      <c r="C86" s="49">
        <v>2906.7890000000002</v>
      </c>
      <c r="D86" s="49">
        <v>2951.902</v>
      </c>
      <c r="E86" s="49">
        <v>3066.741</v>
      </c>
      <c r="F86" s="47"/>
      <c r="G86" s="47"/>
      <c r="H86"/>
      <c r="I86"/>
      <c r="J86"/>
      <c r="K86"/>
      <c r="L86"/>
    </row>
    <row r="87" spans="1:12" x14ac:dyDescent="0.2">
      <c r="A87" s="21" t="s">
        <v>14</v>
      </c>
      <c r="B87" s="28" t="s">
        <v>19</v>
      </c>
      <c r="C87" s="49">
        <v>30026.078000000001</v>
      </c>
      <c r="D87" s="49">
        <v>31588.987000000001</v>
      </c>
      <c r="E87" s="49">
        <v>30346.959999999999</v>
      </c>
      <c r="F87" s="47"/>
      <c r="G87" s="47"/>
      <c r="H87"/>
      <c r="I87"/>
      <c r="J87"/>
      <c r="K87"/>
      <c r="L87"/>
    </row>
    <row r="88" spans="1:12" x14ac:dyDescent="0.2">
      <c r="A88" s="21" t="s">
        <v>15</v>
      </c>
      <c r="B88" s="28" t="s">
        <v>19</v>
      </c>
      <c r="C88" s="49">
        <v>4945</v>
      </c>
      <c r="D88" s="49">
        <v>5472</v>
      </c>
      <c r="E88" s="49">
        <v>6389</v>
      </c>
      <c r="F88" s="47"/>
      <c r="G88" s="47"/>
      <c r="H88"/>
      <c r="I88"/>
      <c r="J88"/>
      <c r="K88"/>
      <c r="L88"/>
    </row>
    <row r="89" spans="1:12" x14ac:dyDescent="0.2">
      <c r="A89" s="21"/>
      <c r="B89" s="17"/>
      <c r="C89" s="17"/>
      <c r="D89" s="17"/>
      <c r="E89" s="17"/>
      <c r="F89" s="16"/>
      <c r="G89" s="16"/>
      <c r="H89"/>
      <c r="I89"/>
      <c r="J89"/>
      <c r="K89"/>
      <c r="L89"/>
    </row>
    <row r="90" spans="1:12" x14ac:dyDescent="0.2">
      <c r="A90" s="21" t="s">
        <v>7</v>
      </c>
      <c r="B90" s="28" t="s">
        <v>19</v>
      </c>
      <c r="C90" s="42"/>
      <c r="D90" s="42"/>
      <c r="E90" s="42"/>
      <c r="F90" s="46"/>
      <c r="G90" s="47"/>
      <c r="H90"/>
      <c r="I90"/>
      <c r="J90"/>
      <c r="K90"/>
      <c r="L90"/>
    </row>
    <row r="91" spans="1:12" x14ac:dyDescent="0.2">
      <c r="A91" s="21"/>
      <c r="B91" s="17"/>
      <c r="C91" s="17"/>
      <c r="D91" s="17"/>
      <c r="E91" s="17"/>
      <c r="F91" s="16"/>
      <c r="G91" s="16"/>
      <c r="H91"/>
      <c r="I91"/>
      <c r="J91"/>
      <c r="K91"/>
      <c r="L91"/>
    </row>
    <row r="92" spans="1:12" x14ac:dyDescent="0.2">
      <c r="A92" s="21" t="s">
        <v>17</v>
      </c>
      <c r="B92" s="28" t="s">
        <v>19</v>
      </c>
      <c r="C92" s="28"/>
      <c r="D92" s="28"/>
      <c r="E92" s="28"/>
      <c r="F92" s="47"/>
      <c r="G92" s="47"/>
      <c r="H92"/>
      <c r="I92"/>
      <c r="J92"/>
      <c r="K92"/>
      <c r="L92"/>
    </row>
    <row r="93" spans="1:12" x14ac:dyDescent="0.2">
      <c r="A93" s="21" t="s">
        <v>12</v>
      </c>
      <c r="B93" s="28" t="s">
        <v>19</v>
      </c>
      <c r="C93" s="28"/>
      <c r="D93" s="28"/>
      <c r="E93" s="28"/>
      <c r="F93" s="28"/>
      <c r="G93" s="28"/>
      <c r="H93"/>
      <c r="I93"/>
      <c r="J93"/>
      <c r="K93"/>
      <c r="L93"/>
    </row>
    <row r="94" spans="1:12" x14ac:dyDescent="0.2">
      <c r="A94" s="21" t="s">
        <v>13</v>
      </c>
      <c r="B94" s="28" t="s">
        <v>19</v>
      </c>
      <c r="C94" s="28"/>
      <c r="D94" s="28"/>
      <c r="E94" s="28"/>
      <c r="F94" s="28"/>
      <c r="G94" s="28"/>
      <c r="H94"/>
      <c r="I94"/>
      <c r="J94"/>
      <c r="K94"/>
      <c r="L94"/>
    </row>
    <row r="95" spans="1:12" x14ac:dyDescent="0.2">
      <c r="A95" s="21" t="s">
        <v>14</v>
      </c>
      <c r="B95" s="28" t="s">
        <v>19</v>
      </c>
      <c r="C95" s="28"/>
      <c r="E95" s="28"/>
      <c r="F95" s="28"/>
      <c r="G95" s="28"/>
      <c r="H95"/>
      <c r="I95"/>
      <c r="J95"/>
      <c r="K95"/>
      <c r="L95"/>
    </row>
    <row r="96" spans="1:12" x14ac:dyDescent="0.2">
      <c r="A96" s="21" t="s">
        <v>15</v>
      </c>
      <c r="B96" s="28" t="s">
        <v>19</v>
      </c>
      <c r="C96" s="28"/>
      <c r="D96" s="28"/>
      <c r="E96" s="28"/>
      <c r="F96" s="28" t="s">
        <v>27</v>
      </c>
      <c r="G96" s="28"/>
      <c r="H96"/>
      <c r="I96"/>
      <c r="J96"/>
      <c r="K96"/>
      <c r="L96"/>
    </row>
    <row r="97" spans="1:12" x14ac:dyDescent="0.2">
      <c r="A97" s="21"/>
      <c r="B97" s="17"/>
      <c r="C97" s="17"/>
      <c r="D97" s="17"/>
      <c r="E97" s="17"/>
      <c r="F97" s="17"/>
      <c r="G97" s="17"/>
      <c r="H97"/>
      <c r="I97"/>
      <c r="J97"/>
      <c r="K97"/>
      <c r="L97"/>
    </row>
    <row r="98" spans="1:12" x14ac:dyDescent="0.2">
      <c r="A98" s="21" t="s">
        <v>8</v>
      </c>
      <c r="B98" s="23">
        <f>SUM(B100:B104)</f>
        <v>3205000</v>
      </c>
      <c r="C98" s="43">
        <f>SUM(C100:C105)</f>
        <v>1558607.0799999998</v>
      </c>
      <c r="D98" s="43">
        <f>SUM(D100:D105)</f>
        <v>2148320</v>
      </c>
      <c r="E98" s="43">
        <f>SUM(E100:E105)</f>
        <v>2256359.0399999996</v>
      </c>
      <c r="F98" s="45"/>
      <c r="G98" s="40"/>
      <c r="H98"/>
      <c r="I98"/>
      <c r="J98"/>
      <c r="K98"/>
      <c r="L98"/>
    </row>
    <row r="99" spans="1:12" x14ac:dyDescent="0.2">
      <c r="A99" s="21"/>
      <c r="B99" s="17"/>
      <c r="C99" s="17"/>
      <c r="D99" s="17"/>
      <c r="E99" s="23"/>
      <c r="F99" s="40"/>
      <c r="G99" s="40"/>
      <c r="H99"/>
      <c r="I99"/>
      <c r="J99"/>
      <c r="K99"/>
      <c r="L99"/>
    </row>
    <row r="100" spans="1:12" x14ac:dyDescent="0.2">
      <c r="A100" s="21" t="s">
        <v>17</v>
      </c>
      <c r="B100" s="23">
        <v>2129000</v>
      </c>
      <c r="C100" s="49">
        <v>596548.04</v>
      </c>
      <c r="D100" s="49">
        <v>798386.9</v>
      </c>
      <c r="E100" s="49">
        <v>788712.82</v>
      </c>
      <c r="F100" s="48"/>
      <c r="G100" s="48"/>
      <c r="H100"/>
      <c r="I100"/>
      <c r="J100"/>
      <c r="K100"/>
      <c r="L100"/>
    </row>
    <row r="101" spans="1:12" x14ac:dyDescent="0.2">
      <c r="A101" s="21" t="s">
        <v>12</v>
      </c>
      <c r="B101" s="17">
        <v>372000</v>
      </c>
      <c r="C101" s="49">
        <v>54204.6</v>
      </c>
      <c r="D101" s="49">
        <v>91964.3</v>
      </c>
      <c r="E101" s="49">
        <v>106897.8</v>
      </c>
      <c r="F101" s="48"/>
      <c r="G101" s="48"/>
      <c r="H101"/>
      <c r="I101"/>
      <c r="J101"/>
      <c r="K101"/>
      <c r="L101"/>
    </row>
    <row r="102" spans="1:12" x14ac:dyDescent="0.2">
      <c r="A102" s="21" t="s">
        <v>13</v>
      </c>
      <c r="B102" s="17">
        <v>275000</v>
      </c>
      <c r="C102" s="49">
        <v>49428.5</v>
      </c>
      <c r="D102" s="49">
        <v>79042</v>
      </c>
      <c r="E102" s="49">
        <v>113612.1</v>
      </c>
      <c r="F102" s="48"/>
      <c r="G102" s="48"/>
      <c r="H102"/>
      <c r="I102"/>
      <c r="J102"/>
      <c r="K102"/>
      <c r="L102"/>
    </row>
    <row r="103" spans="1:12" x14ac:dyDescent="0.2">
      <c r="A103" s="21" t="s">
        <v>14</v>
      </c>
      <c r="B103" s="17">
        <v>355000</v>
      </c>
      <c r="C103" s="49">
        <v>65308.2</v>
      </c>
      <c r="D103" s="49">
        <v>91111.6</v>
      </c>
      <c r="E103" s="49">
        <v>103506.9</v>
      </c>
      <c r="F103" s="48"/>
      <c r="G103" s="48"/>
      <c r="H103"/>
      <c r="I103"/>
      <c r="J103"/>
      <c r="K103"/>
      <c r="L103"/>
    </row>
    <row r="104" spans="1:12" x14ac:dyDescent="0.2">
      <c r="A104" s="21" t="s">
        <v>15</v>
      </c>
      <c r="B104" s="17">
        <v>74000</v>
      </c>
      <c r="C104" s="49">
        <v>13814.2</v>
      </c>
      <c r="D104" s="49">
        <v>13655.2</v>
      </c>
      <c r="E104" s="49">
        <v>15449.9</v>
      </c>
      <c r="F104" s="48"/>
      <c r="G104" s="48"/>
      <c r="H104"/>
      <c r="I104"/>
      <c r="J104"/>
      <c r="K104"/>
      <c r="L104"/>
    </row>
    <row r="105" spans="1:12" x14ac:dyDescent="0.2">
      <c r="A105" s="21" t="s">
        <v>25</v>
      </c>
      <c r="B105" s="17"/>
      <c r="C105" s="49">
        <f>SUM(C100:C104)</f>
        <v>779303.53999999992</v>
      </c>
      <c r="D105" s="49">
        <f>SUM(D100:D104)</f>
        <v>1074160</v>
      </c>
      <c r="E105" s="49">
        <f>SUM(E100:E104)</f>
        <v>1128179.5199999998</v>
      </c>
      <c r="F105" s="48"/>
      <c r="G105" s="48"/>
      <c r="H105"/>
      <c r="I105"/>
      <c r="J105"/>
      <c r="K105"/>
      <c r="L105"/>
    </row>
    <row r="106" spans="1:12" x14ac:dyDescent="0.2">
      <c r="A106" s="21"/>
      <c r="B106" s="17"/>
      <c r="C106" s="49"/>
      <c r="D106" s="49"/>
      <c r="E106" s="49"/>
      <c r="F106" s="48"/>
      <c r="G106" s="48"/>
      <c r="H106"/>
      <c r="I106"/>
      <c r="J106"/>
      <c r="K106"/>
      <c r="L106"/>
    </row>
    <row r="107" spans="1:12" x14ac:dyDescent="0.2">
      <c r="A107" s="21" t="s">
        <v>9</v>
      </c>
      <c r="B107" s="23">
        <f>SUM(B109:B113)</f>
        <v>2194550</v>
      </c>
      <c r="C107" s="43"/>
      <c r="D107" s="43"/>
      <c r="E107" s="43"/>
      <c r="F107" s="45"/>
      <c r="G107" s="40"/>
      <c r="H107"/>
      <c r="I107"/>
      <c r="J107"/>
      <c r="K107"/>
      <c r="L107"/>
    </row>
    <row r="108" spans="1:12" x14ac:dyDescent="0.2">
      <c r="A108" s="21"/>
      <c r="B108" s="17"/>
      <c r="C108" s="17"/>
      <c r="D108" s="17"/>
      <c r="E108" s="17"/>
      <c r="F108" s="16"/>
      <c r="G108" s="16"/>
      <c r="H108"/>
      <c r="I108"/>
      <c r="J108"/>
      <c r="K108"/>
      <c r="L108"/>
    </row>
    <row r="109" spans="1:12" x14ac:dyDescent="0.2">
      <c r="A109" s="21" t="s">
        <v>17</v>
      </c>
      <c r="B109" s="35">
        <v>1360750</v>
      </c>
      <c r="C109" s="35"/>
      <c r="D109" s="35"/>
      <c r="E109" s="23"/>
      <c r="F109" s="40"/>
      <c r="G109" s="40"/>
      <c r="H109"/>
      <c r="I109"/>
      <c r="J109"/>
      <c r="K109"/>
      <c r="L109"/>
    </row>
    <row r="110" spans="1:12" x14ac:dyDescent="0.2">
      <c r="A110" s="21" t="s">
        <v>12</v>
      </c>
      <c r="B110" s="35">
        <v>449240</v>
      </c>
      <c r="C110" s="35"/>
      <c r="D110" s="35"/>
      <c r="E110" s="23"/>
      <c r="F110" s="40"/>
      <c r="G110" s="40"/>
      <c r="H110"/>
      <c r="I110"/>
      <c r="J110"/>
      <c r="K110"/>
      <c r="L110"/>
    </row>
    <row r="111" spans="1:12" x14ac:dyDescent="0.2">
      <c r="A111" s="21" t="s">
        <v>13</v>
      </c>
      <c r="B111" s="36" t="s">
        <v>19</v>
      </c>
      <c r="C111" s="36"/>
      <c r="D111" s="36"/>
      <c r="E111" s="36"/>
      <c r="F111" s="47"/>
      <c r="G111" s="47"/>
      <c r="H111"/>
      <c r="I111"/>
      <c r="J111"/>
      <c r="K111"/>
      <c r="L111"/>
    </row>
    <row r="112" spans="1:12" x14ac:dyDescent="0.2">
      <c r="A112" s="21" t="s">
        <v>14</v>
      </c>
      <c r="B112" s="35">
        <v>130030</v>
      </c>
      <c r="C112" s="35"/>
      <c r="D112" s="35"/>
      <c r="E112" s="23"/>
      <c r="F112" s="40"/>
      <c r="G112" s="40"/>
      <c r="H112"/>
      <c r="I112"/>
      <c r="J112"/>
      <c r="K112"/>
      <c r="L112"/>
    </row>
    <row r="113" spans="1:12" x14ac:dyDescent="0.2">
      <c r="A113" s="21" t="s">
        <v>15</v>
      </c>
      <c r="B113" s="35">
        <v>254530</v>
      </c>
      <c r="C113" s="35"/>
      <c r="D113" s="35"/>
      <c r="E113" s="23"/>
      <c r="F113" s="23"/>
      <c r="G113" s="23"/>
      <c r="H113"/>
      <c r="I113"/>
      <c r="J113"/>
      <c r="K113"/>
      <c r="L113"/>
    </row>
    <row r="114" spans="1:12" x14ac:dyDescent="0.2">
      <c r="A114" s="19"/>
      <c r="B114" s="34"/>
      <c r="C114" s="34"/>
      <c r="D114" s="34"/>
      <c r="E114" s="19"/>
      <c r="F114" s="19"/>
      <c r="G114" s="19"/>
      <c r="H114"/>
      <c r="I114"/>
      <c r="J114"/>
      <c r="K114"/>
      <c r="L114"/>
    </row>
    <row r="115" spans="1:12" x14ac:dyDescent="0.2">
      <c r="A115" s="16" t="s">
        <v>24</v>
      </c>
      <c r="B115" s="39"/>
      <c r="C115" s="39"/>
      <c r="D115" s="39"/>
      <c r="E115" s="39"/>
      <c r="F115" s="16"/>
      <c r="G115" s="16"/>
      <c r="H115"/>
      <c r="I115"/>
      <c r="J115"/>
      <c r="K115"/>
      <c r="L115"/>
    </row>
    <row r="116" spans="1:12" x14ac:dyDescent="0.2">
      <c r="A116" s="16" t="s">
        <v>21</v>
      </c>
      <c r="B116" s="16"/>
      <c r="C116" s="16"/>
      <c r="D116" s="16"/>
      <c r="E116" s="16"/>
      <c r="F116" s="16"/>
      <c r="G116" s="16"/>
      <c r="H116"/>
      <c r="I116"/>
      <c r="J116"/>
      <c r="K116"/>
      <c r="L116"/>
    </row>
  </sheetData>
  <mergeCells count="20">
    <mergeCell ref="F63:F64"/>
    <mergeCell ref="G63:G64"/>
    <mergeCell ref="I6:I7"/>
    <mergeCell ref="J6:J7"/>
    <mergeCell ref="M6:M7"/>
    <mergeCell ref="K6:K7"/>
    <mergeCell ref="L6:L7"/>
    <mergeCell ref="H6:H7"/>
    <mergeCell ref="G6:G7"/>
    <mergeCell ref="F6:F7"/>
    <mergeCell ref="A63:A64"/>
    <mergeCell ref="B63:B64"/>
    <mergeCell ref="C63:C64"/>
    <mergeCell ref="D63:D64"/>
    <mergeCell ref="E6:E7"/>
    <mergeCell ref="E63:E64"/>
    <mergeCell ref="A6:A7"/>
    <mergeCell ref="B6:B7"/>
    <mergeCell ref="C6:C7"/>
    <mergeCell ref="D6:D7"/>
  </mergeCells>
  <phoneticPr fontId="0" type="noConversion"/>
  <printOptions horizontalCentered="1"/>
  <pageMargins left="0.75" right="0.75" top="0.75" bottom="0.75" header="0" footer="0.25"/>
  <pageSetup paperSize="9" scale="94" pageOrder="overThenDown" orientation="portrait" r:id="rId1"/>
  <headerFooter alignWithMargins="0">
    <oddFooter>&amp;C14-&amp;P+4</oddFooter>
  </headerFooter>
  <rowBreaks count="1" manualBreakCount="1">
    <brk id="58" max="12" man="1"/>
  </rowBreaks>
  <colBreaks count="1" manualBreakCount="1">
    <brk id="7" max="1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showGridLines="0" view="pageBreakPreview" topLeftCell="E1" zoomScale="75" zoomScaleNormal="100" workbookViewId="0">
      <selection activeCell="H38" sqref="H38"/>
    </sheetView>
  </sheetViews>
  <sheetFormatPr defaultRowHeight="12.75" x14ac:dyDescent="0.2"/>
  <cols>
    <col min="1" max="1" width="32" style="8" customWidth="1"/>
    <col min="2" max="6" width="9.28515625" style="8" customWidth="1"/>
    <col min="7" max="7" width="12" style="8" bestFit="1" customWidth="1"/>
    <col min="8" max="8" width="32" style="8" customWidth="1"/>
    <col min="9" max="9" width="10.85546875" style="8" customWidth="1"/>
    <col min="10" max="10" width="11.28515625" style="8" customWidth="1"/>
    <col min="11" max="11" width="10.85546875" style="8" customWidth="1"/>
    <col min="12" max="12" width="11.28515625" style="8" customWidth="1"/>
    <col min="13" max="13" width="10.85546875" style="8" customWidth="1"/>
    <col min="14" max="14" width="11.42578125" customWidth="1"/>
    <col min="15" max="18" width="8.28515625" customWidth="1"/>
  </cols>
  <sheetData>
    <row r="1" spans="1:19" x14ac:dyDescent="0.2">
      <c r="A1" s="8" t="s">
        <v>0</v>
      </c>
      <c r="B1" s="9"/>
      <c r="C1" s="9"/>
      <c r="D1" s="9"/>
      <c r="E1" s="9"/>
      <c r="F1" s="9"/>
      <c r="G1" s="9"/>
      <c r="H1" s="8" t="s">
        <v>1</v>
      </c>
      <c r="K1" s="9"/>
      <c r="L1" s="9"/>
      <c r="M1" s="9"/>
      <c r="N1" s="1"/>
    </row>
    <row r="2" spans="1:19" x14ac:dyDescent="0.2">
      <c r="A2" s="9" t="s">
        <v>2</v>
      </c>
      <c r="B2" s="9"/>
      <c r="C2" s="9"/>
      <c r="D2" s="9"/>
      <c r="E2" s="9"/>
      <c r="F2" s="9"/>
      <c r="G2" s="9"/>
      <c r="H2" s="9" t="s">
        <v>2</v>
      </c>
      <c r="K2" s="9"/>
      <c r="L2" s="9"/>
      <c r="M2" s="9"/>
      <c r="N2" s="1"/>
    </row>
    <row r="3" spans="1:19" x14ac:dyDescent="0.2">
      <c r="A3" s="9" t="s">
        <v>20</v>
      </c>
      <c r="B3" s="9"/>
      <c r="C3" s="9"/>
      <c r="D3" s="9"/>
      <c r="E3" s="9"/>
      <c r="F3" s="9"/>
      <c r="G3" s="9"/>
      <c r="H3" s="9" t="s">
        <v>20</v>
      </c>
      <c r="K3" s="9"/>
      <c r="L3" s="9"/>
      <c r="M3" s="9"/>
      <c r="N3" s="1"/>
    </row>
    <row r="4" spans="1:19" x14ac:dyDescent="0.2">
      <c r="A4" s="9" t="s">
        <v>3</v>
      </c>
      <c r="B4" s="9"/>
      <c r="C4" s="9"/>
      <c r="D4" s="9"/>
      <c r="E4" s="9"/>
      <c r="F4" s="9"/>
      <c r="G4" s="9"/>
      <c r="H4" s="9" t="s">
        <v>3</v>
      </c>
      <c r="K4" s="9"/>
      <c r="L4" s="9"/>
      <c r="M4" s="9"/>
      <c r="N4" s="1"/>
    </row>
    <row r="5" spans="1:19" x14ac:dyDescent="0.2">
      <c r="B5" s="9"/>
      <c r="C5" s="9"/>
      <c r="D5" s="9"/>
      <c r="E5" s="9"/>
      <c r="F5" s="9"/>
      <c r="G5" s="9"/>
      <c r="J5" s="9"/>
      <c r="K5" s="9"/>
      <c r="L5" s="9"/>
      <c r="M5" s="9"/>
      <c r="N5" s="1"/>
    </row>
    <row r="6" spans="1:19" s="8" customFormat="1" x14ac:dyDescent="0.2">
      <c r="A6" s="63" t="s">
        <v>10</v>
      </c>
      <c r="B6" s="68">
        <v>1990</v>
      </c>
      <c r="C6" s="68">
        <v>1991</v>
      </c>
      <c r="D6" s="68">
        <v>1992</v>
      </c>
      <c r="E6" s="68">
        <v>1993</v>
      </c>
      <c r="F6" s="68">
        <v>1994</v>
      </c>
      <c r="G6" s="68">
        <v>1995</v>
      </c>
      <c r="H6" s="63" t="s">
        <v>10</v>
      </c>
      <c r="I6" s="68">
        <v>1996</v>
      </c>
      <c r="J6" s="68">
        <v>1997</v>
      </c>
      <c r="K6" s="68">
        <v>1998</v>
      </c>
      <c r="L6" s="68">
        <v>1999</v>
      </c>
      <c r="M6" s="68">
        <v>2000</v>
      </c>
      <c r="N6" s="68">
        <v>2001</v>
      </c>
      <c r="O6" s="13"/>
      <c r="P6" s="13"/>
      <c r="Q6" s="13"/>
      <c r="R6" s="13"/>
      <c r="S6" s="13"/>
    </row>
    <row r="7" spans="1:19" s="8" customFormat="1" x14ac:dyDescent="0.2">
      <c r="A7" s="65"/>
      <c r="B7" s="69"/>
      <c r="C7" s="69"/>
      <c r="D7" s="70"/>
      <c r="E7" s="70"/>
      <c r="F7" s="70"/>
      <c r="G7" s="69"/>
      <c r="H7" s="65"/>
      <c r="I7" s="69"/>
      <c r="J7" s="69"/>
      <c r="K7" s="70"/>
      <c r="L7" s="70"/>
      <c r="M7" s="70"/>
      <c r="N7" s="70"/>
      <c r="O7" s="14"/>
      <c r="P7" s="14"/>
      <c r="Q7" s="14"/>
      <c r="R7" s="14"/>
      <c r="S7" s="14"/>
    </row>
    <row r="8" spans="1:19" x14ac:dyDescent="0.2">
      <c r="A8" s="17"/>
      <c r="H8" s="17"/>
      <c r="N8" s="3"/>
      <c r="O8" s="3"/>
      <c r="P8" s="3"/>
      <c r="Q8" s="3"/>
      <c r="R8" s="3"/>
      <c r="S8" s="3"/>
    </row>
    <row r="9" spans="1:19" x14ac:dyDescent="0.2">
      <c r="A9" s="20" t="s">
        <v>4</v>
      </c>
      <c r="B9" s="30">
        <f t="shared" ref="B9:G9" si="0">SUM(B11:B15)</f>
        <v>4722</v>
      </c>
      <c r="C9" s="30">
        <f t="shared" si="0"/>
        <v>4955.6100000000006</v>
      </c>
      <c r="D9" s="30">
        <f t="shared" si="0"/>
        <v>5340.9099999999989</v>
      </c>
      <c r="E9" s="30">
        <f t="shared" si="0"/>
        <v>5044.5499999999993</v>
      </c>
      <c r="F9" s="30">
        <f t="shared" si="0"/>
        <v>6775.0199999999995</v>
      </c>
      <c r="G9" s="32">
        <f t="shared" si="0"/>
        <v>11146613.379999999</v>
      </c>
      <c r="H9" s="20" t="s">
        <v>4</v>
      </c>
      <c r="I9" s="30">
        <f t="shared" ref="I9:N9" si="1">SUM(I11:I15)</f>
        <v>12495185.610000001</v>
      </c>
      <c r="J9" s="30">
        <f>SUM(J11:J15)</f>
        <v>13659052.67</v>
      </c>
      <c r="K9" s="30">
        <f t="shared" si="1"/>
        <v>15541855.329999998</v>
      </c>
      <c r="L9" s="30">
        <f t="shared" si="1"/>
        <v>17095957.879999999</v>
      </c>
      <c r="M9" s="30">
        <f t="shared" si="1"/>
        <v>19178606.18</v>
      </c>
      <c r="N9" s="30">
        <f t="shared" si="1"/>
        <v>19550329.16</v>
      </c>
      <c r="O9" s="3"/>
      <c r="P9" s="3"/>
      <c r="Q9" s="3"/>
      <c r="R9" s="3"/>
      <c r="S9" s="3"/>
    </row>
    <row r="10" spans="1:19" x14ac:dyDescent="0.2">
      <c r="A10" s="18"/>
      <c r="B10" s="29"/>
      <c r="C10" s="29"/>
      <c r="D10" s="29"/>
      <c r="E10" s="29"/>
      <c r="F10" s="29"/>
      <c r="G10" s="29"/>
      <c r="H10" s="18"/>
      <c r="I10" s="17"/>
      <c r="J10" s="17"/>
      <c r="K10" s="17"/>
      <c r="L10" s="17"/>
      <c r="M10" s="17"/>
      <c r="N10" s="16"/>
      <c r="O10" s="3"/>
      <c r="P10" s="3"/>
      <c r="Q10" s="3"/>
      <c r="R10" s="3"/>
      <c r="S10" s="3"/>
    </row>
    <row r="11" spans="1:19" x14ac:dyDescent="0.2">
      <c r="A11" s="21" t="s">
        <v>11</v>
      </c>
      <c r="B11" s="23">
        <f t="shared" ref="B11:G13" si="2">SUM(B19,B27,B35,B43,B51)</f>
        <v>3211.58</v>
      </c>
      <c r="C11" s="23">
        <f t="shared" si="2"/>
        <v>3427.8900000000003</v>
      </c>
      <c r="D11" s="23">
        <f t="shared" si="2"/>
        <v>3761.96</v>
      </c>
      <c r="E11" s="23">
        <f t="shared" si="2"/>
        <v>3489.75</v>
      </c>
      <c r="F11" s="23">
        <f t="shared" si="2"/>
        <v>4744.57</v>
      </c>
      <c r="G11" s="23">
        <f t="shared" si="2"/>
        <v>7709181.9100000001</v>
      </c>
      <c r="H11" s="21" t="s">
        <v>11</v>
      </c>
      <c r="I11" s="23">
        <f t="shared" ref="I11:N13" si="3">SUM(I19,I27,I35,I43,I51)</f>
        <v>8644465.6600000001</v>
      </c>
      <c r="J11" s="23">
        <f t="shared" si="3"/>
        <v>9572107.8399999999</v>
      </c>
      <c r="K11" s="23">
        <f t="shared" si="3"/>
        <v>11084842.449999999</v>
      </c>
      <c r="L11" s="23">
        <f t="shared" si="3"/>
        <v>12129716.880000001</v>
      </c>
      <c r="M11" s="23">
        <f t="shared" si="3"/>
        <v>13259864.800000001</v>
      </c>
      <c r="N11" s="23">
        <f t="shared" si="3"/>
        <v>13681781.82</v>
      </c>
      <c r="Q11" s="7"/>
      <c r="R11" s="7"/>
      <c r="S11" s="7"/>
    </row>
    <row r="12" spans="1:19" x14ac:dyDescent="0.2">
      <c r="A12" s="21" t="s">
        <v>12</v>
      </c>
      <c r="B12" s="23">
        <f t="shared" si="2"/>
        <v>737</v>
      </c>
      <c r="C12" s="23">
        <f t="shared" si="2"/>
        <v>868.35</v>
      </c>
      <c r="D12" s="23">
        <f t="shared" si="2"/>
        <v>874.24</v>
      </c>
      <c r="E12" s="23">
        <f t="shared" si="2"/>
        <v>821.24</v>
      </c>
      <c r="F12" s="23">
        <f t="shared" si="2"/>
        <v>1055.67</v>
      </c>
      <c r="G12" s="23">
        <f t="shared" si="2"/>
        <v>1901851.95</v>
      </c>
      <c r="H12" s="21" t="s">
        <v>12</v>
      </c>
      <c r="I12" s="23">
        <f t="shared" si="3"/>
        <v>2155494.9</v>
      </c>
      <c r="J12" s="23">
        <f t="shared" si="3"/>
        <v>2271676.77</v>
      </c>
      <c r="K12" s="23">
        <f t="shared" si="3"/>
        <v>2570699.33</v>
      </c>
      <c r="L12" s="23">
        <f t="shared" si="3"/>
        <v>2937645.51</v>
      </c>
      <c r="M12" s="23">
        <f t="shared" si="3"/>
        <v>3308385.37</v>
      </c>
      <c r="N12" s="23">
        <f t="shared" si="3"/>
        <v>3636741.38</v>
      </c>
      <c r="Q12" s="7"/>
      <c r="R12" s="7"/>
      <c r="S12" s="7"/>
    </row>
    <row r="13" spans="1:19" x14ac:dyDescent="0.2">
      <c r="A13" s="21" t="s">
        <v>13</v>
      </c>
      <c r="B13" s="23">
        <f t="shared" si="2"/>
        <v>474.29</v>
      </c>
      <c r="C13" s="23">
        <f t="shared" si="2"/>
        <v>336.24</v>
      </c>
      <c r="D13" s="23">
        <f t="shared" si="2"/>
        <v>358.77</v>
      </c>
      <c r="E13" s="23">
        <f t="shared" si="2"/>
        <v>275</v>
      </c>
      <c r="F13" s="23">
        <f t="shared" si="2"/>
        <v>335</v>
      </c>
      <c r="G13" s="23">
        <f t="shared" si="2"/>
        <v>207666</v>
      </c>
      <c r="H13" s="21" t="s">
        <v>13</v>
      </c>
      <c r="I13" s="23">
        <f t="shared" si="3"/>
        <v>230766</v>
      </c>
      <c r="J13" s="23">
        <f t="shared" si="3"/>
        <v>271734</v>
      </c>
      <c r="K13" s="23">
        <f t="shared" si="3"/>
        <v>261101</v>
      </c>
      <c r="L13" s="23">
        <f t="shared" si="3"/>
        <v>273697</v>
      </c>
      <c r="M13" s="23">
        <f t="shared" si="3"/>
        <v>317459</v>
      </c>
      <c r="N13" s="23">
        <f t="shared" si="3"/>
        <v>331975</v>
      </c>
      <c r="Q13" s="7"/>
      <c r="R13" s="7"/>
      <c r="S13" s="7"/>
    </row>
    <row r="14" spans="1:19" x14ac:dyDescent="0.2">
      <c r="A14" s="21" t="s">
        <v>14</v>
      </c>
      <c r="B14" s="23">
        <f t="shared" ref="B14:G14" si="4">SUM(B22,B30,B38,B54)</f>
        <v>182.17</v>
      </c>
      <c r="C14" s="23">
        <f t="shared" si="4"/>
        <v>198.59</v>
      </c>
      <c r="D14" s="23">
        <f t="shared" si="4"/>
        <v>206.36</v>
      </c>
      <c r="E14" s="23">
        <f t="shared" si="4"/>
        <v>130.03</v>
      </c>
      <c r="F14" s="23">
        <f t="shared" si="4"/>
        <v>200.44</v>
      </c>
      <c r="G14" s="23">
        <f t="shared" si="4"/>
        <v>1091675.3799999999</v>
      </c>
      <c r="H14" s="21" t="s">
        <v>14</v>
      </c>
      <c r="I14" s="23">
        <f t="shared" ref="I14:N14" si="5">SUM(I22,I30,I38,I54)</f>
        <v>1184196.3</v>
      </c>
      <c r="J14" s="23">
        <f t="shared" si="5"/>
        <v>1250501.24</v>
      </c>
      <c r="K14" s="23">
        <f t="shared" si="5"/>
        <v>1315279.76</v>
      </c>
      <c r="L14" s="23">
        <f t="shared" si="5"/>
        <v>1424186.93</v>
      </c>
      <c r="M14" s="23">
        <f t="shared" si="5"/>
        <v>1946853.54</v>
      </c>
      <c r="N14" s="23">
        <f t="shared" si="5"/>
        <v>1570453.98</v>
      </c>
      <c r="Q14" s="7"/>
      <c r="R14" s="7"/>
      <c r="S14" s="7"/>
    </row>
    <row r="15" spans="1:19" x14ac:dyDescent="0.2">
      <c r="A15" s="21" t="s">
        <v>15</v>
      </c>
      <c r="B15" s="23">
        <f t="shared" ref="B15:G15" si="6">SUM(B23,B31,B39,B47,B55)</f>
        <v>116.96000000000001</v>
      </c>
      <c r="C15" s="23">
        <f t="shared" si="6"/>
        <v>124.53999999999999</v>
      </c>
      <c r="D15" s="23">
        <f t="shared" si="6"/>
        <v>139.57999999999998</v>
      </c>
      <c r="E15" s="23">
        <f t="shared" si="6"/>
        <v>328.53</v>
      </c>
      <c r="F15" s="23">
        <f t="shared" si="6"/>
        <v>439.34</v>
      </c>
      <c r="G15" s="23">
        <f t="shared" si="6"/>
        <v>236238.14</v>
      </c>
      <c r="H15" s="21" t="s">
        <v>15</v>
      </c>
      <c r="I15" s="23">
        <f t="shared" ref="I15:N15" si="7">SUM(I23,I31,I39,I47,I55)</f>
        <v>280262.75</v>
      </c>
      <c r="J15" s="23">
        <f t="shared" si="7"/>
        <v>293032.82</v>
      </c>
      <c r="K15" s="23">
        <f t="shared" si="7"/>
        <v>309932.78999999998</v>
      </c>
      <c r="L15" s="23">
        <f t="shared" si="7"/>
        <v>330711.56</v>
      </c>
      <c r="M15" s="23">
        <f t="shared" si="7"/>
        <v>346043.47</v>
      </c>
      <c r="N15" s="23">
        <f t="shared" si="7"/>
        <v>329376.98</v>
      </c>
      <c r="Q15" s="7"/>
      <c r="R15" s="7"/>
      <c r="S15" s="7"/>
    </row>
    <row r="16" spans="1:19" x14ac:dyDescent="0.2">
      <c r="A16" s="21"/>
      <c r="H16" s="21"/>
      <c r="I16" s="17"/>
      <c r="J16" s="17"/>
      <c r="K16" s="17"/>
      <c r="L16" s="17"/>
      <c r="M16" s="17"/>
      <c r="N16" s="16"/>
      <c r="O16" s="6"/>
      <c r="P16" s="6"/>
      <c r="Q16" s="6"/>
      <c r="R16" s="6"/>
      <c r="S16" s="6"/>
    </row>
    <row r="17" spans="1:19" x14ac:dyDescent="0.2">
      <c r="A17" s="21" t="s">
        <v>5</v>
      </c>
      <c r="B17" s="28" t="s">
        <v>19</v>
      </c>
      <c r="C17" s="28" t="s">
        <v>19</v>
      </c>
      <c r="D17" s="28" t="s">
        <v>19</v>
      </c>
      <c r="E17" s="28" t="s">
        <v>19</v>
      </c>
      <c r="F17" s="28" t="s">
        <v>19</v>
      </c>
      <c r="G17" s="31">
        <f>SUM(G19:G23)</f>
        <v>11138621</v>
      </c>
      <c r="H17" s="21" t="s">
        <v>5</v>
      </c>
      <c r="I17" s="23">
        <f t="shared" ref="I17:N17" si="8">SUM(I19:I23)</f>
        <v>12486186</v>
      </c>
      <c r="J17" s="23">
        <f t="shared" si="8"/>
        <v>13648207</v>
      </c>
      <c r="K17" s="23">
        <f t="shared" si="8"/>
        <v>15530682</v>
      </c>
      <c r="L17" s="23">
        <f t="shared" si="8"/>
        <v>17082849</v>
      </c>
      <c r="M17" s="23">
        <f t="shared" si="8"/>
        <v>19164011</v>
      </c>
      <c r="N17" s="23">
        <f t="shared" si="8"/>
        <v>19534191</v>
      </c>
      <c r="O17" s="4"/>
      <c r="P17" s="4"/>
      <c r="Q17" s="3"/>
      <c r="R17" s="3"/>
      <c r="S17" s="3"/>
    </row>
    <row r="18" spans="1:19" x14ac:dyDescent="0.2">
      <c r="A18" s="21"/>
      <c r="B18" s="17"/>
      <c r="C18" s="17"/>
      <c r="D18" s="17"/>
      <c r="E18" s="17"/>
      <c r="F18" s="17"/>
      <c r="H18" s="21"/>
      <c r="I18" s="17"/>
      <c r="J18" s="17"/>
      <c r="K18" s="17"/>
      <c r="L18" s="17"/>
      <c r="M18" s="17"/>
      <c r="N18" s="16"/>
      <c r="O18" s="4"/>
      <c r="P18" s="4"/>
      <c r="Q18" s="3"/>
      <c r="R18" s="3"/>
      <c r="S18" s="3"/>
    </row>
    <row r="19" spans="1:19" x14ac:dyDescent="0.2">
      <c r="A19" s="21" t="s">
        <v>11</v>
      </c>
      <c r="B19" s="28" t="s">
        <v>19</v>
      </c>
      <c r="C19" s="28" t="s">
        <v>19</v>
      </c>
      <c r="D19" s="28" t="s">
        <v>19</v>
      </c>
      <c r="E19" s="28" t="s">
        <v>19</v>
      </c>
      <c r="F19" s="28" t="s">
        <v>19</v>
      </c>
      <c r="G19" s="23">
        <v>7703576</v>
      </c>
      <c r="H19" s="21" t="s">
        <v>11</v>
      </c>
      <c r="I19" s="23">
        <v>8638129</v>
      </c>
      <c r="J19" s="23">
        <v>9564258</v>
      </c>
      <c r="K19" s="23">
        <v>11075884</v>
      </c>
      <c r="L19" s="23">
        <v>12119673</v>
      </c>
      <c r="M19" s="23">
        <v>13248812</v>
      </c>
      <c r="N19" s="23">
        <v>13669394</v>
      </c>
      <c r="Q19" s="7"/>
      <c r="R19" s="7"/>
      <c r="S19" s="7"/>
    </row>
    <row r="20" spans="1:19" x14ac:dyDescent="0.2">
      <c r="A20" s="21" t="s">
        <v>12</v>
      </c>
      <c r="B20" s="28" t="s">
        <v>19</v>
      </c>
      <c r="C20" s="28" t="s">
        <v>19</v>
      </c>
      <c r="D20" s="28" t="s">
        <v>19</v>
      </c>
      <c r="E20" s="28" t="s">
        <v>19</v>
      </c>
      <c r="F20" s="28" t="s">
        <v>19</v>
      </c>
      <c r="G20" s="23">
        <v>1900694</v>
      </c>
      <c r="H20" s="21" t="s">
        <v>12</v>
      </c>
      <c r="I20" s="23">
        <v>2154172</v>
      </c>
      <c r="J20" s="23">
        <v>2270147</v>
      </c>
      <c r="K20" s="23">
        <v>2569830</v>
      </c>
      <c r="L20" s="23">
        <v>2936016</v>
      </c>
      <c r="M20" s="23">
        <v>3306554</v>
      </c>
      <c r="N20" s="23">
        <v>3634775</v>
      </c>
      <c r="Q20" s="7"/>
      <c r="R20" s="7"/>
      <c r="S20" s="7"/>
    </row>
    <row r="21" spans="1:19" x14ac:dyDescent="0.2">
      <c r="A21" s="21" t="s">
        <v>13</v>
      </c>
      <c r="B21" s="28" t="s">
        <v>19</v>
      </c>
      <c r="C21" s="28" t="s">
        <v>19</v>
      </c>
      <c r="D21" s="28" t="s">
        <v>19</v>
      </c>
      <c r="E21" s="28" t="s">
        <v>19</v>
      </c>
      <c r="F21" s="28" t="s">
        <v>19</v>
      </c>
      <c r="G21" s="23">
        <v>207197</v>
      </c>
      <c r="H21" s="21" t="s">
        <v>13</v>
      </c>
      <c r="I21" s="23">
        <v>230238</v>
      </c>
      <c r="J21" s="23">
        <v>271147</v>
      </c>
      <c r="K21" s="23">
        <v>260681</v>
      </c>
      <c r="L21" s="23">
        <v>273399</v>
      </c>
      <c r="M21" s="23">
        <v>317063</v>
      </c>
      <c r="N21" s="23">
        <v>331640</v>
      </c>
      <c r="Q21" s="7"/>
      <c r="R21" s="7"/>
      <c r="S21" s="7"/>
    </row>
    <row r="22" spans="1:19" x14ac:dyDescent="0.2">
      <c r="A22" s="21" t="s">
        <v>14</v>
      </c>
      <c r="B22" s="28" t="s">
        <v>19</v>
      </c>
      <c r="C22" s="28" t="s">
        <v>19</v>
      </c>
      <c r="D22" s="28" t="s">
        <v>19</v>
      </c>
      <c r="E22" s="28" t="s">
        <v>19</v>
      </c>
      <c r="F22" s="28" t="s">
        <v>19</v>
      </c>
      <c r="G22" s="23">
        <v>1091323</v>
      </c>
      <c r="H22" s="21" t="s">
        <v>14</v>
      </c>
      <c r="I22" s="23">
        <v>1183821</v>
      </c>
      <c r="J22" s="23">
        <v>1250093</v>
      </c>
      <c r="K22" s="23">
        <v>1314850</v>
      </c>
      <c r="L22" s="23">
        <v>1423660</v>
      </c>
      <c r="M22" s="23">
        <v>1946268</v>
      </c>
      <c r="N22" s="23">
        <v>1569819</v>
      </c>
      <c r="Q22" s="7"/>
      <c r="R22" s="7"/>
      <c r="S22" s="7"/>
    </row>
    <row r="23" spans="1:19" x14ac:dyDescent="0.2">
      <c r="A23" s="21" t="s">
        <v>16</v>
      </c>
      <c r="B23" s="28" t="s">
        <v>19</v>
      </c>
      <c r="C23" s="28" t="s">
        <v>19</v>
      </c>
      <c r="D23" s="28" t="s">
        <v>19</v>
      </c>
      <c r="E23" s="28" t="s">
        <v>19</v>
      </c>
      <c r="F23" s="28" t="s">
        <v>19</v>
      </c>
      <c r="G23" s="23">
        <v>235831</v>
      </c>
      <c r="H23" s="21" t="s">
        <v>15</v>
      </c>
      <c r="I23" s="23">
        <v>279826</v>
      </c>
      <c r="J23" s="23">
        <v>292562</v>
      </c>
      <c r="K23" s="23">
        <v>309437</v>
      </c>
      <c r="L23" s="23">
        <v>330101</v>
      </c>
      <c r="M23" s="23">
        <v>345314</v>
      </c>
      <c r="N23" s="23">
        <v>328563</v>
      </c>
      <c r="Q23" s="7"/>
      <c r="R23" s="7"/>
      <c r="S23" s="7"/>
    </row>
    <row r="24" spans="1:19" x14ac:dyDescent="0.2">
      <c r="A24" s="21"/>
      <c r="G24" s="17"/>
      <c r="H24" s="22"/>
      <c r="I24" s="17"/>
      <c r="J24" s="17"/>
      <c r="K24" s="17"/>
      <c r="L24" s="17"/>
      <c r="M24" s="17"/>
      <c r="N24" s="25"/>
      <c r="O24" s="6"/>
      <c r="P24" s="6"/>
      <c r="Q24" s="6"/>
      <c r="R24" s="6"/>
      <c r="S24" s="6"/>
    </row>
    <row r="25" spans="1:19" x14ac:dyDescent="0.2">
      <c r="A25" s="21" t="s">
        <v>6</v>
      </c>
      <c r="B25" s="28" t="s">
        <v>19</v>
      </c>
      <c r="C25" s="28" t="s">
        <v>19</v>
      </c>
      <c r="D25" s="28" t="s">
        <v>19</v>
      </c>
      <c r="E25" s="28" t="s">
        <v>19</v>
      </c>
      <c r="F25" s="28" t="s">
        <v>19</v>
      </c>
      <c r="G25" s="28" t="s">
        <v>19</v>
      </c>
      <c r="H25" s="21" t="s">
        <v>6</v>
      </c>
      <c r="I25" s="28" t="s">
        <v>19</v>
      </c>
      <c r="J25" s="28" t="s">
        <v>19</v>
      </c>
      <c r="K25" s="28" t="s">
        <v>19</v>
      </c>
      <c r="L25" s="28" t="s">
        <v>19</v>
      </c>
      <c r="M25" s="28" t="s">
        <v>19</v>
      </c>
      <c r="N25" s="28" t="s">
        <v>19</v>
      </c>
      <c r="O25" s="4"/>
      <c r="P25" s="4"/>
      <c r="Q25" s="3"/>
      <c r="R25" s="3"/>
      <c r="S25" s="3"/>
    </row>
    <row r="26" spans="1:19" x14ac:dyDescent="0.2">
      <c r="A26" s="21"/>
      <c r="B26" s="17"/>
      <c r="C26" s="17"/>
      <c r="D26" s="17"/>
      <c r="E26" s="17"/>
      <c r="F26" s="17"/>
      <c r="G26" s="17"/>
      <c r="H26" s="21"/>
      <c r="I26" s="17"/>
      <c r="J26" s="17"/>
      <c r="K26" s="17"/>
      <c r="L26" s="17"/>
      <c r="M26" s="17"/>
      <c r="N26" s="17"/>
      <c r="O26" s="4"/>
      <c r="P26" s="4"/>
      <c r="Q26" s="3"/>
      <c r="R26" s="3"/>
      <c r="S26" s="3"/>
    </row>
    <row r="27" spans="1:19" x14ac:dyDescent="0.2">
      <c r="A27" s="21" t="s">
        <v>11</v>
      </c>
      <c r="B27" s="28" t="s">
        <v>19</v>
      </c>
      <c r="C27" s="28" t="s">
        <v>19</v>
      </c>
      <c r="D27" s="28" t="s">
        <v>19</v>
      </c>
      <c r="E27" s="28" t="s">
        <v>19</v>
      </c>
      <c r="F27" s="28" t="s">
        <v>19</v>
      </c>
      <c r="G27" s="28" t="s">
        <v>19</v>
      </c>
      <c r="H27" s="21" t="s">
        <v>11</v>
      </c>
      <c r="I27" s="28" t="s">
        <v>19</v>
      </c>
      <c r="J27" s="28" t="s">
        <v>19</v>
      </c>
      <c r="K27" s="28" t="s">
        <v>19</v>
      </c>
      <c r="L27" s="28" t="s">
        <v>19</v>
      </c>
      <c r="M27" s="28" t="s">
        <v>19</v>
      </c>
      <c r="N27" s="28" t="s">
        <v>19</v>
      </c>
      <c r="Q27" s="7"/>
      <c r="R27" s="7"/>
      <c r="S27" s="7"/>
    </row>
    <row r="28" spans="1:19" x14ac:dyDescent="0.2">
      <c r="A28" s="21" t="s">
        <v>12</v>
      </c>
      <c r="B28" s="28" t="s">
        <v>19</v>
      </c>
      <c r="C28" s="28" t="s">
        <v>19</v>
      </c>
      <c r="D28" s="28" t="s">
        <v>19</v>
      </c>
      <c r="E28" s="28" t="s">
        <v>19</v>
      </c>
      <c r="F28" s="28" t="s">
        <v>19</v>
      </c>
      <c r="G28" s="28" t="s">
        <v>19</v>
      </c>
      <c r="H28" s="21" t="s">
        <v>12</v>
      </c>
      <c r="I28" s="28" t="s">
        <v>19</v>
      </c>
      <c r="J28" s="28" t="s">
        <v>19</v>
      </c>
      <c r="K28" s="28" t="s">
        <v>19</v>
      </c>
      <c r="L28" s="28" t="s">
        <v>19</v>
      </c>
      <c r="M28" s="28" t="s">
        <v>19</v>
      </c>
      <c r="N28" s="28" t="s">
        <v>19</v>
      </c>
      <c r="Q28" s="7"/>
      <c r="R28" s="7"/>
      <c r="S28" s="7"/>
    </row>
    <row r="29" spans="1:19" x14ac:dyDescent="0.2">
      <c r="A29" s="21" t="s">
        <v>13</v>
      </c>
      <c r="B29" s="28" t="s">
        <v>19</v>
      </c>
      <c r="C29" s="28" t="s">
        <v>19</v>
      </c>
      <c r="D29" s="28" t="s">
        <v>19</v>
      </c>
      <c r="E29" s="28" t="s">
        <v>19</v>
      </c>
      <c r="F29" s="28" t="s">
        <v>19</v>
      </c>
      <c r="G29" s="28" t="s">
        <v>19</v>
      </c>
      <c r="H29" s="21" t="s">
        <v>13</v>
      </c>
      <c r="I29" s="28" t="s">
        <v>19</v>
      </c>
      <c r="J29" s="28" t="s">
        <v>19</v>
      </c>
      <c r="K29" s="28" t="s">
        <v>19</v>
      </c>
      <c r="L29" s="28" t="s">
        <v>19</v>
      </c>
      <c r="M29" s="28" t="s">
        <v>19</v>
      </c>
      <c r="N29" s="28" t="s">
        <v>19</v>
      </c>
      <c r="Q29" s="7"/>
      <c r="R29" s="7"/>
      <c r="S29" s="7"/>
    </row>
    <row r="30" spans="1:19" x14ac:dyDescent="0.2">
      <c r="A30" s="21" t="s">
        <v>14</v>
      </c>
      <c r="B30" s="28" t="s">
        <v>19</v>
      </c>
      <c r="C30" s="28" t="s">
        <v>19</v>
      </c>
      <c r="D30" s="28" t="s">
        <v>19</v>
      </c>
      <c r="E30" s="28" t="s">
        <v>19</v>
      </c>
      <c r="F30" s="28" t="s">
        <v>19</v>
      </c>
      <c r="G30" s="28" t="s">
        <v>19</v>
      </c>
      <c r="H30" s="21" t="s">
        <v>14</v>
      </c>
      <c r="I30" s="28" t="s">
        <v>19</v>
      </c>
      <c r="J30" s="28" t="s">
        <v>19</v>
      </c>
      <c r="K30" s="28" t="s">
        <v>19</v>
      </c>
      <c r="L30" s="28" t="s">
        <v>19</v>
      </c>
      <c r="M30" s="28" t="s">
        <v>19</v>
      </c>
      <c r="N30" s="28" t="s">
        <v>19</v>
      </c>
      <c r="Q30" s="7"/>
      <c r="R30" s="7"/>
      <c r="S30" s="7"/>
    </row>
    <row r="31" spans="1:19" x14ac:dyDescent="0.2">
      <c r="A31" s="21" t="s">
        <v>15</v>
      </c>
      <c r="B31" s="28" t="s">
        <v>19</v>
      </c>
      <c r="C31" s="28" t="s">
        <v>19</v>
      </c>
      <c r="D31" s="28" t="s">
        <v>19</v>
      </c>
      <c r="E31" s="28" t="s">
        <v>19</v>
      </c>
      <c r="F31" s="28" t="s">
        <v>19</v>
      </c>
      <c r="G31" s="28" t="s">
        <v>19</v>
      </c>
      <c r="H31" s="21" t="s">
        <v>15</v>
      </c>
      <c r="I31" s="28" t="s">
        <v>19</v>
      </c>
      <c r="J31" s="28" t="s">
        <v>19</v>
      </c>
      <c r="K31" s="28" t="s">
        <v>19</v>
      </c>
      <c r="L31" s="28" t="s">
        <v>19</v>
      </c>
      <c r="M31" s="28" t="s">
        <v>19</v>
      </c>
      <c r="N31" s="28" t="s">
        <v>19</v>
      </c>
      <c r="Q31" s="7"/>
      <c r="R31" s="7"/>
      <c r="S31" s="7"/>
    </row>
    <row r="32" spans="1:19" x14ac:dyDescent="0.2">
      <c r="A32" s="21"/>
      <c r="H32" s="22"/>
      <c r="I32" s="17"/>
      <c r="J32" s="17"/>
      <c r="K32" s="17"/>
      <c r="L32" s="17"/>
      <c r="M32" s="17"/>
      <c r="N32" s="25"/>
      <c r="O32" s="6"/>
      <c r="P32" s="6"/>
      <c r="Q32" s="6"/>
      <c r="R32" s="6"/>
      <c r="S32" s="6"/>
    </row>
    <row r="33" spans="1:19" x14ac:dyDescent="0.2">
      <c r="A33" s="21" t="s">
        <v>7</v>
      </c>
      <c r="B33" s="28" t="s">
        <v>19</v>
      </c>
      <c r="C33" s="28" t="s">
        <v>19</v>
      </c>
      <c r="D33" s="28" t="s">
        <v>19</v>
      </c>
      <c r="E33" s="28" t="s">
        <v>19</v>
      </c>
      <c r="F33" s="28" t="s">
        <v>19</v>
      </c>
      <c r="G33" s="28" t="s">
        <v>19</v>
      </c>
      <c r="H33" s="21" t="s">
        <v>7</v>
      </c>
      <c r="I33" s="28" t="s">
        <v>19</v>
      </c>
      <c r="J33" s="28" t="s">
        <v>19</v>
      </c>
      <c r="K33" s="28" t="s">
        <v>19</v>
      </c>
      <c r="L33" s="28" t="s">
        <v>19</v>
      </c>
      <c r="M33" s="28" t="s">
        <v>19</v>
      </c>
      <c r="N33" s="28" t="s">
        <v>19</v>
      </c>
      <c r="O33" s="4"/>
      <c r="P33" s="4"/>
      <c r="Q33" s="3"/>
      <c r="R33" s="3"/>
      <c r="S33" s="3"/>
    </row>
    <row r="34" spans="1:19" x14ac:dyDescent="0.2">
      <c r="A34" s="21"/>
      <c r="B34" s="17"/>
      <c r="C34" s="17"/>
      <c r="D34" s="17"/>
      <c r="E34" s="17"/>
      <c r="F34" s="17"/>
      <c r="G34" s="17"/>
      <c r="H34" s="21"/>
      <c r="I34" s="17"/>
      <c r="J34" s="17"/>
      <c r="K34" s="17"/>
      <c r="L34" s="17"/>
      <c r="M34" s="17"/>
      <c r="N34" s="17"/>
      <c r="O34" s="4"/>
      <c r="P34" s="4"/>
      <c r="Q34" s="3"/>
      <c r="R34" s="3"/>
      <c r="S34" s="3"/>
    </row>
    <row r="35" spans="1:19" x14ac:dyDescent="0.2">
      <c r="A35" s="21" t="s">
        <v>17</v>
      </c>
      <c r="B35" s="28" t="s">
        <v>19</v>
      </c>
      <c r="C35" s="28" t="s">
        <v>19</v>
      </c>
      <c r="D35" s="28" t="s">
        <v>19</v>
      </c>
      <c r="E35" s="28" t="s">
        <v>19</v>
      </c>
      <c r="F35" s="28" t="s">
        <v>19</v>
      </c>
      <c r="G35" s="28" t="s">
        <v>19</v>
      </c>
      <c r="H35" s="21" t="s">
        <v>11</v>
      </c>
      <c r="I35" s="28" t="s">
        <v>19</v>
      </c>
      <c r="J35" s="28" t="s">
        <v>19</v>
      </c>
      <c r="K35" s="28" t="s">
        <v>19</v>
      </c>
      <c r="L35" s="28" t="s">
        <v>19</v>
      </c>
      <c r="M35" s="28" t="s">
        <v>19</v>
      </c>
      <c r="N35" s="28" t="s">
        <v>19</v>
      </c>
      <c r="Q35" s="7"/>
      <c r="R35" s="7"/>
      <c r="S35" s="7"/>
    </row>
    <row r="36" spans="1:19" x14ac:dyDescent="0.2">
      <c r="A36" s="21" t="s">
        <v>12</v>
      </c>
      <c r="B36" s="28" t="s">
        <v>19</v>
      </c>
      <c r="C36" s="28" t="s">
        <v>19</v>
      </c>
      <c r="D36" s="28" t="s">
        <v>19</v>
      </c>
      <c r="E36" s="28" t="s">
        <v>19</v>
      </c>
      <c r="F36" s="28" t="s">
        <v>19</v>
      </c>
      <c r="G36" s="28" t="s">
        <v>19</v>
      </c>
      <c r="H36" s="21" t="s">
        <v>12</v>
      </c>
      <c r="I36" s="28" t="s">
        <v>19</v>
      </c>
      <c r="J36" s="28" t="s">
        <v>19</v>
      </c>
      <c r="K36" s="28" t="s">
        <v>19</v>
      </c>
      <c r="L36" s="28" t="s">
        <v>19</v>
      </c>
      <c r="M36" s="28" t="s">
        <v>19</v>
      </c>
      <c r="N36" s="28" t="s">
        <v>19</v>
      </c>
      <c r="Q36" s="7"/>
      <c r="R36" s="7"/>
      <c r="S36" s="7"/>
    </row>
    <row r="37" spans="1:19" x14ac:dyDescent="0.2">
      <c r="A37" s="21" t="s">
        <v>13</v>
      </c>
      <c r="B37" s="28" t="s">
        <v>19</v>
      </c>
      <c r="C37" s="28" t="s">
        <v>19</v>
      </c>
      <c r="D37" s="28" t="s">
        <v>19</v>
      </c>
      <c r="E37" s="28" t="s">
        <v>19</v>
      </c>
      <c r="F37" s="28" t="s">
        <v>19</v>
      </c>
      <c r="G37" s="28" t="s">
        <v>19</v>
      </c>
      <c r="H37" s="21" t="s">
        <v>13</v>
      </c>
      <c r="I37" s="28" t="s">
        <v>19</v>
      </c>
      <c r="J37" s="28" t="s">
        <v>19</v>
      </c>
      <c r="K37" s="28" t="s">
        <v>19</v>
      </c>
      <c r="L37" s="28" t="s">
        <v>19</v>
      </c>
      <c r="M37" s="28" t="s">
        <v>19</v>
      </c>
      <c r="N37" s="28" t="s">
        <v>19</v>
      </c>
      <c r="Q37" s="7"/>
      <c r="R37" s="7"/>
      <c r="S37" s="7"/>
    </row>
    <row r="38" spans="1:19" x14ac:dyDescent="0.2">
      <c r="A38" s="21" t="s">
        <v>14</v>
      </c>
      <c r="B38" s="28" t="s">
        <v>19</v>
      </c>
      <c r="C38" s="28" t="s">
        <v>19</v>
      </c>
      <c r="D38" s="28" t="s">
        <v>19</v>
      </c>
      <c r="E38" s="28" t="s">
        <v>19</v>
      </c>
      <c r="F38" s="28" t="s">
        <v>19</v>
      </c>
      <c r="G38" s="28" t="s">
        <v>19</v>
      </c>
      <c r="H38" s="21" t="s">
        <v>14</v>
      </c>
      <c r="I38" s="28" t="s">
        <v>19</v>
      </c>
      <c r="J38" s="28" t="s">
        <v>19</v>
      </c>
      <c r="K38" s="28" t="s">
        <v>19</v>
      </c>
      <c r="L38" s="28" t="s">
        <v>19</v>
      </c>
      <c r="M38" s="28" t="s">
        <v>19</v>
      </c>
      <c r="N38" s="28" t="s">
        <v>19</v>
      </c>
      <c r="Q38" s="7"/>
      <c r="R38" s="7"/>
      <c r="S38" s="7"/>
    </row>
    <row r="39" spans="1:19" x14ac:dyDescent="0.2">
      <c r="A39" s="21" t="s">
        <v>15</v>
      </c>
      <c r="B39" s="28" t="s">
        <v>19</v>
      </c>
      <c r="C39" s="28" t="s">
        <v>19</v>
      </c>
      <c r="D39" s="28" t="s">
        <v>19</v>
      </c>
      <c r="E39" s="28" t="s">
        <v>19</v>
      </c>
      <c r="F39" s="28" t="s">
        <v>19</v>
      </c>
      <c r="G39" s="28" t="s">
        <v>19</v>
      </c>
      <c r="H39" s="21" t="s">
        <v>15</v>
      </c>
      <c r="I39" s="28" t="s">
        <v>19</v>
      </c>
      <c r="J39" s="28" t="s">
        <v>19</v>
      </c>
      <c r="K39" s="28" t="s">
        <v>19</v>
      </c>
      <c r="L39" s="28" t="s">
        <v>19</v>
      </c>
      <c r="M39" s="28" t="s">
        <v>19</v>
      </c>
      <c r="N39" s="28" t="s">
        <v>19</v>
      </c>
      <c r="Q39" s="7"/>
      <c r="R39" s="7"/>
      <c r="S39" s="7"/>
    </row>
    <row r="40" spans="1:19" x14ac:dyDescent="0.2">
      <c r="A40" s="21"/>
      <c r="B40" s="17"/>
      <c r="C40" s="17"/>
      <c r="D40" s="17"/>
      <c r="E40" s="17"/>
      <c r="F40" s="17"/>
      <c r="G40" s="17"/>
      <c r="H40" s="22"/>
      <c r="N40" s="4"/>
      <c r="O40" s="6"/>
      <c r="P40" s="6"/>
      <c r="Q40" s="6"/>
      <c r="R40" s="6"/>
      <c r="S40" s="6"/>
    </row>
    <row r="41" spans="1:19" x14ac:dyDescent="0.2">
      <c r="A41" s="21" t="s">
        <v>8</v>
      </c>
      <c r="B41" s="23">
        <f t="shared" ref="B41:G41" si="9">SUM(B43:B47)</f>
        <v>3561</v>
      </c>
      <c r="C41" s="23">
        <f t="shared" si="9"/>
        <v>3448</v>
      </c>
      <c r="D41" s="23">
        <f t="shared" si="9"/>
        <v>3730</v>
      </c>
      <c r="E41" s="23">
        <f t="shared" si="9"/>
        <v>3205</v>
      </c>
      <c r="F41" s="23">
        <f t="shared" si="9"/>
        <v>4652</v>
      </c>
      <c r="G41" s="23">
        <f t="shared" si="9"/>
        <v>4955</v>
      </c>
      <c r="H41" s="21" t="s">
        <v>8</v>
      </c>
      <c r="I41" s="27">
        <f t="shared" ref="I41:N41" si="10">SUM(I43:I47)</f>
        <v>6051</v>
      </c>
      <c r="J41" s="27">
        <f t="shared" si="10"/>
        <v>6846</v>
      </c>
      <c r="K41" s="27">
        <f t="shared" si="10"/>
        <v>7543</v>
      </c>
      <c r="L41" s="27">
        <f t="shared" si="10"/>
        <v>8789</v>
      </c>
      <c r="M41" s="27">
        <f t="shared" si="10"/>
        <v>9737</v>
      </c>
      <c r="N41" s="27">
        <f t="shared" si="10"/>
        <v>10828</v>
      </c>
      <c r="O41" s="4"/>
      <c r="P41" s="4"/>
      <c r="Q41" s="3"/>
      <c r="R41" s="3"/>
      <c r="S41" s="3"/>
    </row>
    <row r="42" spans="1:19" x14ac:dyDescent="0.2">
      <c r="A42" s="21"/>
      <c r="H42" s="21"/>
      <c r="I42" s="23"/>
      <c r="J42" s="23"/>
      <c r="K42" s="23"/>
      <c r="L42" s="23"/>
      <c r="M42" s="23"/>
      <c r="N42" s="23"/>
      <c r="O42" s="4"/>
      <c r="P42" s="4"/>
      <c r="Q42" s="3"/>
      <c r="R42" s="3"/>
      <c r="S42" s="3"/>
    </row>
    <row r="43" spans="1:19" x14ac:dyDescent="0.2">
      <c r="A43" s="21" t="s">
        <v>17</v>
      </c>
      <c r="B43" s="23">
        <v>2288</v>
      </c>
      <c r="C43" s="23">
        <v>2249</v>
      </c>
      <c r="D43" s="23">
        <v>2439</v>
      </c>
      <c r="E43" s="23">
        <v>2129</v>
      </c>
      <c r="F43" s="23">
        <v>3174</v>
      </c>
      <c r="G43" s="23">
        <v>3745</v>
      </c>
      <c r="H43" s="21" t="s">
        <v>11</v>
      </c>
      <c r="I43" s="23">
        <v>4215</v>
      </c>
      <c r="J43" s="23">
        <v>5318</v>
      </c>
      <c r="K43" s="23">
        <v>6164</v>
      </c>
      <c r="L43" s="23">
        <v>6668</v>
      </c>
      <c r="M43" s="23">
        <v>7295</v>
      </c>
      <c r="N43" s="23">
        <v>8161</v>
      </c>
      <c r="Q43" s="7"/>
      <c r="R43" s="7"/>
      <c r="S43" s="7"/>
    </row>
    <row r="44" spans="1:19" x14ac:dyDescent="0.2">
      <c r="A44" s="21" t="s">
        <v>12</v>
      </c>
      <c r="B44" s="17">
        <v>308</v>
      </c>
      <c r="C44" s="17">
        <v>380</v>
      </c>
      <c r="D44" s="17">
        <v>417</v>
      </c>
      <c r="E44" s="17">
        <v>372</v>
      </c>
      <c r="F44" s="17">
        <v>477</v>
      </c>
      <c r="G44" s="17">
        <v>531</v>
      </c>
      <c r="H44" s="21" t="s">
        <v>12</v>
      </c>
      <c r="I44" s="17">
        <v>626</v>
      </c>
      <c r="J44" s="17">
        <v>744</v>
      </c>
      <c r="K44" s="17">
        <v>43</v>
      </c>
      <c r="L44" s="17">
        <v>683</v>
      </c>
      <c r="M44" s="17">
        <v>775</v>
      </c>
      <c r="N44" s="17">
        <v>891</v>
      </c>
      <c r="Q44" s="7"/>
      <c r="R44" s="7"/>
      <c r="S44" s="7"/>
    </row>
    <row r="45" spans="1:19" x14ac:dyDescent="0.2">
      <c r="A45" s="21" t="s">
        <v>13</v>
      </c>
      <c r="B45" s="17">
        <v>449</v>
      </c>
      <c r="C45" s="17">
        <v>325</v>
      </c>
      <c r="D45" s="17">
        <v>355</v>
      </c>
      <c r="E45" s="17">
        <v>275</v>
      </c>
      <c r="F45" s="17">
        <v>335</v>
      </c>
      <c r="G45" s="17">
        <v>469</v>
      </c>
      <c r="H45" s="21" t="s">
        <v>13</v>
      </c>
      <c r="I45" s="17">
        <v>528</v>
      </c>
      <c r="J45" s="17">
        <v>587</v>
      </c>
      <c r="K45" s="17">
        <v>420</v>
      </c>
      <c r="L45" s="17">
        <v>298</v>
      </c>
      <c r="M45" s="17">
        <v>396</v>
      </c>
      <c r="N45" s="17">
        <v>335</v>
      </c>
      <c r="Q45" s="7"/>
      <c r="R45" s="7"/>
      <c r="S45" s="7"/>
    </row>
    <row r="46" spans="1:19" x14ac:dyDescent="0.2">
      <c r="A46" s="21" t="s">
        <v>14</v>
      </c>
      <c r="B46" s="17">
        <v>451</v>
      </c>
      <c r="C46" s="17">
        <v>426</v>
      </c>
      <c r="D46" s="17">
        <v>428</v>
      </c>
      <c r="E46" s="17">
        <v>355</v>
      </c>
      <c r="F46" s="17">
        <v>552</v>
      </c>
      <c r="G46" s="17">
        <v>75</v>
      </c>
      <c r="H46" s="21" t="s">
        <v>14</v>
      </c>
      <c r="I46" s="17">
        <v>572</v>
      </c>
      <c r="J46" s="17">
        <v>74</v>
      </c>
      <c r="K46" s="17">
        <v>794</v>
      </c>
      <c r="L46" s="23">
        <v>1035</v>
      </c>
      <c r="M46" s="23">
        <v>1129</v>
      </c>
      <c r="N46" s="23">
        <v>1297</v>
      </c>
      <c r="Q46" s="7"/>
      <c r="R46" s="7"/>
      <c r="S46" s="7"/>
    </row>
    <row r="47" spans="1:19" x14ac:dyDescent="0.2">
      <c r="A47" s="21" t="s">
        <v>15</v>
      </c>
      <c r="B47" s="17">
        <v>65</v>
      </c>
      <c r="C47" s="17">
        <v>68</v>
      </c>
      <c r="D47" s="17">
        <v>91</v>
      </c>
      <c r="E47" s="17">
        <v>74</v>
      </c>
      <c r="F47" s="17">
        <v>114</v>
      </c>
      <c r="G47" s="17">
        <v>135</v>
      </c>
      <c r="H47" s="21" t="s">
        <v>15</v>
      </c>
      <c r="I47" s="17">
        <v>110</v>
      </c>
      <c r="J47" s="17">
        <v>123</v>
      </c>
      <c r="K47" s="17">
        <v>122</v>
      </c>
      <c r="L47" s="17">
        <v>105</v>
      </c>
      <c r="M47" s="17">
        <v>142</v>
      </c>
      <c r="N47" s="17">
        <v>144</v>
      </c>
      <c r="Q47" s="7"/>
      <c r="R47" s="7"/>
      <c r="S47" s="7"/>
    </row>
    <row r="48" spans="1:19" x14ac:dyDescent="0.2">
      <c r="A48" s="21"/>
      <c r="H48" s="21"/>
      <c r="N48" s="6"/>
      <c r="O48" s="6"/>
      <c r="P48" s="6"/>
      <c r="Q48" s="6"/>
      <c r="R48" s="6"/>
      <c r="S48" s="6"/>
    </row>
    <row r="49" spans="1:26" x14ac:dyDescent="0.2">
      <c r="A49" s="21" t="s">
        <v>9</v>
      </c>
      <c r="B49" s="23">
        <f t="shared" ref="B49:G49" si="11">SUM(B51:B55)</f>
        <v>1612</v>
      </c>
      <c r="C49" s="23">
        <f t="shared" si="11"/>
        <v>1933.6100000000001</v>
      </c>
      <c r="D49" s="23">
        <f t="shared" si="11"/>
        <v>2038.9099999999999</v>
      </c>
      <c r="E49" s="23">
        <f t="shared" si="11"/>
        <v>2194.5500000000002</v>
      </c>
      <c r="F49" s="23">
        <f t="shared" si="11"/>
        <v>2675.02</v>
      </c>
      <c r="G49" s="23">
        <f t="shared" si="11"/>
        <v>3112.38</v>
      </c>
      <c r="H49" s="21" t="s">
        <v>9</v>
      </c>
      <c r="I49" s="27">
        <f t="shared" ref="I49:N49" si="12">SUM(I51:I55)</f>
        <v>3520.61</v>
      </c>
      <c r="J49" s="27">
        <f t="shared" si="12"/>
        <v>4073.6700000000005</v>
      </c>
      <c r="K49" s="27">
        <f t="shared" si="12"/>
        <v>4424.33</v>
      </c>
      <c r="L49" s="27">
        <f t="shared" si="12"/>
        <v>5354.880000000001</v>
      </c>
      <c r="M49" s="27">
        <f t="shared" si="12"/>
        <v>5987.18</v>
      </c>
      <c r="N49" s="27">
        <f t="shared" si="12"/>
        <v>6607.16</v>
      </c>
      <c r="O49" s="4"/>
      <c r="P49" s="4"/>
      <c r="Q49" s="4"/>
      <c r="R49" s="4"/>
      <c r="S49" s="4"/>
    </row>
    <row r="50" spans="1:26" x14ac:dyDescent="0.2">
      <c r="A50" s="21"/>
      <c r="H50" s="21"/>
      <c r="N50" s="4"/>
      <c r="O50" s="4"/>
      <c r="P50" s="4"/>
      <c r="Q50" s="4"/>
      <c r="R50" s="4"/>
      <c r="S50" s="4"/>
    </row>
    <row r="51" spans="1:26" x14ac:dyDescent="0.2">
      <c r="A51" s="21" t="s">
        <v>17</v>
      </c>
      <c r="B51" s="33">
        <v>923.58</v>
      </c>
      <c r="C51" s="33">
        <v>1178.8900000000001</v>
      </c>
      <c r="D51" s="33">
        <v>1322.96</v>
      </c>
      <c r="E51" s="33">
        <v>1360.75</v>
      </c>
      <c r="F51" s="33">
        <v>1570.57</v>
      </c>
      <c r="G51" s="33">
        <v>1860.91</v>
      </c>
      <c r="H51" s="21" t="s">
        <v>11</v>
      </c>
      <c r="I51" s="24">
        <v>2121.66</v>
      </c>
      <c r="J51" s="23">
        <v>2531.84</v>
      </c>
      <c r="K51" s="23">
        <v>2794.45</v>
      </c>
      <c r="L51" s="23">
        <v>3375.88</v>
      </c>
      <c r="M51" s="23">
        <v>3757.8</v>
      </c>
      <c r="N51" s="23">
        <v>4226.82</v>
      </c>
      <c r="Q51" s="7"/>
      <c r="R51" s="7"/>
      <c r="S51" s="7"/>
    </row>
    <row r="52" spans="1:26" x14ac:dyDescent="0.2">
      <c r="A52" s="21" t="s">
        <v>12</v>
      </c>
      <c r="B52" s="33">
        <v>429</v>
      </c>
      <c r="C52" s="33">
        <v>488.35</v>
      </c>
      <c r="D52" s="33">
        <v>457.24</v>
      </c>
      <c r="E52" s="33">
        <v>449.24</v>
      </c>
      <c r="F52" s="33">
        <v>578.66999999999996</v>
      </c>
      <c r="G52" s="33">
        <v>626.95000000000005</v>
      </c>
      <c r="H52" s="21" t="s">
        <v>12</v>
      </c>
      <c r="I52" s="17">
        <v>696.9</v>
      </c>
      <c r="J52" s="23">
        <v>785.77</v>
      </c>
      <c r="K52" s="23">
        <v>826.33</v>
      </c>
      <c r="L52" s="23">
        <v>946.51</v>
      </c>
      <c r="M52" s="23">
        <v>1056.3699999999999</v>
      </c>
      <c r="N52" s="23">
        <v>1075.3800000000001</v>
      </c>
      <c r="Q52" s="7"/>
      <c r="R52" s="7"/>
      <c r="S52" s="7"/>
    </row>
    <row r="53" spans="1:26" x14ac:dyDescent="0.2">
      <c r="A53" s="21" t="s">
        <v>13</v>
      </c>
      <c r="B53" s="33">
        <v>25.29</v>
      </c>
      <c r="C53" s="33">
        <v>11.24</v>
      </c>
      <c r="D53" s="33">
        <v>3.77</v>
      </c>
      <c r="E53" s="33"/>
      <c r="F53" s="33"/>
      <c r="G53" s="33"/>
      <c r="H53" s="21" t="s">
        <v>13</v>
      </c>
      <c r="I53" s="17"/>
      <c r="J53" s="23"/>
      <c r="K53" s="23"/>
      <c r="L53" s="23"/>
      <c r="M53" s="23"/>
      <c r="N53" s="23"/>
      <c r="Q53" s="7"/>
      <c r="R53" s="7"/>
      <c r="S53" s="7"/>
    </row>
    <row r="54" spans="1:26" x14ac:dyDescent="0.2">
      <c r="A54" s="21" t="s">
        <v>14</v>
      </c>
      <c r="B54" s="33">
        <v>182.17</v>
      </c>
      <c r="C54" s="33">
        <v>198.59</v>
      </c>
      <c r="D54" s="33">
        <v>206.36</v>
      </c>
      <c r="E54" s="33">
        <v>130.03</v>
      </c>
      <c r="F54" s="33">
        <v>200.44</v>
      </c>
      <c r="G54" s="33">
        <v>352.38</v>
      </c>
      <c r="H54" s="21" t="s">
        <v>14</v>
      </c>
      <c r="I54" s="17">
        <v>375.3</v>
      </c>
      <c r="J54" s="23">
        <v>408.24</v>
      </c>
      <c r="K54" s="23">
        <v>429.76</v>
      </c>
      <c r="L54" s="23">
        <v>526.92999999999995</v>
      </c>
      <c r="M54" s="23">
        <v>585.54</v>
      </c>
      <c r="N54" s="23">
        <v>634.98</v>
      </c>
      <c r="Q54" s="7"/>
      <c r="R54" s="7"/>
      <c r="S54" s="7"/>
    </row>
    <row r="55" spans="1:26" x14ac:dyDescent="0.2">
      <c r="A55" s="21" t="s">
        <v>15</v>
      </c>
      <c r="B55" s="33">
        <v>51.96</v>
      </c>
      <c r="C55" s="33">
        <v>56.54</v>
      </c>
      <c r="D55" s="33">
        <v>48.58</v>
      </c>
      <c r="E55" s="33">
        <v>254.53</v>
      </c>
      <c r="F55" s="33">
        <v>325.33999999999997</v>
      </c>
      <c r="G55" s="33">
        <v>272.14</v>
      </c>
      <c r="H55" s="21" t="s">
        <v>15</v>
      </c>
      <c r="I55" s="17">
        <v>326.75</v>
      </c>
      <c r="J55" s="23">
        <v>347.82</v>
      </c>
      <c r="K55" s="23">
        <v>373.79</v>
      </c>
      <c r="L55" s="23">
        <v>505.56</v>
      </c>
      <c r="M55" s="23">
        <v>587.47</v>
      </c>
      <c r="N55" s="23">
        <v>669.98</v>
      </c>
      <c r="Q55" s="7"/>
      <c r="R55" s="7"/>
      <c r="S55" s="7"/>
    </row>
    <row r="56" spans="1:26" x14ac:dyDescent="0.2">
      <c r="A56" s="19"/>
      <c r="B56" s="26"/>
      <c r="C56" s="26"/>
      <c r="D56" s="26"/>
      <c r="E56" s="26"/>
      <c r="F56" s="26"/>
      <c r="G56" s="26"/>
      <c r="H56" s="19"/>
      <c r="I56" s="19"/>
      <c r="J56" s="19"/>
      <c r="K56" s="19"/>
      <c r="L56" s="19"/>
      <c r="M56" s="19"/>
      <c r="N56" s="19"/>
      <c r="O56" s="6"/>
      <c r="P56" s="6"/>
      <c r="Q56" s="6"/>
      <c r="R56" s="6"/>
      <c r="S56" s="6"/>
    </row>
    <row r="57" spans="1:26" x14ac:dyDescent="0.2">
      <c r="A57" s="16" t="s">
        <v>18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3"/>
      <c r="O57" s="6"/>
      <c r="P57" s="6"/>
      <c r="Q57" s="6"/>
      <c r="R57" s="6"/>
      <c r="S57" s="6"/>
    </row>
    <row r="58" spans="1:26" x14ac:dyDescent="0.2">
      <c r="N58" s="2"/>
    </row>
    <row r="59" spans="1:26" x14ac:dyDescent="0.2">
      <c r="N59" s="2"/>
      <c r="P59" s="6"/>
      <c r="Q59" s="5"/>
      <c r="R59" s="5"/>
      <c r="S59" s="5"/>
      <c r="T59" s="5"/>
      <c r="U59" s="5"/>
      <c r="V59" s="4"/>
      <c r="W59" s="4"/>
      <c r="X59" s="3"/>
      <c r="Y59" s="3"/>
      <c r="Z59" s="3"/>
    </row>
    <row r="60" spans="1:26" x14ac:dyDescent="0.2">
      <c r="N60" s="2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N61" s="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N62" s="2"/>
    </row>
    <row r="69" spans="3:11" x14ac:dyDescent="0.2">
      <c r="C69" s="10"/>
      <c r="D69" s="12"/>
      <c r="E69" s="12"/>
      <c r="F69" s="12"/>
      <c r="G69" s="12"/>
      <c r="H69" s="12"/>
      <c r="I69" s="12"/>
      <c r="J69" s="12"/>
      <c r="K69" s="12"/>
    </row>
    <row r="70" spans="3:11" x14ac:dyDescent="0.2">
      <c r="C70" s="10"/>
      <c r="D70" s="12"/>
      <c r="E70" s="12"/>
      <c r="F70" s="12"/>
      <c r="G70" s="12"/>
      <c r="H70" s="12"/>
      <c r="I70" s="12"/>
      <c r="J70" s="15"/>
      <c r="K70" s="15"/>
    </row>
    <row r="71" spans="3:11" x14ac:dyDescent="0.2">
      <c r="C71" s="11"/>
      <c r="D71" s="11"/>
      <c r="E71" s="11"/>
      <c r="F71" s="11"/>
      <c r="G71" s="11"/>
      <c r="H71" s="11"/>
      <c r="I71" s="11"/>
      <c r="J71" s="11"/>
      <c r="K71" s="11"/>
    </row>
  </sheetData>
  <mergeCells count="14">
    <mergeCell ref="A6:A7"/>
    <mergeCell ref="H6:H7"/>
    <mergeCell ref="B6:B7"/>
    <mergeCell ref="C6:C7"/>
    <mergeCell ref="D6:D7"/>
    <mergeCell ref="E6:E7"/>
    <mergeCell ref="F6:F7"/>
    <mergeCell ref="G6:G7"/>
    <mergeCell ref="M6:M7"/>
    <mergeCell ref="N6:N7"/>
    <mergeCell ref="I6:I7"/>
    <mergeCell ref="J6:J7"/>
    <mergeCell ref="K6:K7"/>
    <mergeCell ref="L6:L7"/>
  </mergeCells>
  <phoneticPr fontId="0" type="noConversion"/>
  <pageMargins left="0.75" right="0.75" top="0.75" bottom="0.75" header="0" footer="0"/>
  <pageSetup paperSize="9" pageOrder="overThenDown" orientation="portrait" r:id="rId1"/>
  <headerFooter alignWithMargins="0">
    <oddFooter>&amp;C14-&amp;P+4</oddFooter>
  </headerFooter>
  <colBreaks count="1" manualBreakCount="1">
    <brk id="7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14.2</vt:lpstr>
      <vt:lpstr>TABLE14.2 1993-2003(draft)</vt:lpstr>
      <vt:lpstr>TABLE14.2 1990-2001(draft)</vt:lpstr>
      <vt:lpstr>'14.2'!Print_Area</vt:lpstr>
      <vt:lpstr>'TABLE14.2 1990-2001(draft)'!Print_Area</vt:lpstr>
      <vt:lpstr>'TABLE14.2 1993-2003(draft)'!Print_Area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2014-11-24T03:51:23Z</cp:lastPrinted>
  <dcterms:created xsi:type="dcterms:W3CDTF">1999-03-24T02:27:49Z</dcterms:created>
  <dcterms:modified xsi:type="dcterms:W3CDTF">2014-11-24T04:28:53Z</dcterms:modified>
</cp:coreProperties>
</file>