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iP_P11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<sst xmlns="http://schemas.openxmlformats.org/spreadsheetml/2006/main" count="52" uniqueCount="48">
  <si>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</si>
  <si>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</si>
  <si>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</si>
  <si>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</si>
  <si>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</si>
  <si>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</si>
  <si>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</si>
  <si>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</si>
  <si>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</si>
  <si>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</si>
  <si>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</si>
  <si>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</si>
  <si>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</si>
  <si>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</si>
  <si>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</si>
  <si>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</si>
  <si>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</si>
  <si>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</si>
  <si>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</si>
  <si>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</si>
  <si>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</si>
  <si>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</si>
  <si>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</si>
  <si>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</si>
  <si>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</si>
  <si>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</si>
  <si>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</si>
  <si>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</si>
  <si>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</si>
  <si>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</si>
  <si>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To obtain 2 nM solution of iPA in 10 ml of suspension</t>
  </si>
  <si>
    <r>
      <rPr>
        <sz val="12"/>
        <rFont val="Arial"/>
        <family val="2"/>
        <charset val="238"/>
      </rP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iPA needed</t>
    </r>
    <r>
      <rPr>
        <sz val="12"/>
        <rFont val="Arial"/>
        <family val="2"/>
        <charset val="238"/>
      </rPr>
      <t>)</t>
    </r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</si>
  <si>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</si>
  <si>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</si>
  <si>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</si>
  <si>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</si>
  <si>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</si>
  <si>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</si>
  <si>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</si>
  <si>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</si>
  <si>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</si>
  <si>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</si>
  <si>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</si>
  <si>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</si>
  <si>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</si>
  <si>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H-iP-P11</t>
    </r>
  </si>
  <si>
    <t>3H-iP (Krč, Lot Number 11/19 - Zah, šarže 1/16A4c)</t>
  </si>
  <si>
    <t>200 ul stock + 400 ul EtOH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</si>
</sst>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D13" sqref="D13:G15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46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43733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27.6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61.272000000000006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43948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47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44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124609</v>
      </c>
      <c r="D21" s="47"/>
      <c r="E21" s="35">
        <f>AVERAGE(C21:C28)</f>
        <v>117870.375</v>
      </c>
      <c r="F21" s="58" t="s">
        <v>0</v>
      </c>
      <c r="G21" s="48"/>
    </row>
    <row r="22" spans="2:15" ht="15" customHeight="1" x14ac:dyDescent="0.2">
      <c r="B22" s="62">
        <v>2</v>
      </c>
      <c r="C22" s="19">
        <v>113509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108909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103414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112879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126461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153602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99580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35</v>
      </c>
      <c r="C30" s="89"/>
      <c r="D30" s="36">
        <f>D12-C7</f>
        <v>215</v>
      </c>
      <c r="E30" s="47" t="s">
        <v>6</v>
      </c>
      <c r="F30" s="55"/>
      <c r="G30" s="48"/>
    </row>
    <row r="31" spans="2:15" ht="15" customHeight="1" x14ac:dyDescent="0.2">
      <c r="B31" s="88" t="s">
        <v>37</v>
      </c>
      <c r="C31" s="89"/>
      <c r="D31" s="46">
        <f>EXP(-D30*(LN(2)/4500))</f>
        <v>0.96742533328062186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59.276085020770267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59276.085020770268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39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3H-iP-P11</v>
      </c>
      <c r="D37" s="70" t="s">
        <v>24</v>
      </c>
      <c r="E37" s="39">
        <f>E21/D17</f>
        <v>589351.875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41</v>
      </c>
      <c r="E38" s="40">
        <f>E37/D33/1000</f>
        <v>9.9424898724922848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32</v>
      </c>
      <c r="C40" s="72"/>
      <c r="D40" s="72"/>
      <c r="E40" s="72"/>
      <c r="F40" s="72"/>
      <c r="G40" s="73"/>
    </row>
    <row r="41" spans="2:9" ht="18.75" customHeight="1" x14ac:dyDescent="0.2">
      <c r="B41" s="100" t="s">
        <v>30</v>
      </c>
      <c r="C41" s="101"/>
      <c r="D41" s="101"/>
      <c r="E41" s="101"/>
      <c r="F41" s="102" t="s">
        <v>31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2.0115685564170054</v>
      </c>
      <c r="E42" s="76" t="s">
        <v>3</v>
      </c>
      <c r="F42" s="77" t="str">
        <f>C3</f>
        <v>3H-iP-P11</v>
      </c>
      <c r="G42" s="78"/>
    </row>
    <row r="43" spans="2:9" ht="13.5" thickBot="1" x14ac:dyDescent="0.25"/>
    <row r="44" spans="2:9" ht="22.5" customHeight="1" x14ac:dyDescent="0.2">
      <c r="B44" s="104" t="s">
        <v>33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34</v>
      </c>
      <c r="C45" s="91"/>
      <c r="D45" s="91"/>
      <c r="E45" s="98">
        <v>43949</v>
      </c>
      <c r="F45" s="98"/>
      <c r="G45" s="85"/>
    </row>
    <row r="46" spans="2:9" ht="15" customHeight="1" x14ac:dyDescent="0.2">
      <c r="B46" s="90" t="s">
        <v>36</v>
      </c>
      <c r="C46" s="91"/>
      <c r="D46" s="91"/>
      <c r="E46" s="36">
        <f>E45-D12</f>
        <v>1</v>
      </c>
      <c r="F46" s="86" t="s">
        <v>6</v>
      </c>
      <c r="G46" s="85"/>
    </row>
    <row r="47" spans="2:9" ht="15" x14ac:dyDescent="0.2">
      <c r="B47" s="90" t="s">
        <v>38</v>
      </c>
      <c r="C47" s="91"/>
      <c r="D47" s="91"/>
      <c r="E47" s="46">
        <f>EXP(-E46*(LN(2)/4500))</f>
        <v>0.99984597915563722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40</v>
      </c>
      <c r="E49" s="79">
        <f>E47*D34</f>
        <v>59266.955268104852</v>
      </c>
      <c r="F49" s="87" t="s">
        <v>27</v>
      </c>
      <c r="G49" s="85"/>
    </row>
    <row r="50" spans="2:7" ht="18.75" customHeight="1" thickBot="1" x14ac:dyDescent="0.25">
      <c r="B50" s="107" t="s">
        <v>42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43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3H-iP_P11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2022-02-16T11:00:58Z</dcterms:modified>
</cp:coreProperties>
</file>