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ngTank\042016\042016 ASCII 13\"/>
    </mc:Choice>
  </mc:AlternateContent>
  <bookViews>
    <workbookView xWindow="0" yWindow="0" windowWidth="19200" windowHeight="12510" activeTab="2"/>
  </bookViews>
  <sheets>
    <sheet name="Sheet1" sheetId="1" r:id="rId1"/>
    <sheet name="Data" sheetId="2" r:id="rId2"/>
    <sheet name="Cycle" sheetId="3" r:id="rId3"/>
    <sheet name="Coordination" sheetId="4" r:id="rId4"/>
    <sheet name="Graph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2" i="4" l="1"/>
  <c r="BQ2" i="4"/>
  <c r="AT52" i="4"/>
  <c r="AS52" i="4"/>
  <c r="AR52" i="4"/>
  <c r="AT51" i="4"/>
  <c r="AS51" i="4"/>
  <c r="AR51" i="4"/>
  <c r="AT50" i="4"/>
  <c r="AS50" i="4"/>
  <c r="AR50" i="4"/>
  <c r="AT49" i="4"/>
  <c r="AS49" i="4"/>
  <c r="AR49" i="4"/>
  <c r="AT48" i="4"/>
  <c r="AS48" i="4"/>
  <c r="AR48" i="4"/>
  <c r="AT47" i="4"/>
  <c r="AS47" i="4"/>
  <c r="AT46" i="4"/>
  <c r="AS46" i="4"/>
  <c r="AR47" i="4"/>
  <c r="AT45" i="4"/>
  <c r="AS45" i="4"/>
  <c r="AR46" i="4"/>
  <c r="AT44" i="4"/>
  <c r="AS44" i="4"/>
  <c r="AR45" i="4"/>
  <c r="AR44" i="4"/>
  <c r="AP52" i="4"/>
  <c r="AQ53" i="4"/>
  <c r="AO52" i="4"/>
  <c r="AP51" i="4"/>
  <c r="AQ52" i="4"/>
  <c r="AO51" i="4"/>
  <c r="AP50" i="4"/>
  <c r="AQ51" i="4"/>
  <c r="AO50" i="4"/>
  <c r="AQ50" i="4"/>
  <c r="AO49" i="4"/>
  <c r="AP49" i="4"/>
  <c r="AP48" i="4"/>
  <c r="AQ49" i="4"/>
  <c r="AO48" i="4"/>
  <c r="AQ48" i="4"/>
  <c r="AP47" i="4"/>
  <c r="AO47" i="4"/>
  <c r="AQ47" i="4"/>
  <c r="AP46" i="4"/>
  <c r="AP45" i="4"/>
  <c r="AO46" i="4"/>
  <c r="AQ46" i="4"/>
  <c r="AO45" i="4"/>
  <c r="AQ45" i="4"/>
  <c r="AP44" i="4"/>
  <c r="AO44" i="4"/>
  <c r="AQ44" i="4"/>
  <c r="AM54" i="4"/>
  <c r="AM53" i="4"/>
  <c r="AN53" i="4"/>
  <c r="AL52" i="4"/>
  <c r="AM52" i="4"/>
  <c r="AN52" i="4"/>
  <c r="AL51" i="4"/>
  <c r="AN51" i="4"/>
  <c r="AL50" i="4"/>
  <c r="AM51" i="4"/>
  <c r="AM50" i="4"/>
  <c r="AN50" i="4"/>
  <c r="AL49" i="4"/>
  <c r="AN49" i="4"/>
  <c r="AL48" i="4"/>
  <c r="AM49" i="4"/>
  <c r="AM48" i="4"/>
  <c r="AN48" i="4"/>
  <c r="AM47" i="4"/>
  <c r="AL47" i="4"/>
  <c r="AN47" i="4"/>
  <c r="AL46" i="4"/>
  <c r="AN46" i="4"/>
  <c r="AM46" i="4"/>
  <c r="AM45" i="4"/>
  <c r="AL45" i="4"/>
  <c r="AN45" i="4"/>
  <c r="AM44" i="4"/>
  <c r="AL44" i="4"/>
  <c r="AN44" i="4"/>
  <c r="AJ52" i="4"/>
  <c r="AI52" i="4"/>
  <c r="AK52" i="4"/>
  <c r="AJ51" i="4"/>
  <c r="AI51" i="4"/>
  <c r="AK51" i="4"/>
  <c r="AJ50" i="4"/>
  <c r="AI50" i="4"/>
  <c r="AK50" i="4"/>
  <c r="AJ49" i="4"/>
  <c r="AI49" i="4"/>
  <c r="AK49" i="4"/>
  <c r="AJ48" i="4"/>
  <c r="AI48" i="4"/>
  <c r="AJ47" i="4"/>
  <c r="AI47" i="4"/>
  <c r="AK48" i="4"/>
  <c r="AK47" i="4"/>
  <c r="AJ46" i="4"/>
  <c r="AI46" i="4"/>
  <c r="AK46" i="4"/>
  <c r="AJ45" i="4"/>
  <c r="AI45" i="4"/>
  <c r="AK45" i="4"/>
  <c r="AJ44" i="4"/>
  <c r="AI44" i="4"/>
  <c r="AK44" i="4"/>
  <c r="AT41" i="4"/>
  <c r="AS41" i="4"/>
  <c r="AR41" i="4"/>
  <c r="AT40" i="4"/>
  <c r="AS40" i="4"/>
  <c r="AR40" i="4"/>
  <c r="AT39" i="4"/>
  <c r="AS39" i="4"/>
  <c r="AR39" i="4"/>
  <c r="AT38" i="4"/>
  <c r="AS38" i="4"/>
  <c r="AR38" i="4"/>
  <c r="AT37" i="4"/>
  <c r="AS37" i="4"/>
  <c r="AR37" i="4"/>
  <c r="AT36" i="4"/>
  <c r="AS36" i="4"/>
  <c r="AR36" i="4"/>
  <c r="AT35" i="4"/>
  <c r="AS35" i="4"/>
  <c r="AR35" i="4"/>
  <c r="AT34" i="4"/>
  <c r="AS34" i="4"/>
  <c r="AR34" i="4"/>
  <c r="AR33" i="4"/>
  <c r="AT33" i="4"/>
  <c r="AS33" i="4"/>
  <c r="AR32" i="4"/>
  <c r="AT32" i="4"/>
  <c r="AS32" i="4"/>
  <c r="AR31" i="4"/>
  <c r="AT31" i="4"/>
  <c r="AS31" i="4"/>
  <c r="AP42" i="4"/>
  <c r="AO41" i="4"/>
  <c r="AQ41" i="4"/>
  <c r="AP41" i="4"/>
  <c r="AO40" i="4"/>
  <c r="AQ40" i="4"/>
  <c r="AP40" i="4"/>
  <c r="AO39" i="4"/>
  <c r="AQ39" i="4"/>
  <c r="AP39" i="4"/>
  <c r="AO38" i="4"/>
  <c r="AQ38" i="4"/>
  <c r="AP38" i="4"/>
  <c r="AP37" i="4"/>
  <c r="AO37" i="4"/>
  <c r="AQ37" i="4"/>
  <c r="AO36" i="4"/>
  <c r="AQ36" i="4"/>
  <c r="AP36" i="4"/>
  <c r="AO35" i="4"/>
  <c r="AQ35" i="4"/>
  <c r="AP35" i="4"/>
  <c r="AO34" i="4"/>
  <c r="AQ34" i="4"/>
  <c r="AP34" i="4"/>
  <c r="AO33" i="4"/>
  <c r="AQ33" i="4"/>
  <c r="AP33" i="4"/>
  <c r="AP32" i="4"/>
  <c r="AO32" i="4"/>
  <c r="AQ32" i="4"/>
  <c r="AP31" i="4"/>
  <c r="AO31" i="4"/>
  <c r="AQ31" i="4"/>
  <c r="AM41" i="4"/>
  <c r="AL41" i="4"/>
  <c r="AN41" i="4"/>
  <c r="AM40" i="4"/>
  <c r="AL40" i="4"/>
  <c r="AN40" i="4"/>
  <c r="AM39" i="4"/>
  <c r="AL39" i="4"/>
  <c r="AN39" i="4"/>
  <c r="AM38" i="4"/>
  <c r="AL38" i="4"/>
  <c r="AN38" i="4"/>
  <c r="AL37" i="4"/>
  <c r="AN37" i="4"/>
  <c r="AM37" i="4"/>
  <c r="AM36" i="4"/>
  <c r="AL36" i="4"/>
  <c r="AN36" i="4"/>
  <c r="AM35" i="4"/>
  <c r="AL35" i="4"/>
  <c r="AN35" i="4"/>
  <c r="AM34" i="4"/>
  <c r="AL34" i="4"/>
  <c r="AN34" i="4"/>
  <c r="AM33" i="4"/>
  <c r="AL33" i="4"/>
  <c r="AN33" i="4"/>
  <c r="AL32" i="4"/>
  <c r="AN32" i="4"/>
  <c r="AM32" i="4"/>
  <c r="AM31" i="4"/>
  <c r="AL31" i="4"/>
  <c r="AN31" i="4"/>
  <c r="AJ41" i="4"/>
  <c r="AI41" i="4"/>
  <c r="AK41" i="4"/>
  <c r="AJ40" i="4"/>
  <c r="AI40" i="4"/>
  <c r="AK40" i="4"/>
  <c r="AJ39" i="4"/>
  <c r="AI39" i="4"/>
  <c r="AK39" i="4"/>
  <c r="AJ38" i="4"/>
  <c r="AI38" i="4"/>
  <c r="AK38" i="4"/>
  <c r="AJ37" i="4"/>
  <c r="AI37" i="4"/>
  <c r="AK37" i="4"/>
  <c r="AJ36" i="4"/>
  <c r="AI36" i="4"/>
  <c r="AK36" i="4"/>
  <c r="AJ35" i="4"/>
  <c r="AI35" i="4"/>
  <c r="AK35" i="4"/>
  <c r="AJ34" i="4"/>
  <c r="AI34" i="4"/>
  <c r="AK34" i="4"/>
  <c r="AJ33" i="4"/>
  <c r="AI33" i="4"/>
  <c r="AK33" i="4"/>
  <c r="AJ32" i="4"/>
  <c r="AI32" i="4"/>
  <c r="AK32" i="4"/>
  <c r="AJ31" i="4"/>
  <c r="AI31" i="4"/>
  <c r="AK31" i="4"/>
  <c r="AR28" i="4"/>
  <c r="AT28" i="4"/>
  <c r="AS28" i="4"/>
  <c r="AR27" i="4"/>
  <c r="AT27" i="4"/>
  <c r="AS27" i="4"/>
  <c r="AR26" i="4"/>
  <c r="AT26" i="4"/>
  <c r="AS26" i="4"/>
  <c r="AR25" i="4"/>
  <c r="AT25" i="4"/>
  <c r="AS25" i="4"/>
  <c r="AR24" i="4"/>
  <c r="AT24" i="4"/>
  <c r="AS24" i="4"/>
  <c r="AR23" i="4"/>
  <c r="AT23" i="4"/>
  <c r="AS23" i="4"/>
  <c r="AR22" i="4"/>
  <c r="AT22" i="4"/>
  <c r="AS22" i="4"/>
  <c r="AR21" i="4"/>
  <c r="AT21" i="4"/>
  <c r="AS21" i="4"/>
  <c r="AR20" i="4"/>
  <c r="AT20" i="4"/>
  <c r="AS20" i="4"/>
  <c r="AR19" i="4"/>
  <c r="AT19" i="4"/>
  <c r="AS19" i="4"/>
  <c r="AR18" i="4"/>
  <c r="AT18" i="4"/>
  <c r="AS18" i="4"/>
  <c r="AR17" i="4"/>
  <c r="AT17" i="4"/>
  <c r="AS17" i="4"/>
  <c r="AR16" i="4"/>
  <c r="AT16" i="4"/>
  <c r="AS16" i="4"/>
  <c r="AP29" i="4"/>
  <c r="AO28" i="4"/>
  <c r="AQ28" i="4"/>
  <c r="AP28" i="4"/>
  <c r="AO27" i="4"/>
  <c r="AQ27" i="4"/>
  <c r="AP27" i="4"/>
  <c r="AO26" i="4"/>
  <c r="AQ26" i="4"/>
  <c r="AP26" i="4"/>
  <c r="AO25" i="4"/>
  <c r="AQ25" i="4"/>
  <c r="AP25" i="4"/>
  <c r="AO24" i="4"/>
  <c r="AQ24" i="4"/>
  <c r="AP24" i="4"/>
  <c r="AO23" i="4"/>
  <c r="AQ23" i="4"/>
  <c r="AP23" i="4"/>
  <c r="AO22" i="4"/>
  <c r="AQ22" i="4"/>
  <c r="AP22" i="4"/>
  <c r="AO21" i="4"/>
  <c r="AQ21" i="4"/>
  <c r="AP21" i="4"/>
  <c r="AO20" i="4"/>
  <c r="AQ20" i="4"/>
  <c r="AP20" i="4"/>
  <c r="AO19" i="4"/>
  <c r="AQ19" i="4"/>
  <c r="AP19" i="4"/>
  <c r="AO18" i="4"/>
  <c r="AQ18" i="4"/>
  <c r="AP18" i="4"/>
  <c r="AO17" i="4"/>
  <c r="AQ17" i="4"/>
  <c r="AP17" i="4"/>
  <c r="AO16" i="4"/>
  <c r="AQ16" i="4"/>
  <c r="AP16" i="4"/>
  <c r="AL28" i="4"/>
  <c r="AN28" i="4"/>
  <c r="AM28" i="4"/>
  <c r="AL27" i="4"/>
  <c r="AN27" i="4"/>
  <c r="AM27" i="4"/>
  <c r="AL26" i="4"/>
  <c r="AN26" i="4"/>
  <c r="AM26" i="4"/>
  <c r="AL25" i="4"/>
  <c r="AN25" i="4"/>
  <c r="AM25" i="4"/>
  <c r="AL24" i="4"/>
  <c r="AN24" i="4"/>
  <c r="AM24" i="4"/>
  <c r="AL23" i="4"/>
  <c r="AN23" i="4"/>
  <c r="AM23" i="4"/>
  <c r="AL22" i="4"/>
  <c r="AN22" i="4"/>
  <c r="AM22" i="4"/>
  <c r="AL21" i="4"/>
  <c r="AN21" i="4"/>
  <c r="AM21" i="4"/>
  <c r="AL20" i="4"/>
  <c r="AN20" i="4"/>
  <c r="AM20" i="4"/>
  <c r="AL19" i="4"/>
  <c r="AN19" i="4"/>
  <c r="AM19" i="4"/>
  <c r="AL18" i="4"/>
  <c r="AN18" i="4"/>
  <c r="AM18" i="4"/>
  <c r="AL17" i="4"/>
  <c r="AN17" i="4"/>
  <c r="AM17" i="4"/>
  <c r="AL16" i="4"/>
  <c r="AN16" i="4"/>
  <c r="AM16" i="4"/>
  <c r="AJ28" i="4"/>
  <c r="AI28" i="4"/>
  <c r="AK27" i="4"/>
  <c r="AJ27" i="4"/>
  <c r="AI27" i="4"/>
  <c r="AK26" i="4"/>
  <c r="AJ26" i="4"/>
  <c r="AI26" i="4"/>
  <c r="AK25" i="4"/>
  <c r="AJ25" i="4"/>
  <c r="AI25" i="4"/>
  <c r="AK24" i="4"/>
  <c r="AJ24" i="4"/>
  <c r="AI24" i="4"/>
  <c r="AK23" i="4"/>
  <c r="AJ23" i="4"/>
  <c r="AI23" i="4"/>
  <c r="AK22" i="4"/>
  <c r="AJ22" i="4"/>
  <c r="AI22" i="4"/>
  <c r="AK21" i="4"/>
  <c r="AJ21" i="4"/>
  <c r="AI21" i="4"/>
  <c r="AK20" i="4"/>
  <c r="AJ20" i="4"/>
  <c r="AI20" i="4"/>
  <c r="AK19" i="4"/>
  <c r="AJ19" i="4"/>
  <c r="AI19" i="4"/>
  <c r="AK18" i="4"/>
  <c r="AJ18" i="4"/>
  <c r="AI18" i="4"/>
  <c r="AK17" i="4"/>
  <c r="AJ17" i="4"/>
  <c r="AI17" i="4"/>
  <c r="AK16" i="4"/>
  <c r="AJ16" i="4"/>
  <c r="AI16" i="4"/>
  <c r="AR13" i="4"/>
  <c r="AT12" i="4"/>
  <c r="AS12" i="4"/>
  <c r="AR12" i="4"/>
  <c r="AT11" i="4"/>
  <c r="AS11" i="4"/>
  <c r="AR11" i="4"/>
  <c r="AT10" i="4"/>
  <c r="AS10" i="4"/>
  <c r="AR10" i="4"/>
  <c r="AT9" i="4"/>
  <c r="AS9" i="4"/>
  <c r="AR9" i="4"/>
  <c r="AT8" i="4"/>
  <c r="AS8" i="4"/>
  <c r="AR8" i="4"/>
  <c r="AT7" i="4"/>
  <c r="AS7" i="4"/>
  <c r="AR7" i="4"/>
  <c r="AR6" i="4"/>
  <c r="AT6" i="4"/>
  <c r="AS6" i="4"/>
  <c r="AT5" i="4"/>
  <c r="AS5" i="4"/>
  <c r="AR5" i="4"/>
  <c r="AR4" i="4"/>
  <c r="AT4" i="4"/>
  <c r="AS4" i="4"/>
  <c r="AR3" i="4"/>
  <c r="AT3" i="4"/>
  <c r="AS3" i="4"/>
  <c r="AR2" i="4"/>
  <c r="AT2" i="4"/>
  <c r="AS2" i="4"/>
  <c r="AO13" i="4"/>
  <c r="AQ12" i="4"/>
  <c r="AP13" i="4"/>
  <c r="AP12" i="4"/>
  <c r="AO12" i="4"/>
  <c r="AQ11" i="4"/>
  <c r="AO11" i="4"/>
  <c r="AQ10" i="4"/>
  <c r="AP11" i="4"/>
  <c r="AO10" i="4"/>
  <c r="AQ9" i="4"/>
  <c r="AP10" i="4"/>
  <c r="AO9" i="4"/>
  <c r="AQ8" i="4"/>
  <c r="AP9" i="4"/>
  <c r="AO8" i="4"/>
  <c r="AQ7" i="4"/>
  <c r="AP8" i="4"/>
  <c r="AO7" i="4"/>
  <c r="AQ6" i="4"/>
  <c r="AP7" i="4"/>
  <c r="AO6" i="4"/>
  <c r="AQ5" i="4"/>
  <c r="AP6" i="4"/>
  <c r="AO5" i="4"/>
  <c r="AQ4" i="4"/>
  <c r="AP5" i="4"/>
  <c r="AO4" i="4"/>
  <c r="AQ3" i="4"/>
  <c r="AP4" i="4"/>
  <c r="AO3" i="4"/>
  <c r="AQ2" i="4"/>
  <c r="AP3" i="4"/>
  <c r="AO2" i="4"/>
  <c r="AP2" i="4"/>
  <c r="AL13" i="4"/>
  <c r="AN12" i="4"/>
  <c r="AL12" i="4"/>
  <c r="AN11" i="4"/>
  <c r="AM11" i="4"/>
  <c r="AM10" i="4"/>
  <c r="AL11" i="4"/>
  <c r="AN10" i="4"/>
  <c r="AM9" i="4"/>
  <c r="AL10" i="4"/>
  <c r="AN9" i="4"/>
  <c r="AM8" i="4"/>
  <c r="AL9" i="4"/>
  <c r="AN8" i="4"/>
  <c r="AM7" i="4"/>
  <c r="AL8" i="4"/>
  <c r="AN7" i="4"/>
  <c r="AM6" i="4"/>
  <c r="AL7" i="4"/>
  <c r="AN6" i="4"/>
  <c r="AM5" i="4"/>
  <c r="AL6" i="4"/>
  <c r="AN5" i="4"/>
  <c r="AM4" i="4"/>
  <c r="AL5" i="4"/>
  <c r="AN4" i="4"/>
  <c r="AM3" i="4"/>
  <c r="AL4" i="4"/>
  <c r="AN3" i="4"/>
  <c r="AL3" i="4"/>
  <c r="AM2" i="4"/>
  <c r="AN2" i="4"/>
  <c r="AL2" i="4"/>
  <c r="AK12" i="4"/>
  <c r="AJ12" i="4"/>
  <c r="AI12" i="4"/>
  <c r="AK11" i="4"/>
  <c r="AJ11" i="4"/>
  <c r="AI11" i="4"/>
  <c r="AK10" i="4"/>
  <c r="AJ10" i="4"/>
  <c r="AI10" i="4"/>
  <c r="AK9" i="4"/>
  <c r="AJ9" i="4"/>
  <c r="AI9" i="4"/>
  <c r="AK8" i="4"/>
  <c r="AJ8" i="4"/>
  <c r="AI8" i="4"/>
  <c r="AK7" i="4"/>
  <c r="AJ7" i="4"/>
  <c r="AI7" i="4"/>
  <c r="AK6" i="4"/>
  <c r="AJ6" i="4"/>
  <c r="AI6" i="4"/>
  <c r="AK5" i="4"/>
  <c r="AJ5" i="4"/>
  <c r="AI5" i="4"/>
  <c r="AJ4" i="4"/>
  <c r="AI4" i="4"/>
  <c r="AK4" i="4"/>
  <c r="AK3" i="4"/>
  <c r="AJ3" i="4"/>
  <c r="AI3" i="4"/>
  <c r="AK2" i="4"/>
  <c r="AJ2" i="4"/>
  <c r="AI2" i="4"/>
  <c r="CT47" i="3"/>
  <c r="CT37" i="3"/>
  <c r="CT26" i="3"/>
  <c r="CT18" i="3"/>
  <c r="CS51" i="3"/>
  <c r="CS41" i="3"/>
  <c r="CS33" i="3"/>
  <c r="CS23" i="3"/>
  <c r="CS12" i="3"/>
  <c r="CS4" i="3"/>
  <c r="CR48" i="3"/>
  <c r="CR28" i="3"/>
  <c r="CR20" i="3"/>
  <c r="CR9" i="3"/>
  <c r="CQ51" i="3"/>
  <c r="CQ41" i="3"/>
  <c r="CQ33" i="3"/>
  <c r="CQ22" i="3"/>
  <c r="CQ12" i="3"/>
  <c r="CQ4" i="3"/>
  <c r="W2" i="4"/>
  <c r="U2" i="4"/>
  <c r="S10" i="4"/>
  <c r="S8" i="4"/>
  <c r="S6" i="4"/>
  <c r="S4" i="4"/>
  <c r="X8" i="4"/>
  <c r="X4" i="4" s="1"/>
  <c r="X6" i="4"/>
  <c r="AY4" i="4"/>
  <c r="AX5" i="4"/>
  <c r="AX4" i="4"/>
  <c r="AX3" i="4"/>
  <c r="AX2" i="4"/>
  <c r="AY2" i="4" s="1"/>
  <c r="BA2" i="4" s="1"/>
  <c r="AW181" i="4"/>
  <c r="AW180" i="4"/>
  <c r="AW179" i="4"/>
  <c r="AW178" i="4"/>
  <c r="AW177" i="4"/>
  <c r="AW176" i="4"/>
  <c r="AW175" i="4"/>
  <c r="AW174" i="4"/>
  <c r="AW173" i="4"/>
  <c r="AW172" i="4"/>
  <c r="AW171" i="4"/>
  <c r="AW170" i="4"/>
  <c r="AW169" i="4"/>
  <c r="AW168" i="4"/>
  <c r="AW167" i="4"/>
  <c r="AW166" i="4"/>
  <c r="AW165" i="4"/>
  <c r="AW164" i="4"/>
  <c r="AW163" i="4"/>
  <c r="AW162" i="4"/>
  <c r="AW161" i="4"/>
  <c r="AW160" i="4"/>
  <c r="AW159" i="4"/>
  <c r="AW158" i="4"/>
  <c r="AW157" i="4"/>
  <c r="AW156" i="4"/>
  <c r="AW155" i="4"/>
  <c r="AW154" i="4"/>
  <c r="AW153" i="4"/>
  <c r="AW152" i="4"/>
  <c r="AW151" i="4"/>
  <c r="AW150" i="4"/>
  <c r="AW149" i="4"/>
  <c r="AW148" i="4"/>
  <c r="AW147" i="4"/>
  <c r="AW146" i="4"/>
  <c r="AW145" i="4"/>
  <c r="AW144" i="4"/>
  <c r="AW143" i="4"/>
  <c r="AW142" i="4"/>
  <c r="AW141" i="4"/>
  <c r="AW140" i="4"/>
  <c r="AW139" i="4"/>
  <c r="AW138" i="4"/>
  <c r="AW137" i="4"/>
  <c r="AW136" i="4"/>
  <c r="AW135" i="4"/>
  <c r="AW134" i="4"/>
  <c r="AW133" i="4"/>
  <c r="AW132" i="4"/>
  <c r="AW131" i="4"/>
  <c r="AW130" i="4"/>
  <c r="AW129" i="4"/>
  <c r="AW128" i="4"/>
  <c r="AW127" i="4"/>
  <c r="AW126" i="4"/>
  <c r="AW125" i="4"/>
  <c r="AW124" i="4"/>
  <c r="AW123" i="4"/>
  <c r="AW122" i="4"/>
  <c r="AW121" i="4"/>
  <c r="AW120" i="4"/>
  <c r="AW119" i="4"/>
  <c r="AW118" i="4"/>
  <c r="AW117" i="4"/>
  <c r="AW116" i="4"/>
  <c r="AW115" i="4"/>
  <c r="AW114" i="4"/>
  <c r="AW113" i="4"/>
  <c r="AW112" i="4"/>
  <c r="AW111" i="4"/>
  <c r="AW110" i="4"/>
  <c r="AW109" i="4"/>
  <c r="AW108" i="4"/>
  <c r="AW107" i="4"/>
  <c r="AW106" i="4"/>
  <c r="AW105" i="4"/>
  <c r="AW104" i="4"/>
  <c r="AW103" i="4"/>
  <c r="AW102" i="4"/>
  <c r="AW101" i="4"/>
  <c r="AW100" i="4"/>
  <c r="AW99" i="4"/>
  <c r="AW98" i="4"/>
  <c r="AW97" i="4"/>
  <c r="AW96" i="4"/>
  <c r="AW95" i="4"/>
  <c r="AW94" i="4"/>
  <c r="AW93" i="4"/>
  <c r="AW92" i="4"/>
  <c r="AW91" i="4"/>
  <c r="AW90" i="4"/>
  <c r="AW89" i="4"/>
  <c r="AW88" i="4"/>
  <c r="AW87" i="4"/>
  <c r="AW86" i="4"/>
  <c r="AW85" i="4"/>
  <c r="AW84" i="4"/>
  <c r="AW83" i="4"/>
  <c r="AW82" i="4"/>
  <c r="AW81" i="4"/>
  <c r="AW80" i="4"/>
  <c r="AW79" i="4"/>
  <c r="AW78" i="4"/>
  <c r="AW77" i="4"/>
  <c r="AW76" i="4"/>
  <c r="AW75" i="4"/>
  <c r="AW74" i="4"/>
  <c r="AW73" i="4"/>
  <c r="AW72" i="4"/>
  <c r="AW71" i="4"/>
  <c r="AW70" i="4"/>
  <c r="AW69" i="4"/>
  <c r="AW68" i="4"/>
  <c r="AW67" i="4"/>
  <c r="AW66" i="4"/>
  <c r="AW65" i="4"/>
  <c r="AW64" i="4"/>
  <c r="AW63" i="4"/>
  <c r="AW62" i="4"/>
  <c r="AW61" i="4"/>
  <c r="AW60" i="4"/>
  <c r="AW59" i="4"/>
  <c r="AW58" i="4"/>
  <c r="AW57" i="4"/>
  <c r="AW56" i="4"/>
  <c r="AW55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W15" i="4"/>
  <c r="AW14" i="4"/>
  <c r="AW13" i="4"/>
  <c r="AW12" i="4"/>
  <c r="AW11" i="4"/>
  <c r="AW10" i="4"/>
  <c r="AW9" i="4"/>
  <c r="AW8" i="4"/>
  <c r="AW7" i="4"/>
  <c r="AW6" i="4"/>
  <c r="AW5" i="4"/>
  <c r="AW4" i="4"/>
  <c r="AW3" i="4"/>
  <c r="AW2" i="4"/>
  <c r="AZ3" i="4" s="1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/>
  <c r="Q1412" i="4"/>
  <c r="Q1411" i="4"/>
  <c r="Q1410" i="4"/>
  <c r="Q1409" i="4"/>
  <c r="Q1408" i="4"/>
  <c r="Q1407" i="4"/>
  <c r="Q1406" i="4"/>
  <c r="Q1405" i="4"/>
  <c r="Q1404" i="4"/>
  <c r="Q1403" i="4"/>
  <c r="Q1402" i="4"/>
  <c r="Q1401" i="4"/>
  <c r="Q1400" i="4"/>
  <c r="Q1399" i="4"/>
  <c r="Q1398" i="4"/>
  <c r="Q1397" i="4"/>
  <c r="Q1396" i="4"/>
  <c r="Q1395" i="4"/>
  <c r="Q1394" i="4"/>
  <c r="Q1393" i="4"/>
  <c r="Q1392" i="4"/>
  <c r="Q1391" i="4"/>
  <c r="Q1390" i="4"/>
  <c r="Q1389" i="4"/>
  <c r="Q1388" i="4"/>
  <c r="Q1387" i="4"/>
  <c r="Q1386" i="4"/>
  <c r="Q1385" i="4"/>
  <c r="Q1384" i="4"/>
  <c r="Q1383" i="4"/>
  <c r="Q1382" i="4"/>
  <c r="Q1381" i="4"/>
  <c r="Q1380" i="4"/>
  <c r="Q1379" i="4"/>
  <c r="Q1378" i="4"/>
  <c r="Q1377" i="4"/>
  <c r="Q1376" i="4"/>
  <c r="Q1375" i="4"/>
  <c r="Q1374" i="4"/>
  <c r="Q1373" i="4"/>
  <c r="Q1372" i="4"/>
  <c r="Q1371" i="4"/>
  <c r="Q1370" i="4"/>
  <c r="Q1369" i="4"/>
  <c r="Q1368" i="4"/>
  <c r="Q1367" i="4"/>
  <c r="Q1366" i="4"/>
  <c r="Q1365" i="4"/>
  <c r="Q1364" i="4"/>
  <c r="Q1363" i="4"/>
  <c r="Q1362" i="4"/>
  <c r="Q1361" i="4"/>
  <c r="Q1360" i="4"/>
  <c r="Q1359" i="4"/>
  <c r="Q1358" i="4"/>
  <c r="Q1357" i="4"/>
  <c r="Q1356" i="4"/>
  <c r="Q1355" i="4"/>
  <c r="Q1354" i="4"/>
  <c r="Q1353" i="4"/>
  <c r="Q1352" i="4"/>
  <c r="Q1351" i="4"/>
  <c r="Q1350" i="4"/>
  <c r="Q1349" i="4"/>
  <c r="Q1348" i="4"/>
  <c r="Q1347" i="4"/>
  <c r="Q1346" i="4"/>
  <c r="Q1345" i="4"/>
  <c r="Q1344" i="4"/>
  <c r="Q1343" i="4"/>
  <c r="Q1342" i="4"/>
  <c r="Q1341" i="4"/>
  <c r="Q1340" i="4"/>
  <c r="Q1339" i="4"/>
  <c r="Q1338" i="4"/>
  <c r="Q1337" i="4"/>
  <c r="Q1336" i="4"/>
  <c r="Q1335" i="4"/>
  <c r="Q1334" i="4"/>
  <c r="Q1333" i="4"/>
  <c r="Q1332" i="4"/>
  <c r="Q1331" i="4"/>
  <c r="Q1330" i="4"/>
  <c r="Q1329" i="4"/>
  <c r="Q1328" i="4"/>
  <c r="Q1327" i="4"/>
  <c r="Q1326" i="4"/>
  <c r="Q1325" i="4"/>
  <c r="Q1324" i="4"/>
  <c r="Q1323" i="4"/>
  <c r="Q1322" i="4"/>
  <c r="Q1321" i="4"/>
  <c r="Q1320" i="4"/>
  <c r="Q1319" i="4"/>
  <c r="Q1318" i="4"/>
  <c r="Q1317" i="4"/>
  <c r="Q1316" i="4"/>
  <c r="Q1315" i="4"/>
  <c r="Q1314" i="4"/>
  <c r="Q1313" i="4"/>
  <c r="Q1312" i="4"/>
  <c r="Q1311" i="4"/>
  <c r="Q1310" i="4"/>
  <c r="Q1309" i="4"/>
  <c r="Q1308" i="4"/>
  <c r="Q1307" i="4"/>
  <c r="Q1306" i="4"/>
  <c r="Q1305" i="4"/>
  <c r="Q1304" i="4"/>
  <c r="Q1303" i="4"/>
  <c r="Q1302" i="4"/>
  <c r="Q1301" i="4"/>
  <c r="Q1300" i="4"/>
  <c r="Q1299" i="4"/>
  <c r="Q1298" i="4"/>
  <c r="Q1297" i="4"/>
  <c r="Q1296" i="4"/>
  <c r="Q1295" i="4"/>
  <c r="Q1294" i="4"/>
  <c r="Q1293" i="4"/>
  <c r="Q1292" i="4"/>
  <c r="Q1291" i="4"/>
  <c r="Q1290" i="4"/>
  <c r="Q1289" i="4"/>
  <c r="Q1288" i="4"/>
  <c r="Q1287" i="4"/>
  <c r="Q1286" i="4"/>
  <c r="Q1285" i="4"/>
  <c r="Q1284" i="4"/>
  <c r="Q1283" i="4"/>
  <c r="Q1282" i="4"/>
  <c r="Q1281" i="4"/>
  <c r="Q1280" i="4"/>
  <c r="Q1279" i="4"/>
  <c r="Q1278" i="4"/>
  <c r="Q1277" i="4"/>
  <c r="Q1276" i="4"/>
  <c r="Q1275" i="4"/>
  <c r="Q1274" i="4"/>
  <c r="Q1273" i="4"/>
  <c r="Q1272" i="4"/>
  <c r="Q1271" i="4"/>
  <c r="Q1270" i="4"/>
  <c r="Q1269" i="4"/>
  <c r="Q1268" i="4"/>
  <c r="Q1267" i="4"/>
  <c r="Q1266" i="4"/>
  <c r="Q1265" i="4"/>
  <c r="Q1264" i="4"/>
  <c r="Q1263" i="4"/>
  <c r="Q1262" i="4"/>
  <c r="Q1261" i="4"/>
  <c r="Q1260" i="4"/>
  <c r="Q1259" i="4"/>
  <c r="Q1258" i="4"/>
  <c r="Q1257" i="4"/>
  <c r="Q1256" i="4"/>
  <c r="Q1255" i="4"/>
  <c r="Q1254" i="4"/>
  <c r="Q1253" i="4"/>
  <c r="Q1252" i="4"/>
  <c r="Q1251" i="4"/>
  <c r="Q1250" i="4"/>
  <c r="Q1249" i="4"/>
  <c r="Q1248" i="4"/>
  <c r="Q1247" i="4"/>
  <c r="Q1246" i="4"/>
  <c r="Q1245" i="4"/>
  <c r="Q1244" i="4"/>
  <c r="Q1243" i="4"/>
  <c r="Q1242" i="4"/>
  <c r="Q1241" i="4"/>
  <c r="Q1240" i="4"/>
  <c r="Q1239" i="4"/>
  <c r="Q1238" i="4"/>
  <c r="Q1237" i="4"/>
  <c r="Q1236" i="4"/>
  <c r="Q1235" i="4"/>
  <c r="Q1234" i="4"/>
  <c r="Q1233" i="4"/>
  <c r="Q1232" i="4"/>
  <c r="Q1231" i="4"/>
  <c r="Q1230" i="4"/>
  <c r="Q1229" i="4"/>
  <c r="Q1228" i="4"/>
  <c r="Q1227" i="4"/>
  <c r="Q1226" i="4"/>
  <c r="Q1225" i="4"/>
  <c r="Q1224" i="4"/>
  <c r="Q1223" i="4"/>
  <c r="Q1222" i="4"/>
  <c r="Q1221" i="4"/>
  <c r="Q1220" i="4"/>
  <c r="Q1219" i="4"/>
  <c r="Q1218" i="4"/>
  <c r="Q1217" i="4"/>
  <c r="Q1216" i="4"/>
  <c r="Q1215" i="4"/>
  <c r="Q1214" i="4"/>
  <c r="Q1213" i="4"/>
  <c r="Q1212" i="4"/>
  <c r="Q1211" i="4"/>
  <c r="Q1210" i="4"/>
  <c r="Q1209" i="4"/>
  <c r="Q1208" i="4"/>
  <c r="Q1207" i="4"/>
  <c r="Q1206" i="4"/>
  <c r="Q1205" i="4"/>
  <c r="Q1204" i="4"/>
  <c r="Q1203" i="4"/>
  <c r="Q1202" i="4"/>
  <c r="Q1201" i="4"/>
  <c r="Q1200" i="4"/>
  <c r="Q1199" i="4"/>
  <c r="Q1198" i="4"/>
  <c r="Q1197" i="4"/>
  <c r="Q1196" i="4"/>
  <c r="Q1195" i="4"/>
  <c r="Q1194" i="4"/>
  <c r="Q1193" i="4"/>
  <c r="Q1192" i="4"/>
  <c r="Q1191" i="4"/>
  <c r="Q1190" i="4"/>
  <c r="Q1189" i="4"/>
  <c r="Q1188" i="4"/>
  <c r="Q1187" i="4"/>
  <c r="Q1186" i="4"/>
  <c r="Q1185" i="4"/>
  <c r="Q1184" i="4"/>
  <c r="Q1183" i="4"/>
  <c r="Q1182" i="4"/>
  <c r="Q1181" i="4"/>
  <c r="Q1180" i="4"/>
  <c r="Q1179" i="4"/>
  <c r="Q1178" i="4"/>
  <c r="Q1177" i="4"/>
  <c r="Q1176" i="4"/>
  <c r="Q1175" i="4"/>
  <c r="Q1174" i="4"/>
  <c r="Q1173" i="4"/>
  <c r="Q1172" i="4"/>
  <c r="Q1171" i="4"/>
  <c r="Q1170" i="4"/>
  <c r="Q1169" i="4"/>
  <c r="Q1168" i="4"/>
  <c r="Q1167" i="4"/>
  <c r="Q1166" i="4"/>
  <c r="Q1165" i="4"/>
  <c r="Q1164" i="4"/>
  <c r="Q1163" i="4"/>
  <c r="Q1162" i="4"/>
  <c r="Q1161" i="4"/>
  <c r="Q1160" i="4"/>
  <c r="Q1159" i="4"/>
  <c r="Q1158" i="4"/>
  <c r="Q1157" i="4"/>
  <c r="Q1156" i="4"/>
  <c r="Q1155" i="4"/>
  <c r="Q1154" i="4"/>
  <c r="Q1153" i="4"/>
  <c r="Q1152" i="4"/>
  <c r="Q1151" i="4"/>
  <c r="Q1150" i="4"/>
  <c r="Q1149" i="4"/>
  <c r="Q1148" i="4"/>
  <c r="Q1147" i="4"/>
  <c r="Q1146" i="4"/>
  <c r="Q1145" i="4"/>
  <c r="Q1144" i="4"/>
  <c r="Q1143" i="4"/>
  <c r="Q1142" i="4"/>
  <c r="Q1141" i="4"/>
  <c r="Q1140" i="4"/>
  <c r="Q1139" i="4"/>
  <c r="Q1138" i="4"/>
  <c r="Q1137" i="4"/>
  <c r="Q1136" i="4"/>
  <c r="Q1135" i="4"/>
  <c r="Q1134" i="4"/>
  <c r="Q1133" i="4"/>
  <c r="Q1132" i="4"/>
  <c r="Q1131" i="4"/>
  <c r="Q1130" i="4"/>
  <c r="Q1129" i="4"/>
  <c r="Q1128" i="4"/>
  <c r="Q1127" i="4"/>
  <c r="Q1126" i="4"/>
  <c r="Q1125" i="4"/>
  <c r="Q1124" i="4"/>
  <c r="Q1123" i="4"/>
  <c r="Q1122" i="4"/>
  <c r="Q1121" i="4"/>
  <c r="Q1120" i="4"/>
  <c r="Q1119" i="4"/>
  <c r="Q1118" i="4"/>
  <c r="Q1117" i="4"/>
  <c r="Q1116" i="4"/>
  <c r="Q1115" i="4"/>
  <c r="Q1114" i="4"/>
  <c r="Q1113" i="4"/>
  <c r="Q1112" i="4"/>
  <c r="Q1111" i="4"/>
  <c r="Q1110" i="4"/>
  <c r="Q1109" i="4"/>
  <c r="Q1108" i="4"/>
  <c r="Q1107" i="4"/>
  <c r="Q1106" i="4"/>
  <c r="Q1105" i="4"/>
  <c r="Q1104" i="4"/>
  <c r="Q1103" i="4"/>
  <c r="Q1102" i="4"/>
  <c r="Q1101" i="4"/>
  <c r="Q1100" i="4"/>
  <c r="Q1099" i="4"/>
  <c r="Q1098" i="4"/>
  <c r="Q1097" i="4"/>
  <c r="Q1096" i="4"/>
  <c r="Q1095" i="4"/>
  <c r="Q1094" i="4"/>
  <c r="Q1093" i="4"/>
  <c r="Q1092" i="4"/>
  <c r="Q1091" i="4"/>
  <c r="Q1090" i="4"/>
  <c r="Q1089" i="4"/>
  <c r="Q1088" i="4"/>
  <c r="Q1087" i="4"/>
  <c r="Q1086" i="4"/>
  <c r="Q1085" i="4"/>
  <c r="Q1084" i="4"/>
  <c r="Q1083" i="4"/>
  <c r="Q1082" i="4"/>
  <c r="Q1081" i="4"/>
  <c r="Q1080" i="4"/>
  <c r="Q1079" i="4"/>
  <c r="Q1078" i="4"/>
  <c r="Q1077" i="4"/>
  <c r="Q1076" i="4"/>
  <c r="Q1075" i="4"/>
  <c r="Q1074" i="4"/>
  <c r="Q1073" i="4"/>
  <c r="Q1072" i="4"/>
  <c r="Q1071" i="4"/>
  <c r="Q1070" i="4"/>
  <c r="Q1069" i="4"/>
  <c r="Q1068" i="4"/>
  <c r="Q1067" i="4"/>
  <c r="Q1066" i="4"/>
  <c r="Q1065" i="4"/>
  <c r="Q1064" i="4"/>
  <c r="Q1063" i="4"/>
  <c r="Q1062" i="4"/>
  <c r="Q1061" i="4"/>
  <c r="Q1060" i="4"/>
  <c r="Q1059" i="4"/>
  <c r="Q1058" i="4"/>
  <c r="Q1057" i="4"/>
  <c r="Q1056" i="4"/>
  <c r="Q1055" i="4"/>
  <c r="Q1054" i="4"/>
  <c r="Q1053" i="4"/>
  <c r="Q1052" i="4"/>
  <c r="Q1051" i="4"/>
  <c r="Q1050" i="4"/>
  <c r="Q1049" i="4"/>
  <c r="Q1048" i="4"/>
  <c r="Q1047" i="4"/>
  <c r="Q1046" i="4"/>
  <c r="Q1045" i="4"/>
  <c r="Q1044" i="4"/>
  <c r="Q1043" i="4"/>
  <c r="Q1042" i="4"/>
  <c r="Q1041" i="4"/>
  <c r="Q1040" i="4"/>
  <c r="Q1039" i="4"/>
  <c r="Q1038" i="4"/>
  <c r="Q1037" i="4"/>
  <c r="Q1036" i="4"/>
  <c r="Q1035" i="4"/>
  <c r="Q1034" i="4"/>
  <c r="Q1033" i="4"/>
  <c r="Q1032" i="4"/>
  <c r="Q1031" i="4"/>
  <c r="Q1030" i="4"/>
  <c r="Q1029" i="4"/>
  <c r="Q1028" i="4"/>
  <c r="Q1027" i="4"/>
  <c r="Q1026" i="4"/>
  <c r="Q1025" i="4"/>
  <c r="Q1024" i="4"/>
  <c r="Q1023" i="4"/>
  <c r="Q1022" i="4"/>
  <c r="Q1021" i="4"/>
  <c r="Q1020" i="4"/>
  <c r="Q1019" i="4"/>
  <c r="Q1018" i="4"/>
  <c r="Q1017" i="4"/>
  <c r="Q1016" i="4"/>
  <c r="Q1015" i="4"/>
  <c r="Q1014" i="4"/>
  <c r="Q1013" i="4"/>
  <c r="Q1012" i="4"/>
  <c r="Q1011" i="4"/>
  <c r="Q1010" i="4"/>
  <c r="Q1009" i="4"/>
  <c r="Q1008" i="4"/>
  <c r="Q1007" i="4"/>
  <c r="Q1006" i="4"/>
  <c r="Q1005" i="4"/>
  <c r="Q1004" i="4"/>
  <c r="Q1003" i="4"/>
  <c r="Q1002" i="4"/>
  <c r="Q1001" i="4"/>
  <c r="Q1000" i="4"/>
  <c r="Q999" i="4"/>
  <c r="Q998" i="4"/>
  <c r="Q997" i="4"/>
  <c r="Q996" i="4"/>
  <c r="Q995" i="4"/>
  <c r="Q994" i="4"/>
  <c r="Q993" i="4"/>
  <c r="Q992" i="4"/>
  <c r="Q991" i="4"/>
  <c r="Q990" i="4"/>
  <c r="Q989" i="4"/>
  <c r="Q988" i="4"/>
  <c r="Q987" i="4"/>
  <c r="Q986" i="4"/>
  <c r="Q985" i="4"/>
  <c r="Q984" i="4"/>
  <c r="Q983" i="4"/>
  <c r="Q982" i="4"/>
  <c r="Q981" i="4"/>
  <c r="Q980" i="4"/>
  <c r="Q979" i="4"/>
  <c r="Q978" i="4"/>
  <c r="Q977" i="4"/>
  <c r="Q976" i="4"/>
  <c r="Q975" i="4"/>
  <c r="Q974" i="4"/>
  <c r="Q973" i="4"/>
  <c r="Q972" i="4"/>
  <c r="Q971" i="4"/>
  <c r="Q970" i="4"/>
  <c r="Q969" i="4"/>
  <c r="Q968" i="4"/>
  <c r="Q967" i="4"/>
  <c r="Q966" i="4"/>
  <c r="Q965" i="4"/>
  <c r="Q964" i="4"/>
  <c r="Q963" i="4"/>
  <c r="Q962" i="4"/>
  <c r="Q961" i="4"/>
  <c r="Q960" i="4"/>
  <c r="Q959" i="4"/>
  <c r="Q958" i="4"/>
  <c r="Q957" i="4"/>
  <c r="Q956" i="4"/>
  <c r="Q955" i="4"/>
  <c r="Q954" i="4"/>
  <c r="Q953" i="4"/>
  <c r="Q952" i="4"/>
  <c r="Q951" i="4"/>
  <c r="Q950" i="4"/>
  <c r="Q949" i="4"/>
  <c r="Q948" i="4"/>
  <c r="Q947" i="4"/>
  <c r="Q946" i="4"/>
  <c r="Q945" i="4"/>
  <c r="Q944" i="4"/>
  <c r="Q943" i="4"/>
  <c r="Q942" i="4"/>
  <c r="Q941" i="4"/>
  <c r="Q940" i="4"/>
  <c r="Q939" i="4"/>
  <c r="Q938" i="4"/>
  <c r="Q937" i="4"/>
  <c r="Q936" i="4"/>
  <c r="Q935" i="4"/>
  <c r="Q934" i="4"/>
  <c r="Q933" i="4"/>
  <c r="Q932" i="4"/>
  <c r="Q931" i="4"/>
  <c r="Q930" i="4"/>
  <c r="Q929" i="4"/>
  <c r="Q928" i="4"/>
  <c r="Q927" i="4"/>
  <c r="Q926" i="4"/>
  <c r="Q925" i="4"/>
  <c r="Q924" i="4"/>
  <c r="Q923" i="4"/>
  <c r="Q922" i="4"/>
  <c r="Q921" i="4"/>
  <c r="Q920" i="4"/>
  <c r="Q919" i="4"/>
  <c r="Q918" i="4"/>
  <c r="Q917" i="4"/>
  <c r="Q916" i="4"/>
  <c r="Q915" i="4"/>
  <c r="Q914" i="4"/>
  <c r="Q913" i="4"/>
  <c r="Q912" i="4"/>
  <c r="Q911" i="4"/>
  <c r="Q910" i="4"/>
  <c r="Q909" i="4"/>
  <c r="Q908" i="4"/>
  <c r="Q907" i="4"/>
  <c r="Q906" i="4"/>
  <c r="Q905" i="4"/>
  <c r="Q904" i="4"/>
  <c r="Q903" i="4"/>
  <c r="Q902" i="4"/>
  <c r="Q901" i="4"/>
  <c r="Q900" i="4"/>
  <c r="Q899" i="4"/>
  <c r="Q898" i="4"/>
  <c r="Q897" i="4"/>
  <c r="Q896" i="4"/>
  <c r="Q895" i="4"/>
  <c r="Q894" i="4"/>
  <c r="Q893" i="4"/>
  <c r="Q892" i="4"/>
  <c r="Q891" i="4"/>
  <c r="Q890" i="4"/>
  <c r="Q889" i="4"/>
  <c r="Q888" i="4"/>
  <c r="Q887" i="4"/>
  <c r="Q886" i="4"/>
  <c r="Q885" i="4"/>
  <c r="Q884" i="4"/>
  <c r="Q883" i="4"/>
  <c r="Q882" i="4"/>
  <c r="Q881" i="4"/>
  <c r="Q880" i="4"/>
  <c r="Q879" i="4"/>
  <c r="Q878" i="4"/>
  <c r="Q877" i="4"/>
  <c r="Q876" i="4"/>
  <c r="Q875" i="4"/>
  <c r="Q874" i="4"/>
  <c r="Q873" i="4"/>
  <c r="Q872" i="4"/>
  <c r="Q871" i="4"/>
  <c r="Q870" i="4"/>
  <c r="Q869" i="4"/>
  <c r="Q868" i="4"/>
  <c r="Q867" i="4"/>
  <c r="Q866" i="4"/>
  <c r="Q865" i="4"/>
  <c r="Q864" i="4"/>
  <c r="Q863" i="4"/>
  <c r="Q862" i="4"/>
  <c r="Q861" i="4"/>
  <c r="Q860" i="4"/>
  <c r="Q859" i="4"/>
  <c r="Q858" i="4"/>
  <c r="Q857" i="4"/>
  <c r="Q856" i="4"/>
  <c r="Q855" i="4"/>
  <c r="Q854" i="4"/>
  <c r="Q853" i="4"/>
  <c r="Q852" i="4"/>
  <c r="Q851" i="4"/>
  <c r="Q850" i="4"/>
  <c r="Q849" i="4"/>
  <c r="Q848" i="4"/>
  <c r="Q847" i="4"/>
  <c r="Q846" i="4"/>
  <c r="Q845" i="4"/>
  <c r="Q844" i="4"/>
  <c r="Q843" i="4"/>
  <c r="Q842" i="4"/>
  <c r="Q841" i="4"/>
  <c r="Q840" i="4"/>
  <c r="Q839" i="4"/>
  <c r="Q838" i="4"/>
  <c r="Q837" i="4"/>
  <c r="Q836" i="4"/>
  <c r="Q835" i="4"/>
  <c r="Q834" i="4"/>
  <c r="Q833" i="4"/>
  <c r="Q832" i="4"/>
  <c r="Q831" i="4"/>
  <c r="Q830" i="4"/>
  <c r="Q829" i="4"/>
  <c r="Q828" i="4"/>
  <c r="Q827" i="4"/>
  <c r="Q826" i="4"/>
  <c r="Q825" i="4"/>
  <c r="Q824" i="4"/>
  <c r="Q823" i="4"/>
  <c r="Q822" i="4"/>
  <c r="Q821" i="4"/>
  <c r="Q820" i="4"/>
  <c r="Q819" i="4"/>
  <c r="Q818" i="4"/>
  <c r="Q817" i="4"/>
  <c r="Q816" i="4"/>
  <c r="Q815" i="4"/>
  <c r="Q814" i="4"/>
  <c r="Q813" i="4"/>
  <c r="Q812" i="4"/>
  <c r="Q811" i="4"/>
  <c r="Q810" i="4"/>
  <c r="Q809" i="4"/>
  <c r="Q808" i="4"/>
  <c r="Q807" i="4"/>
  <c r="Q806" i="4"/>
  <c r="Q805" i="4"/>
  <c r="Q804" i="4"/>
  <c r="Q803" i="4"/>
  <c r="Q802" i="4"/>
  <c r="Q801" i="4"/>
  <c r="Q800" i="4"/>
  <c r="Q799" i="4"/>
  <c r="Q798" i="4"/>
  <c r="Q797" i="4"/>
  <c r="Q796" i="4"/>
  <c r="Q795" i="4"/>
  <c r="Q794" i="4"/>
  <c r="Q793" i="4"/>
  <c r="Q792" i="4"/>
  <c r="Q791" i="4"/>
  <c r="Q790" i="4"/>
  <c r="Q789" i="4"/>
  <c r="Q788" i="4"/>
  <c r="Q787" i="4"/>
  <c r="Q786" i="4"/>
  <c r="Q785" i="4"/>
  <c r="Q784" i="4"/>
  <c r="Q783" i="4"/>
  <c r="Q782" i="4"/>
  <c r="Q781" i="4"/>
  <c r="Q780" i="4"/>
  <c r="Q779" i="4"/>
  <c r="Q778" i="4"/>
  <c r="Q777" i="4"/>
  <c r="Q776" i="4"/>
  <c r="Q775" i="4"/>
  <c r="Q774" i="4"/>
  <c r="Q773" i="4"/>
  <c r="Q772" i="4"/>
  <c r="Q771" i="4"/>
  <c r="Q770" i="4"/>
  <c r="Q769" i="4"/>
  <c r="Q768" i="4"/>
  <c r="Q767" i="4"/>
  <c r="Q766" i="4"/>
  <c r="Q765" i="4"/>
  <c r="Q764" i="4"/>
  <c r="Q763" i="4"/>
  <c r="Q762" i="4"/>
  <c r="Q761" i="4"/>
  <c r="Q760" i="4"/>
  <c r="Q759" i="4"/>
  <c r="Q758" i="4"/>
  <c r="Q757" i="4"/>
  <c r="Q756" i="4"/>
  <c r="Q755" i="4"/>
  <c r="Q754" i="4"/>
  <c r="Q753" i="4"/>
  <c r="Q752" i="4"/>
  <c r="Q751" i="4"/>
  <c r="Q750" i="4"/>
  <c r="Q749" i="4"/>
  <c r="Q748" i="4"/>
  <c r="Q747" i="4"/>
  <c r="Q746" i="4"/>
  <c r="Q745" i="4"/>
  <c r="Q744" i="4"/>
  <c r="Q743" i="4"/>
  <c r="Q742" i="4"/>
  <c r="Q741" i="4"/>
  <c r="Q740" i="4"/>
  <c r="Q739" i="4"/>
  <c r="Q738" i="4"/>
  <c r="Q737" i="4"/>
  <c r="Q736" i="4"/>
  <c r="Q735" i="4"/>
  <c r="Q734" i="4"/>
  <c r="Q733" i="4"/>
  <c r="Q732" i="4"/>
  <c r="Q731" i="4"/>
  <c r="Q730" i="4"/>
  <c r="Q729" i="4"/>
  <c r="Q728" i="4"/>
  <c r="Q727" i="4"/>
  <c r="Q726" i="4"/>
  <c r="Q725" i="4"/>
  <c r="Q724" i="4"/>
  <c r="Q723" i="4"/>
  <c r="Q722" i="4"/>
  <c r="Q721" i="4"/>
  <c r="Q720" i="4"/>
  <c r="Q719" i="4"/>
  <c r="Q718" i="4"/>
  <c r="Q717" i="4"/>
  <c r="Q716" i="4"/>
  <c r="Q715" i="4"/>
  <c r="Q714" i="4"/>
  <c r="Q713" i="4"/>
  <c r="Q712" i="4"/>
  <c r="Q711" i="4"/>
  <c r="Q710" i="4"/>
  <c r="Q709" i="4"/>
  <c r="Q708" i="4"/>
  <c r="Q707" i="4"/>
  <c r="Q706" i="4"/>
  <c r="Q705" i="4"/>
  <c r="Q704" i="4"/>
  <c r="Q703" i="4"/>
  <c r="Q702" i="4"/>
  <c r="Q701" i="4"/>
  <c r="Q700" i="4"/>
  <c r="Q699" i="4"/>
  <c r="Q698" i="4"/>
  <c r="Q697" i="4"/>
  <c r="Q696" i="4"/>
  <c r="Q695" i="4"/>
  <c r="Q694" i="4"/>
  <c r="Q693" i="4"/>
  <c r="Q692" i="4"/>
  <c r="Q691" i="4"/>
  <c r="Q690" i="4"/>
  <c r="Q689" i="4"/>
  <c r="Q688" i="4"/>
  <c r="Q687" i="4"/>
  <c r="Q686" i="4"/>
  <c r="Q685" i="4"/>
  <c r="Q684" i="4"/>
  <c r="Q683" i="4"/>
  <c r="Q682" i="4"/>
  <c r="Q681" i="4"/>
  <c r="Q680" i="4"/>
  <c r="Q679" i="4"/>
  <c r="Q678" i="4"/>
  <c r="Q677" i="4"/>
  <c r="Q676" i="4"/>
  <c r="Q675" i="4"/>
  <c r="Q674" i="4"/>
  <c r="Q673" i="4"/>
  <c r="Q672" i="4"/>
  <c r="Q671" i="4"/>
  <c r="Q670" i="4"/>
  <c r="Q669" i="4"/>
  <c r="Q668" i="4"/>
  <c r="Q667" i="4"/>
  <c r="Q666" i="4"/>
  <c r="Q665" i="4"/>
  <c r="Q664" i="4"/>
  <c r="Q663" i="4"/>
  <c r="Q662" i="4"/>
  <c r="Q661" i="4"/>
  <c r="Q660" i="4"/>
  <c r="Q659" i="4"/>
  <c r="Q658" i="4"/>
  <c r="Q657" i="4"/>
  <c r="Q656" i="4"/>
  <c r="Q655" i="4"/>
  <c r="Q654" i="4"/>
  <c r="Q653" i="4"/>
  <c r="Q652" i="4"/>
  <c r="Q651" i="4"/>
  <c r="Q650" i="4"/>
  <c r="Q649" i="4"/>
  <c r="Q648" i="4"/>
  <c r="Q647" i="4"/>
  <c r="Q646" i="4"/>
  <c r="Q645" i="4"/>
  <c r="Q644" i="4"/>
  <c r="Q643" i="4"/>
  <c r="Q642" i="4"/>
  <c r="Q641" i="4"/>
  <c r="Q640" i="4"/>
  <c r="Q639" i="4"/>
  <c r="Q638" i="4"/>
  <c r="Q637" i="4"/>
  <c r="Q636" i="4"/>
  <c r="Q635" i="4"/>
  <c r="Q634" i="4"/>
  <c r="Q633" i="4"/>
  <c r="Q632" i="4"/>
  <c r="Q631" i="4"/>
  <c r="Q630" i="4"/>
  <c r="Q629" i="4"/>
  <c r="Q628" i="4"/>
  <c r="Q627" i="4"/>
  <c r="Q626" i="4"/>
  <c r="Q625" i="4"/>
  <c r="Q624" i="4"/>
  <c r="Q623" i="4"/>
  <c r="Q622" i="4"/>
  <c r="Q621" i="4"/>
  <c r="Q620" i="4"/>
  <c r="Q619" i="4"/>
  <c r="Q618" i="4"/>
  <c r="Q617" i="4"/>
  <c r="Q616" i="4"/>
  <c r="Q615" i="4"/>
  <c r="Q614" i="4"/>
  <c r="Q613" i="4"/>
  <c r="Q612" i="4"/>
  <c r="Q611" i="4"/>
  <c r="Q610" i="4"/>
  <c r="Q609" i="4"/>
  <c r="Q608" i="4"/>
  <c r="Q607" i="4"/>
  <c r="Q606" i="4"/>
  <c r="Q605" i="4"/>
  <c r="Q604" i="4"/>
  <c r="Q603" i="4"/>
  <c r="Q602" i="4"/>
  <c r="Q601" i="4"/>
  <c r="Q600" i="4"/>
  <c r="Q599" i="4"/>
  <c r="Q598" i="4"/>
  <c r="Q597" i="4"/>
  <c r="Q596" i="4"/>
  <c r="Q595" i="4"/>
  <c r="Q594" i="4"/>
  <c r="Q593" i="4"/>
  <c r="Q592" i="4"/>
  <c r="Q591" i="4"/>
  <c r="Q590" i="4"/>
  <c r="Q589" i="4"/>
  <c r="Q588" i="4"/>
  <c r="Q587" i="4"/>
  <c r="Q586" i="4"/>
  <c r="Q585" i="4"/>
  <c r="Q584" i="4"/>
  <c r="Q583" i="4"/>
  <c r="Q582" i="4"/>
  <c r="Q581" i="4"/>
  <c r="Q580" i="4"/>
  <c r="Q579" i="4"/>
  <c r="Q578" i="4"/>
  <c r="Q577" i="4"/>
  <c r="Q576" i="4"/>
  <c r="Q575" i="4"/>
  <c r="Q574" i="4"/>
  <c r="Q573" i="4"/>
  <c r="Q572" i="4"/>
  <c r="Q571" i="4"/>
  <c r="Q570" i="4"/>
  <c r="Q569" i="4"/>
  <c r="Q568" i="4"/>
  <c r="Q567" i="4"/>
  <c r="Q566" i="4"/>
  <c r="Q565" i="4"/>
  <c r="Q564" i="4"/>
  <c r="Q563" i="4"/>
  <c r="Q562" i="4"/>
  <c r="Q561" i="4"/>
  <c r="Q560" i="4"/>
  <c r="Q559" i="4"/>
  <c r="Q558" i="4"/>
  <c r="Q557" i="4"/>
  <c r="Q556" i="4"/>
  <c r="Q555" i="4"/>
  <c r="Q554" i="4"/>
  <c r="Q553" i="4"/>
  <c r="Q552" i="4"/>
  <c r="Q551" i="4"/>
  <c r="Q550" i="4"/>
  <c r="Q549" i="4"/>
  <c r="Q548" i="4"/>
  <c r="Q547" i="4"/>
  <c r="Q546" i="4"/>
  <c r="Q545" i="4"/>
  <c r="Q544" i="4"/>
  <c r="Q543" i="4"/>
  <c r="Q542" i="4"/>
  <c r="Q541" i="4"/>
  <c r="Q540" i="4"/>
  <c r="Q539" i="4"/>
  <c r="Q538" i="4"/>
  <c r="Q537" i="4"/>
  <c r="Q536" i="4"/>
  <c r="Q535" i="4"/>
  <c r="Q534" i="4"/>
  <c r="Q533" i="4"/>
  <c r="Q532" i="4"/>
  <c r="Q531" i="4"/>
  <c r="Q530" i="4"/>
  <c r="Q529" i="4"/>
  <c r="Q528" i="4"/>
  <c r="Q527" i="4"/>
  <c r="Q526" i="4"/>
  <c r="Q525" i="4"/>
  <c r="Q52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B6" i="4"/>
  <c r="AB5" i="4"/>
  <c r="AB4" i="4"/>
  <c r="AB3" i="4"/>
  <c r="AB2" i="4"/>
  <c r="AA6" i="4"/>
  <c r="AA5" i="4"/>
  <c r="AA3" i="4"/>
  <c r="AA2" i="4"/>
  <c r="Z7" i="4"/>
  <c r="Z6" i="4"/>
  <c r="Z5" i="4"/>
  <c r="Z4" i="4"/>
  <c r="AA4" i="4" s="1"/>
  <c r="Z3" i="4"/>
  <c r="Z2" i="4"/>
  <c r="CP53" i="3"/>
  <c r="CO53" i="3"/>
  <c r="CN53" i="3"/>
  <c r="CP52" i="3"/>
  <c r="CO52" i="3"/>
  <c r="CN52" i="3"/>
  <c r="CP51" i="3"/>
  <c r="CO51" i="3"/>
  <c r="CN51" i="3"/>
  <c r="CP50" i="3"/>
  <c r="CO50" i="3"/>
  <c r="CN50" i="3"/>
  <c r="CP49" i="3"/>
  <c r="CO49" i="3"/>
  <c r="CN49" i="3"/>
  <c r="CP48" i="3"/>
  <c r="CO48" i="3"/>
  <c r="CN48" i="3"/>
  <c r="CP47" i="3"/>
  <c r="CO47" i="3"/>
  <c r="CN47" i="3"/>
  <c r="CP46" i="3"/>
  <c r="CO46" i="3"/>
  <c r="CN46" i="3"/>
  <c r="CP45" i="3"/>
  <c r="CO45" i="3"/>
  <c r="CN45" i="3"/>
  <c r="CP44" i="3"/>
  <c r="CO44" i="3"/>
  <c r="CN44" i="3"/>
  <c r="CP41" i="3"/>
  <c r="CO41" i="3"/>
  <c r="CN41" i="3"/>
  <c r="CP40" i="3"/>
  <c r="CO40" i="3"/>
  <c r="CN40" i="3"/>
  <c r="CP39" i="3"/>
  <c r="CO39" i="3"/>
  <c r="CN39" i="3"/>
  <c r="CP38" i="3"/>
  <c r="CO38" i="3"/>
  <c r="CN38" i="3"/>
  <c r="CP37" i="3"/>
  <c r="CO37" i="3"/>
  <c r="CN37" i="3"/>
  <c r="CP36" i="3"/>
  <c r="CO36" i="3"/>
  <c r="CN36" i="3"/>
  <c r="CP35" i="3"/>
  <c r="CO35" i="3"/>
  <c r="CN35" i="3"/>
  <c r="CP34" i="3"/>
  <c r="CO34" i="3"/>
  <c r="CN34" i="3"/>
  <c r="CP33" i="3"/>
  <c r="CO33" i="3"/>
  <c r="CN33" i="3"/>
  <c r="CP32" i="3"/>
  <c r="CO32" i="3"/>
  <c r="CN32" i="3"/>
  <c r="CP31" i="3"/>
  <c r="CO31" i="3"/>
  <c r="CN31" i="3"/>
  <c r="CP28" i="3"/>
  <c r="CO28" i="3"/>
  <c r="CN28" i="3"/>
  <c r="CP27" i="3"/>
  <c r="CO27" i="3"/>
  <c r="CN27" i="3"/>
  <c r="CP26" i="3"/>
  <c r="CO26" i="3"/>
  <c r="CN26" i="3"/>
  <c r="CP25" i="3"/>
  <c r="CO25" i="3"/>
  <c r="CN25" i="3"/>
  <c r="CP24" i="3"/>
  <c r="CO24" i="3"/>
  <c r="CN24" i="3"/>
  <c r="CP23" i="3"/>
  <c r="CO23" i="3"/>
  <c r="CN23" i="3"/>
  <c r="CP22" i="3"/>
  <c r="CO22" i="3"/>
  <c r="CN22" i="3"/>
  <c r="CP21" i="3"/>
  <c r="CO21" i="3"/>
  <c r="CN21" i="3"/>
  <c r="CP20" i="3"/>
  <c r="CO20" i="3"/>
  <c r="CN20" i="3"/>
  <c r="CP19" i="3"/>
  <c r="CO19" i="3"/>
  <c r="CN19" i="3"/>
  <c r="CP18" i="3"/>
  <c r="CO18" i="3"/>
  <c r="CN18" i="3"/>
  <c r="CP17" i="3"/>
  <c r="CO17" i="3"/>
  <c r="CN17" i="3"/>
  <c r="CP16" i="3"/>
  <c r="CO16" i="3"/>
  <c r="CN16" i="3"/>
  <c r="CP13" i="3"/>
  <c r="CO13" i="3"/>
  <c r="CN13" i="3"/>
  <c r="CP12" i="3"/>
  <c r="CO12" i="3"/>
  <c r="CN12" i="3"/>
  <c r="CP11" i="3"/>
  <c r="CO11" i="3"/>
  <c r="CN11" i="3"/>
  <c r="CP10" i="3"/>
  <c r="CO10" i="3"/>
  <c r="CN10" i="3"/>
  <c r="CP9" i="3"/>
  <c r="CO9" i="3"/>
  <c r="CN9" i="3"/>
  <c r="CP8" i="3"/>
  <c r="CO8" i="3"/>
  <c r="CN8" i="3"/>
  <c r="CP7" i="3"/>
  <c r="CO7" i="3"/>
  <c r="CN7" i="3"/>
  <c r="CP6" i="3"/>
  <c r="CO6" i="3"/>
  <c r="CN6" i="3"/>
  <c r="CP5" i="3"/>
  <c r="CO5" i="3"/>
  <c r="CN5" i="3"/>
  <c r="CP4" i="3"/>
  <c r="CO4" i="3"/>
  <c r="CN4" i="3"/>
  <c r="CP3" i="3"/>
  <c r="CO3" i="3"/>
  <c r="CN3" i="3"/>
  <c r="CP2" i="3"/>
  <c r="CO2" i="3"/>
  <c r="CN2" i="3"/>
  <c r="CM53" i="3"/>
  <c r="CL53" i="3"/>
  <c r="CK53" i="3"/>
  <c r="CM52" i="3"/>
  <c r="CL52" i="3"/>
  <c r="CK52" i="3"/>
  <c r="CM51" i="3"/>
  <c r="CL51" i="3"/>
  <c r="CK51" i="3"/>
  <c r="CM50" i="3"/>
  <c r="CL50" i="3"/>
  <c r="CK50" i="3"/>
  <c r="CM49" i="3"/>
  <c r="CL49" i="3"/>
  <c r="CK49" i="3"/>
  <c r="CM48" i="3"/>
  <c r="CL48" i="3"/>
  <c r="CK48" i="3"/>
  <c r="CM47" i="3"/>
  <c r="CL47" i="3"/>
  <c r="CK47" i="3"/>
  <c r="CM46" i="3"/>
  <c r="CL46" i="3"/>
  <c r="CK46" i="3"/>
  <c r="CM45" i="3"/>
  <c r="CL45" i="3"/>
  <c r="CK45" i="3"/>
  <c r="CM44" i="3"/>
  <c r="CL44" i="3"/>
  <c r="CK44" i="3"/>
  <c r="CM42" i="3"/>
  <c r="CL42" i="3"/>
  <c r="CK42" i="3"/>
  <c r="CM41" i="3"/>
  <c r="CL41" i="3"/>
  <c r="CK41" i="3"/>
  <c r="CM40" i="3"/>
  <c r="CL40" i="3"/>
  <c r="CK40" i="3"/>
  <c r="CM39" i="3"/>
  <c r="CL39" i="3"/>
  <c r="CK39" i="3"/>
  <c r="CM38" i="3"/>
  <c r="CL38" i="3"/>
  <c r="CK38" i="3"/>
  <c r="CM37" i="3"/>
  <c r="CL37" i="3"/>
  <c r="CK37" i="3"/>
  <c r="CM36" i="3"/>
  <c r="CL36" i="3"/>
  <c r="CK36" i="3"/>
  <c r="CM35" i="3"/>
  <c r="CL35" i="3"/>
  <c r="CK35" i="3"/>
  <c r="CM34" i="3"/>
  <c r="CL34" i="3"/>
  <c r="CK34" i="3"/>
  <c r="CM33" i="3"/>
  <c r="CL33" i="3"/>
  <c r="CK33" i="3"/>
  <c r="CM32" i="3"/>
  <c r="CL32" i="3"/>
  <c r="CK32" i="3"/>
  <c r="CM31" i="3"/>
  <c r="CL31" i="3"/>
  <c r="CK31" i="3"/>
  <c r="CM28" i="3"/>
  <c r="CL28" i="3"/>
  <c r="CK28" i="3"/>
  <c r="CM27" i="3"/>
  <c r="CL27" i="3"/>
  <c r="CK27" i="3"/>
  <c r="CM26" i="3"/>
  <c r="CL26" i="3"/>
  <c r="CK26" i="3"/>
  <c r="CM25" i="3"/>
  <c r="CL25" i="3"/>
  <c r="CK25" i="3"/>
  <c r="CM24" i="3"/>
  <c r="CL24" i="3"/>
  <c r="CK24" i="3"/>
  <c r="CM23" i="3"/>
  <c r="CL23" i="3"/>
  <c r="CK23" i="3"/>
  <c r="CM22" i="3"/>
  <c r="CL22" i="3"/>
  <c r="CK22" i="3"/>
  <c r="CM21" i="3"/>
  <c r="CL21" i="3"/>
  <c r="CK21" i="3"/>
  <c r="CM20" i="3"/>
  <c r="CL20" i="3"/>
  <c r="CK20" i="3"/>
  <c r="CM19" i="3"/>
  <c r="CL19" i="3"/>
  <c r="CK19" i="3"/>
  <c r="CM18" i="3"/>
  <c r="CL18" i="3"/>
  <c r="CK18" i="3"/>
  <c r="CM17" i="3"/>
  <c r="CL17" i="3"/>
  <c r="CK17" i="3"/>
  <c r="CM16" i="3"/>
  <c r="CL16" i="3"/>
  <c r="CK16" i="3"/>
  <c r="CM12" i="3"/>
  <c r="CL12" i="3"/>
  <c r="CK12" i="3"/>
  <c r="CM11" i="3"/>
  <c r="CL11" i="3"/>
  <c r="CK11" i="3"/>
  <c r="CM10" i="3"/>
  <c r="CL10" i="3"/>
  <c r="CK10" i="3"/>
  <c r="CM9" i="3"/>
  <c r="CL9" i="3"/>
  <c r="CK9" i="3"/>
  <c r="CM8" i="3"/>
  <c r="CL8" i="3"/>
  <c r="CK8" i="3"/>
  <c r="CM7" i="3"/>
  <c r="CL7" i="3"/>
  <c r="CK7" i="3"/>
  <c r="CM6" i="3"/>
  <c r="CL6" i="3"/>
  <c r="CK6" i="3"/>
  <c r="CM5" i="3"/>
  <c r="CL5" i="3"/>
  <c r="CK5" i="3"/>
  <c r="CM4" i="3"/>
  <c r="CL4" i="3"/>
  <c r="CK4" i="3"/>
  <c r="CM3" i="3"/>
  <c r="CL3" i="3"/>
  <c r="CK3" i="3"/>
  <c r="CM2" i="3"/>
  <c r="CL2" i="3"/>
  <c r="CK2" i="3"/>
  <c r="CJ53" i="3"/>
  <c r="CI53" i="3"/>
  <c r="CH53" i="3"/>
  <c r="CJ52" i="3"/>
  <c r="CI52" i="3"/>
  <c r="CH52" i="3"/>
  <c r="CJ51" i="3"/>
  <c r="CI51" i="3"/>
  <c r="CH51" i="3"/>
  <c r="CJ50" i="3"/>
  <c r="CI50" i="3"/>
  <c r="CH50" i="3"/>
  <c r="CJ49" i="3"/>
  <c r="CI49" i="3"/>
  <c r="CH49" i="3"/>
  <c r="CJ48" i="3"/>
  <c r="CI48" i="3"/>
  <c r="CH48" i="3"/>
  <c r="CJ47" i="3"/>
  <c r="CI47" i="3"/>
  <c r="CH47" i="3"/>
  <c r="CJ46" i="3"/>
  <c r="CI46" i="3"/>
  <c r="CH46" i="3"/>
  <c r="CJ45" i="3"/>
  <c r="CI45" i="3"/>
  <c r="CH45" i="3"/>
  <c r="CJ44" i="3"/>
  <c r="CI44" i="3"/>
  <c r="CH44" i="3"/>
  <c r="CJ42" i="3"/>
  <c r="CI42" i="3"/>
  <c r="CH42" i="3"/>
  <c r="CJ41" i="3"/>
  <c r="CI41" i="3"/>
  <c r="CH41" i="3"/>
  <c r="CJ40" i="3"/>
  <c r="CI40" i="3"/>
  <c r="CH40" i="3"/>
  <c r="CJ39" i="3"/>
  <c r="CI39" i="3"/>
  <c r="CH39" i="3"/>
  <c r="CJ38" i="3"/>
  <c r="CI38" i="3"/>
  <c r="CH38" i="3"/>
  <c r="CJ37" i="3"/>
  <c r="CI37" i="3"/>
  <c r="CH37" i="3"/>
  <c r="CJ36" i="3"/>
  <c r="CI36" i="3"/>
  <c r="CH36" i="3"/>
  <c r="CJ35" i="3"/>
  <c r="CI35" i="3"/>
  <c r="CH35" i="3"/>
  <c r="CJ34" i="3"/>
  <c r="CI34" i="3"/>
  <c r="CH34" i="3"/>
  <c r="CJ33" i="3"/>
  <c r="CI33" i="3"/>
  <c r="CH33" i="3"/>
  <c r="CJ32" i="3"/>
  <c r="CI32" i="3"/>
  <c r="CH32" i="3"/>
  <c r="CJ31" i="3"/>
  <c r="CI31" i="3"/>
  <c r="CH31" i="3"/>
  <c r="CJ28" i="3"/>
  <c r="CI28" i="3"/>
  <c r="CH28" i="3"/>
  <c r="CJ27" i="3"/>
  <c r="CI27" i="3"/>
  <c r="CH27" i="3"/>
  <c r="CJ26" i="3"/>
  <c r="CI26" i="3"/>
  <c r="CH26" i="3"/>
  <c r="CJ25" i="3"/>
  <c r="CI25" i="3"/>
  <c r="CH25" i="3"/>
  <c r="CJ24" i="3"/>
  <c r="CI24" i="3"/>
  <c r="CH24" i="3"/>
  <c r="CJ23" i="3"/>
  <c r="CI23" i="3"/>
  <c r="CH23" i="3"/>
  <c r="CJ22" i="3"/>
  <c r="CI22" i="3"/>
  <c r="CH22" i="3"/>
  <c r="CJ21" i="3"/>
  <c r="CI21" i="3"/>
  <c r="CH21" i="3"/>
  <c r="CJ20" i="3"/>
  <c r="CI20" i="3"/>
  <c r="CH20" i="3"/>
  <c r="CJ19" i="3"/>
  <c r="CI19" i="3"/>
  <c r="CH19" i="3"/>
  <c r="CJ18" i="3"/>
  <c r="CI18" i="3"/>
  <c r="CH18" i="3"/>
  <c r="CJ17" i="3"/>
  <c r="CI17" i="3"/>
  <c r="CH17" i="3"/>
  <c r="CJ16" i="3"/>
  <c r="CI16" i="3"/>
  <c r="CH16" i="3"/>
  <c r="CJ12" i="3"/>
  <c r="CI12" i="3"/>
  <c r="CH12" i="3"/>
  <c r="CJ11" i="3"/>
  <c r="CI11" i="3"/>
  <c r="CH11" i="3"/>
  <c r="CJ10" i="3"/>
  <c r="CI10" i="3"/>
  <c r="CH10" i="3"/>
  <c r="CJ9" i="3"/>
  <c r="CI9" i="3"/>
  <c r="CH9" i="3"/>
  <c r="CJ8" i="3"/>
  <c r="CI8" i="3"/>
  <c r="CH8" i="3"/>
  <c r="CJ7" i="3"/>
  <c r="CI7" i="3"/>
  <c r="CH7" i="3"/>
  <c r="CJ6" i="3"/>
  <c r="CI6" i="3"/>
  <c r="CH6" i="3"/>
  <c r="CJ5" i="3"/>
  <c r="CI5" i="3"/>
  <c r="CH5" i="3"/>
  <c r="CJ4" i="3"/>
  <c r="CI4" i="3"/>
  <c r="CH4" i="3"/>
  <c r="CJ3" i="3"/>
  <c r="CI3" i="3"/>
  <c r="CH3" i="3"/>
  <c r="CJ2" i="3"/>
  <c r="CI2" i="3"/>
  <c r="CH2" i="3"/>
  <c r="CG52" i="3"/>
  <c r="CF52" i="3"/>
  <c r="CE52" i="3"/>
  <c r="CG51" i="3"/>
  <c r="CF51" i="3"/>
  <c r="CE51" i="3"/>
  <c r="CG50" i="3"/>
  <c r="CF50" i="3"/>
  <c r="CE50" i="3"/>
  <c r="CG49" i="3"/>
  <c r="CF49" i="3"/>
  <c r="CE49" i="3"/>
  <c r="CG48" i="3"/>
  <c r="CF48" i="3"/>
  <c r="CE48" i="3"/>
  <c r="CG47" i="3"/>
  <c r="CF47" i="3"/>
  <c r="CE47" i="3"/>
  <c r="CG46" i="3"/>
  <c r="CF46" i="3"/>
  <c r="CE46" i="3"/>
  <c r="CG45" i="3"/>
  <c r="CF45" i="3"/>
  <c r="CE45" i="3"/>
  <c r="CG44" i="3"/>
  <c r="CF44" i="3"/>
  <c r="CE44" i="3"/>
  <c r="CG41" i="3"/>
  <c r="CF41" i="3"/>
  <c r="CE41" i="3"/>
  <c r="CG40" i="3"/>
  <c r="CF40" i="3"/>
  <c r="CE40" i="3"/>
  <c r="CG39" i="3"/>
  <c r="CF39" i="3"/>
  <c r="CE39" i="3"/>
  <c r="CG38" i="3"/>
  <c r="CF38" i="3"/>
  <c r="CE38" i="3"/>
  <c r="CG37" i="3"/>
  <c r="CF37" i="3"/>
  <c r="CE37" i="3"/>
  <c r="CG36" i="3"/>
  <c r="CF36" i="3"/>
  <c r="CE36" i="3"/>
  <c r="CG35" i="3"/>
  <c r="CF35" i="3"/>
  <c r="CE35" i="3"/>
  <c r="CG34" i="3"/>
  <c r="CF34" i="3"/>
  <c r="CE34" i="3"/>
  <c r="CG33" i="3"/>
  <c r="CF33" i="3"/>
  <c r="CE33" i="3"/>
  <c r="CG32" i="3"/>
  <c r="CF32" i="3"/>
  <c r="CE32" i="3"/>
  <c r="CG31" i="3"/>
  <c r="CF31" i="3"/>
  <c r="CE31" i="3"/>
  <c r="CG28" i="3"/>
  <c r="CF28" i="3"/>
  <c r="CE28" i="3"/>
  <c r="CG27" i="3"/>
  <c r="CF27" i="3"/>
  <c r="CE27" i="3"/>
  <c r="CG26" i="3"/>
  <c r="CF26" i="3"/>
  <c r="CE26" i="3"/>
  <c r="CG25" i="3"/>
  <c r="CF25" i="3"/>
  <c r="CE25" i="3"/>
  <c r="CG24" i="3"/>
  <c r="CF24" i="3"/>
  <c r="CE24" i="3"/>
  <c r="CG23" i="3"/>
  <c r="CF23" i="3"/>
  <c r="CE23" i="3"/>
  <c r="CG22" i="3"/>
  <c r="CF22" i="3"/>
  <c r="CE22" i="3"/>
  <c r="CG21" i="3"/>
  <c r="CF21" i="3"/>
  <c r="CE21" i="3"/>
  <c r="CG20" i="3"/>
  <c r="CF20" i="3"/>
  <c r="CE20" i="3"/>
  <c r="CG19" i="3"/>
  <c r="CF19" i="3"/>
  <c r="CE19" i="3"/>
  <c r="CG18" i="3"/>
  <c r="CF18" i="3"/>
  <c r="CE18" i="3"/>
  <c r="CG17" i="3"/>
  <c r="CF17" i="3"/>
  <c r="CE17" i="3"/>
  <c r="CG16" i="3"/>
  <c r="CF16" i="3"/>
  <c r="CE16" i="3"/>
  <c r="CG14" i="3"/>
  <c r="CF14" i="3"/>
  <c r="CE14" i="3"/>
  <c r="CG13" i="3"/>
  <c r="CF13" i="3"/>
  <c r="CE13" i="3"/>
  <c r="CG12" i="3"/>
  <c r="CF12" i="3"/>
  <c r="CE12" i="3"/>
  <c r="CG11" i="3"/>
  <c r="CF11" i="3"/>
  <c r="CE11" i="3"/>
  <c r="CG10" i="3"/>
  <c r="CF10" i="3"/>
  <c r="CE10" i="3"/>
  <c r="CG9" i="3"/>
  <c r="CF9" i="3"/>
  <c r="CE9" i="3"/>
  <c r="CG8" i="3"/>
  <c r="CF8" i="3"/>
  <c r="CE8" i="3"/>
  <c r="CG7" i="3"/>
  <c r="CF7" i="3"/>
  <c r="CE7" i="3"/>
  <c r="CG6" i="3"/>
  <c r="CF6" i="3"/>
  <c r="CE6" i="3"/>
  <c r="CG5" i="3"/>
  <c r="CF5" i="3"/>
  <c r="CE5" i="3"/>
  <c r="CG4" i="3"/>
  <c r="CF4" i="3"/>
  <c r="CE4" i="3"/>
  <c r="CG3" i="3"/>
  <c r="CF3" i="3"/>
  <c r="CE3" i="3"/>
  <c r="CG2" i="3"/>
  <c r="CF2" i="3"/>
  <c r="CE2" i="3"/>
  <c r="CD52" i="3"/>
  <c r="CC52" i="3"/>
  <c r="CB52" i="3"/>
  <c r="CD51" i="3"/>
  <c r="CC51" i="3"/>
  <c r="CB51" i="3"/>
  <c r="CD50" i="3"/>
  <c r="CC50" i="3"/>
  <c r="CB50" i="3"/>
  <c r="CD49" i="3"/>
  <c r="CC49" i="3"/>
  <c r="CB49" i="3"/>
  <c r="CD48" i="3"/>
  <c r="CC48" i="3"/>
  <c r="CB48" i="3"/>
  <c r="CD47" i="3"/>
  <c r="CC47" i="3"/>
  <c r="CB47" i="3"/>
  <c r="CD46" i="3"/>
  <c r="CC46" i="3"/>
  <c r="CB46" i="3"/>
  <c r="CD45" i="3"/>
  <c r="CC45" i="3"/>
  <c r="CB45" i="3"/>
  <c r="CD44" i="3"/>
  <c r="CC44" i="3"/>
  <c r="CB44" i="3"/>
  <c r="CD41" i="3"/>
  <c r="CC41" i="3"/>
  <c r="CB41" i="3"/>
  <c r="CD40" i="3"/>
  <c r="CC40" i="3"/>
  <c r="CB40" i="3"/>
  <c r="CD39" i="3"/>
  <c r="CC39" i="3"/>
  <c r="CB39" i="3"/>
  <c r="CD38" i="3"/>
  <c r="CC38" i="3"/>
  <c r="CB38" i="3"/>
  <c r="CD37" i="3"/>
  <c r="CC37" i="3"/>
  <c r="CB37" i="3"/>
  <c r="CD36" i="3"/>
  <c r="CC36" i="3"/>
  <c r="CB36" i="3"/>
  <c r="CD35" i="3"/>
  <c r="CC35" i="3"/>
  <c r="CB35" i="3"/>
  <c r="CD34" i="3"/>
  <c r="CC34" i="3"/>
  <c r="CB34" i="3"/>
  <c r="CD33" i="3"/>
  <c r="CC33" i="3"/>
  <c r="CB33" i="3"/>
  <c r="CD32" i="3"/>
  <c r="CC32" i="3"/>
  <c r="CB32" i="3"/>
  <c r="CD31" i="3"/>
  <c r="CC31" i="3"/>
  <c r="CB31" i="3"/>
  <c r="CD27" i="3"/>
  <c r="CC27" i="3"/>
  <c r="CB27" i="3"/>
  <c r="CD26" i="3"/>
  <c r="CC26" i="3"/>
  <c r="CB26" i="3"/>
  <c r="CD25" i="3"/>
  <c r="CC25" i="3"/>
  <c r="CB25" i="3"/>
  <c r="CD24" i="3"/>
  <c r="CC24" i="3"/>
  <c r="CB24" i="3"/>
  <c r="CD23" i="3"/>
  <c r="CC23" i="3"/>
  <c r="CB23" i="3"/>
  <c r="CD22" i="3"/>
  <c r="CC22" i="3"/>
  <c r="CB22" i="3"/>
  <c r="CD21" i="3"/>
  <c r="CC21" i="3"/>
  <c r="CB21" i="3"/>
  <c r="CD20" i="3"/>
  <c r="CC20" i="3"/>
  <c r="CB20" i="3"/>
  <c r="CD19" i="3"/>
  <c r="CC19" i="3"/>
  <c r="CB19" i="3"/>
  <c r="CD18" i="3"/>
  <c r="CC18" i="3"/>
  <c r="CB18" i="3"/>
  <c r="CD17" i="3"/>
  <c r="CC17" i="3"/>
  <c r="CB17" i="3"/>
  <c r="CD16" i="3"/>
  <c r="CC16" i="3"/>
  <c r="CB16" i="3"/>
  <c r="CD12" i="3"/>
  <c r="CC12" i="3"/>
  <c r="CB12" i="3"/>
  <c r="CD11" i="3"/>
  <c r="CC11" i="3"/>
  <c r="CB11" i="3"/>
  <c r="CD10" i="3"/>
  <c r="CC10" i="3"/>
  <c r="CB10" i="3"/>
  <c r="CD9" i="3"/>
  <c r="CC9" i="3"/>
  <c r="CB9" i="3"/>
  <c r="CD8" i="3"/>
  <c r="CC8" i="3"/>
  <c r="CB8" i="3"/>
  <c r="CD7" i="3"/>
  <c r="CC7" i="3"/>
  <c r="CB7" i="3"/>
  <c r="CD6" i="3"/>
  <c r="CC6" i="3"/>
  <c r="CB6" i="3"/>
  <c r="CD5" i="3"/>
  <c r="CC5" i="3"/>
  <c r="CB5" i="3"/>
  <c r="CD4" i="3"/>
  <c r="CC4" i="3"/>
  <c r="CB4" i="3"/>
  <c r="CD3" i="3"/>
  <c r="CC3" i="3"/>
  <c r="CB3" i="3"/>
  <c r="CD2" i="3"/>
  <c r="CC2" i="3"/>
  <c r="CB2" i="3"/>
  <c r="CA53" i="3"/>
  <c r="BZ53" i="3"/>
  <c r="BY53" i="3"/>
  <c r="CA52" i="3"/>
  <c r="BZ52" i="3"/>
  <c r="BY52" i="3"/>
  <c r="CA51" i="3"/>
  <c r="BZ51" i="3"/>
  <c r="BY51" i="3"/>
  <c r="CA50" i="3"/>
  <c r="BZ50" i="3"/>
  <c r="BY50" i="3"/>
  <c r="CA49" i="3"/>
  <c r="BZ49" i="3"/>
  <c r="BY49" i="3"/>
  <c r="CA48" i="3"/>
  <c r="BZ48" i="3"/>
  <c r="BY48" i="3"/>
  <c r="CA47" i="3"/>
  <c r="BZ47" i="3"/>
  <c r="BY47" i="3"/>
  <c r="CA46" i="3"/>
  <c r="BZ46" i="3"/>
  <c r="BY46" i="3"/>
  <c r="CA45" i="3"/>
  <c r="BZ45" i="3"/>
  <c r="BY45" i="3"/>
  <c r="CA44" i="3"/>
  <c r="BZ44" i="3"/>
  <c r="BY44" i="3"/>
  <c r="CA41" i="3"/>
  <c r="BZ41" i="3"/>
  <c r="BY41" i="3"/>
  <c r="CA40" i="3"/>
  <c r="BZ40" i="3"/>
  <c r="BY40" i="3"/>
  <c r="CA39" i="3"/>
  <c r="BZ39" i="3"/>
  <c r="BY39" i="3"/>
  <c r="CA38" i="3"/>
  <c r="BZ38" i="3"/>
  <c r="BY38" i="3"/>
  <c r="CA37" i="3"/>
  <c r="BZ37" i="3"/>
  <c r="BY37" i="3"/>
  <c r="CA36" i="3"/>
  <c r="BZ36" i="3"/>
  <c r="BY36" i="3"/>
  <c r="CA35" i="3"/>
  <c r="BZ35" i="3"/>
  <c r="BY35" i="3"/>
  <c r="CA34" i="3"/>
  <c r="BZ34" i="3"/>
  <c r="BY34" i="3"/>
  <c r="CA33" i="3"/>
  <c r="BZ33" i="3"/>
  <c r="BY33" i="3"/>
  <c r="CA32" i="3"/>
  <c r="BZ32" i="3"/>
  <c r="BY32" i="3"/>
  <c r="CA31" i="3"/>
  <c r="BZ31" i="3"/>
  <c r="BY31" i="3"/>
  <c r="CA28" i="3"/>
  <c r="BZ28" i="3"/>
  <c r="BY28" i="3"/>
  <c r="CA27" i="3"/>
  <c r="BZ27" i="3"/>
  <c r="BY27" i="3"/>
  <c r="CA26" i="3"/>
  <c r="BZ26" i="3"/>
  <c r="BY26" i="3"/>
  <c r="CA25" i="3"/>
  <c r="BZ25" i="3"/>
  <c r="BY25" i="3"/>
  <c r="CA24" i="3"/>
  <c r="BZ24" i="3"/>
  <c r="BY24" i="3"/>
  <c r="CA23" i="3"/>
  <c r="BZ23" i="3"/>
  <c r="BY23" i="3"/>
  <c r="CA22" i="3"/>
  <c r="BZ22" i="3"/>
  <c r="BY22" i="3"/>
  <c r="CA21" i="3"/>
  <c r="BZ21" i="3"/>
  <c r="BY21" i="3"/>
  <c r="CA20" i="3"/>
  <c r="BZ20" i="3"/>
  <c r="BY20" i="3"/>
  <c r="CA19" i="3"/>
  <c r="BZ19" i="3"/>
  <c r="BY19" i="3"/>
  <c r="CA18" i="3"/>
  <c r="BZ18" i="3"/>
  <c r="BY18" i="3"/>
  <c r="CA17" i="3"/>
  <c r="BZ17" i="3"/>
  <c r="BY17" i="3"/>
  <c r="CA16" i="3"/>
  <c r="BZ16" i="3"/>
  <c r="BY16" i="3"/>
  <c r="CA12" i="3"/>
  <c r="BZ12" i="3"/>
  <c r="BY12" i="3"/>
  <c r="CA11" i="3"/>
  <c r="BZ11" i="3"/>
  <c r="BY11" i="3"/>
  <c r="CA10" i="3"/>
  <c r="BZ10" i="3"/>
  <c r="BY10" i="3"/>
  <c r="CA9" i="3"/>
  <c r="BZ9" i="3"/>
  <c r="BY9" i="3"/>
  <c r="CA8" i="3"/>
  <c r="BZ8" i="3"/>
  <c r="BY8" i="3"/>
  <c r="CA7" i="3"/>
  <c r="BZ7" i="3"/>
  <c r="BY7" i="3"/>
  <c r="CA6" i="3"/>
  <c r="BZ6" i="3"/>
  <c r="BY6" i="3"/>
  <c r="CA5" i="3"/>
  <c r="BZ5" i="3"/>
  <c r="BY5" i="3"/>
  <c r="CA4" i="3"/>
  <c r="BZ4" i="3"/>
  <c r="BY4" i="3"/>
  <c r="CA3" i="3"/>
  <c r="BZ3" i="3"/>
  <c r="BY3" i="3"/>
  <c r="CA2" i="3"/>
  <c r="BZ2" i="3"/>
  <c r="BY2" i="3"/>
  <c r="BX53" i="3"/>
  <c r="BW53" i="3"/>
  <c r="BV53" i="3"/>
  <c r="BX52" i="3"/>
  <c r="BW52" i="3"/>
  <c r="BV52" i="3"/>
  <c r="BX51" i="3"/>
  <c r="BW51" i="3"/>
  <c r="BV51" i="3"/>
  <c r="BX50" i="3"/>
  <c r="BW50" i="3"/>
  <c r="BV50" i="3"/>
  <c r="BX49" i="3"/>
  <c r="BW49" i="3"/>
  <c r="BV49" i="3"/>
  <c r="BX48" i="3"/>
  <c r="BW48" i="3"/>
  <c r="BV48" i="3"/>
  <c r="BX47" i="3"/>
  <c r="BW47" i="3"/>
  <c r="BV47" i="3"/>
  <c r="BX46" i="3"/>
  <c r="BW46" i="3"/>
  <c r="BV46" i="3"/>
  <c r="BX45" i="3"/>
  <c r="BW45" i="3"/>
  <c r="BV45" i="3"/>
  <c r="BX44" i="3"/>
  <c r="BW44" i="3"/>
  <c r="BV44" i="3"/>
  <c r="BX41" i="3"/>
  <c r="BW41" i="3"/>
  <c r="BV41" i="3"/>
  <c r="BX40" i="3"/>
  <c r="BW40" i="3"/>
  <c r="BV40" i="3"/>
  <c r="BX39" i="3"/>
  <c r="BW39" i="3"/>
  <c r="BV39" i="3"/>
  <c r="BX38" i="3"/>
  <c r="BW38" i="3"/>
  <c r="BV38" i="3"/>
  <c r="BX37" i="3"/>
  <c r="BW37" i="3"/>
  <c r="BV37" i="3"/>
  <c r="BX36" i="3"/>
  <c r="BW36" i="3"/>
  <c r="BV36" i="3"/>
  <c r="BX35" i="3"/>
  <c r="BW35" i="3"/>
  <c r="BV35" i="3"/>
  <c r="BX34" i="3"/>
  <c r="BW34" i="3"/>
  <c r="BV34" i="3"/>
  <c r="BX33" i="3"/>
  <c r="BW33" i="3"/>
  <c r="BV33" i="3"/>
  <c r="BX32" i="3"/>
  <c r="BW32" i="3"/>
  <c r="BV32" i="3"/>
  <c r="BX31" i="3"/>
  <c r="BW31" i="3"/>
  <c r="BV31" i="3"/>
  <c r="BX28" i="3"/>
  <c r="BW28" i="3"/>
  <c r="BV28" i="3"/>
  <c r="BX27" i="3"/>
  <c r="BW27" i="3"/>
  <c r="BV27" i="3"/>
  <c r="BX26" i="3"/>
  <c r="BW26" i="3"/>
  <c r="BV26" i="3"/>
  <c r="BX25" i="3"/>
  <c r="BW25" i="3"/>
  <c r="BV25" i="3"/>
  <c r="BX24" i="3"/>
  <c r="BW24" i="3"/>
  <c r="BV24" i="3"/>
  <c r="BX23" i="3"/>
  <c r="BW23" i="3"/>
  <c r="BV23" i="3"/>
  <c r="BX22" i="3"/>
  <c r="BW22" i="3"/>
  <c r="BV22" i="3"/>
  <c r="BX21" i="3"/>
  <c r="BW21" i="3"/>
  <c r="BV21" i="3"/>
  <c r="BX20" i="3"/>
  <c r="BW20" i="3"/>
  <c r="BV20" i="3"/>
  <c r="BX19" i="3"/>
  <c r="BW19" i="3"/>
  <c r="BV19" i="3"/>
  <c r="BX18" i="3"/>
  <c r="BW18" i="3"/>
  <c r="BV18" i="3"/>
  <c r="BX17" i="3"/>
  <c r="BW17" i="3"/>
  <c r="BV17" i="3"/>
  <c r="BX16" i="3"/>
  <c r="BW16" i="3"/>
  <c r="BV16" i="3"/>
  <c r="BX12" i="3"/>
  <c r="BW12" i="3"/>
  <c r="BV12" i="3"/>
  <c r="BX11" i="3"/>
  <c r="BW11" i="3"/>
  <c r="BV11" i="3"/>
  <c r="BX10" i="3"/>
  <c r="BW10" i="3"/>
  <c r="BV10" i="3"/>
  <c r="BX9" i="3"/>
  <c r="BW9" i="3"/>
  <c r="BV9" i="3"/>
  <c r="BX8" i="3"/>
  <c r="BW8" i="3"/>
  <c r="BV8" i="3"/>
  <c r="BX7" i="3"/>
  <c r="BW7" i="3"/>
  <c r="BV7" i="3"/>
  <c r="BX6" i="3"/>
  <c r="BW6" i="3"/>
  <c r="BV6" i="3"/>
  <c r="BX5" i="3"/>
  <c r="BW5" i="3"/>
  <c r="BV5" i="3"/>
  <c r="BX4" i="3"/>
  <c r="BW4" i="3"/>
  <c r="BV4" i="3"/>
  <c r="BX3" i="3"/>
  <c r="BW3" i="3"/>
  <c r="BV3" i="3"/>
  <c r="BX2" i="3"/>
  <c r="BW2" i="3"/>
  <c r="BV2" i="3"/>
  <c r="BU51" i="3"/>
  <c r="BT51" i="3"/>
  <c r="BS51" i="3"/>
  <c r="BU50" i="3"/>
  <c r="BT50" i="3"/>
  <c r="BS50" i="3"/>
  <c r="BU49" i="3"/>
  <c r="BT49" i="3"/>
  <c r="BS49" i="3"/>
  <c r="BU48" i="3"/>
  <c r="BT48" i="3"/>
  <c r="BS48" i="3"/>
  <c r="BU47" i="3"/>
  <c r="BT47" i="3"/>
  <c r="BS47" i="3"/>
  <c r="BU46" i="3"/>
  <c r="BT46" i="3"/>
  <c r="BS46" i="3"/>
  <c r="BU45" i="3"/>
  <c r="BT45" i="3"/>
  <c r="BS45" i="3"/>
  <c r="BU44" i="3"/>
  <c r="BT44" i="3"/>
  <c r="BS44" i="3"/>
  <c r="BU41" i="3"/>
  <c r="BT41" i="3"/>
  <c r="BS41" i="3"/>
  <c r="BU40" i="3"/>
  <c r="BT40" i="3"/>
  <c r="BS40" i="3"/>
  <c r="BU39" i="3"/>
  <c r="BT39" i="3"/>
  <c r="BS39" i="3"/>
  <c r="BU38" i="3"/>
  <c r="BT38" i="3"/>
  <c r="BS38" i="3"/>
  <c r="BU37" i="3"/>
  <c r="BT37" i="3"/>
  <c r="BS37" i="3"/>
  <c r="BU36" i="3"/>
  <c r="BT36" i="3"/>
  <c r="BS36" i="3"/>
  <c r="BU35" i="3"/>
  <c r="BT35" i="3"/>
  <c r="BS35" i="3"/>
  <c r="BU34" i="3"/>
  <c r="BT34" i="3"/>
  <c r="BS34" i="3"/>
  <c r="BU33" i="3"/>
  <c r="BT33" i="3"/>
  <c r="BS33" i="3"/>
  <c r="BU32" i="3"/>
  <c r="BT32" i="3"/>
  <c r="BS32" i="3"/>
  <c r="BU31" i="3"/>
  <c r="BT31" i="3"/>
  <c r="BS31" i="3"/>
  <c r="BU27" i="3"/>
  <c r="BT27" i="3"/>
  <c r="BS27" i="3"/>
  <c r="BU26" i="3"/>
  <c r="BT26" i="3"/>
  <c r="BS26" i="3"/>
  <c r="BU25" i="3"/>
  <c r="BT25" i="3"/>
  <c r="BS25" i="3"/>
  <c r="BU24" i="3"/>
  <c r="BT24" i="3"/>
  <c r="BS24" i="3"/>
  <c r="BU23" i="3"/>
  <c r="BT23" i="3"/>
  <c r="BS23" i="3"/>
  <c r="BU22" i="3"/>
  <c r="BT22" i="3"/>
  <c r="BS22" i="3"/>
  <c r="BU21" i="3"/>
  <c r="BT21" i="3"/>
  <c r="BS21" i="3"/>
  <c r="BU20" i="3"/>
  <c r="BT20" i="3"/>
  <c r="BS20" i="3"/>
  <c r="BU19" i="3"/>
  <c r="BT19" i="3"/>
  <c r="BS19" i="3"/>
  <c r="BU18" i="3"/>
  <c r="BT18" i="3"/>
  <c r="BS18" i="3"/>
  <c r="BU17" i="3"/>
  <c r="BT17" i="3"/>
  <c r="BS17" i="3"/>
  <c r="BU16" i="3"/>
  <c r="BT16" i="3"/>
  <c r="BS16" i="3"/>
  <c r="BU13" i="3"/>
  <c r="BT13" i="3"/>
  <c r="BS13" i="3"/>
  <c r="BU12" i="3"/>
  <c r="BT12" i="3"/>
  <c r="BS12" i="3"/>
  <c r="BU11" i="3"/>
  <c r="BT11" i="3"/>
  <c r="BS11" i="3"/>
  <c r="BU10" i="3"/>
  <c r="BT10" i="3"/>
  <c r="BS10" i="3"/>
  <c r="BU9" i="3"/>
  <c r="BT9" i="3"/>
  <c r="BS9" i="3"/>
  <c r="BU8" i="3"/>
  <c r="BT8" i="3"/>
  <c r="BS8" i="3"/>
  <c r="BU7" i="3"/>
  <c r="BT7" i="3"/>
  <c r="BS7" i="3"/>
  <c r="BU6" i="3"/>
  <c r="BT6" i="3"/>
  <c r="BS6" i="3"/>
  <c r="BU5" i="3"/>
  <c r="BT5" i="3"/>
  <c r="BS5" i="3"/>
  <c r="BU4" i="3"/>
  <c r="BT4" i="3"/>
  <c r="BS4" i="3"/>
  <c r="BU3" i="3"/>
  <c r="BT3" i="3"/>
  <c r="BS3" i="3"/>
  <c r="BU2" i="3"/>
  <c r="BT2" i="3"/>
  <c r="BS2" i="3"/>
  <c r="BR52" i="3"/>
  <c r="BR51" i="3"/>
  <c r="BR50" i="3"/>
  <c r="BR49" i="3"/>
  <c r="BR48" i="3"/>
  <c r="BR47" i="3"/>
  <c r="BR46" i="3"/>
  <c r="BR45" i="3"/>
  <c r="BR44" i="3"/>
  <c r="BR41" i="3"/>
  <c r="BR40" i="3"/>
  <c r="BR39" i="3"/>
  <c r="BR38" i="3"/>
  <c r="BR37" i="3"/>
  <c r="BR36" i="3"/>
  <c r="BR35" i="3"/>
  <c r="BR34" i="3"/>
  <c r="BR33" i="3"/>
  <c r="BR32" i="3"/>
  <c r="BR31" i="3"/>
  <c r="BR27" i="3"/>
  <c r="BR26" i="3"/>
  <c r="BR25" i="3"/>
  <c r="BR24" i="3"/>
  <c r="BR23" i="3"/>
  <c r="BR22" i="3"/>
  <c r="BR21" i="3"/>
  <c r="BR20" i="3"/>
  <c r="BR19" i="3"/>
  <c r="BR18" i="3"/>
  <c r="BR17" i="3"/>
  <c r="BR16" i="3"/>
  <c r="BR12" i="3"/>
  <c r="BR11" i="3"/>
  <c r="BR10" i="3"/>
  <c r="BR9" i="3"/>
  <c r="BR8" i="3"/>
  <c r="BR7" i="3"/>
  <c r="BR6" i="3"/>
  <c r="BR5" i="3"/>
  <c r="BQ53" i="3"/>
  <c r="BQ52" i="3"/>
  <c r="BQ51" i="3"/>
  <c r="BQ50" i="3"/>
  <c r="BQ49" i="3"/>
  <c r="BQ48" i="3"/>
  <c r="BQ47" i="3"/>
  <c r="BQ46" i="3"/>
  <c r="BQ45" i="3"/>
  <c r="BQ44" i="3"/>
  <c r="BQ41" i="3"/>
  <c r="BQ40" i="3"/>
  <c r="BQ39" i="3"/>
  <c r="BQ38" i="3"/>
  <c r="BQ37" i="3"/>
  <c r="BQ36" i="3"/>
  <c r="BQ35" i="3"/>
  <c r="BQ34" i="3"/>
  <c r="BQ33" i="3"/>
  <c r="BQ32" i="3"/>
  <c r="BQ31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2" i="3"/>
  <c r="BQ11" i="3"/>
  <c r="BQ10" i="3"/>
  <c r="BQ9" i="3"/>
  <c r="BQ8" i="3"/>
  <c r="BQ7" i="3"/>
  <c r="BQ6" i="3"/>
  <c r="BQ5" i="3"/>
  <c r="BQ4" i="3"/>
  <c r="BQ3" i="3"/>
  <c r="BQ2" i="3"/>
  <c r="BP53" i="3"/>
  <c r="BP52" i="3"/>
  <c r="BP51" i="3"/>
  <c r="BP50" i="3"/>
  <c r="BP49" i="3"/>
  <c r="BP48" i="3"/>
  <c r="BP47" i="3"/>
  <c r="BP46" i="3"/>
  <c r="BP45" i="3"/>
  <c r="BP44" i="3"/>
  <c r="BP41" i="3"/>
  <c r="BP40" i="3"/>
  <c r="BP39" i="3"/>
  <c r="BP38" i="3"/>
  <c r="BP37" i="3"/>
  <c r="BP36" i="3"/>
  <c r="BP35" i="3"/>
  <c r="BP34" i="3"/>
  <c r="BP33" i="3"/>
  <c r="BP32" i="3"/>
  <c r="BP31" i="3"/>
  <c r="BP28" i="3"/>
  <c r="BP27" i="3"/>
  <c r="BP26" i="3"/>
  <c r="BP25" i="3"/>
  <c r="BP24" i="3"/>
  <c r="BP23" i="3"/>
  <c r="BP22" i="3"/>
  <c r="BP21" i="3"/>
  <c r="BP20" i="3"/>
  <c r="BP19" i="3"/>
  <c r="BP18" i="3"/>
  <c r="BP17" i="3"/>
  <c r="BP16" i="3"/>
  <c r="BP12" i="3"/>
  <c r="BP11" i="3"/>
  <c r="BP10" i="3"/>
  <c r="BP9" i="3"/>
  <c r="BP8" i="3"/>
  <c r="BP7" i="3"/>
  <c r="BP6" i="3"/>
  <c r="BP5" i="3"/>
  <c r="BP4" i="3"/>
  <c r="BP3" i="3"/>
  <c r="BP2" i="3"/>
  <c r="BO51" i="3"/>
  <c r="BO50" i="3"/>
  <c r="BO49" i="3"/>
  <c r="BO48" i="3"/>
  <c r="BO47" i="3"/>
  <c r="BO46" i="3"/>
  <c r="BO45" i="3"/>
  <c r="BO44" i="3"/>
  <c r="BO41" i="3"/>
  <c r="BO40" i="3"/>
  <c r="BO39" i="3"/>
  <c r="BO38" i="3"/>
  <c r="BO37" i="3"/>
  <c r="BO36" i="3"/>
  <c r="BO35" i="3"/>
  <c r="BO34" i="3"/>
  <c r="BO33" i="3"/>
  <c r="BO32" i="3"/>
  <c r="BO31" i="3"/>
  <c r="BO27" i="3"/>
  <c r="BO26" i="3"/>
  <c r="BO25" i="3"/>
  <c r="BO24" i="3"/>
  <c r="BO23" i="3"/>
  <c r="BO22" i="3"/>
  <c r="BO21" i="3"/>
  <c r="BO20" i="3"/>
  <c r="BO19" i="3"/>
  <c r="BO18" i="3"/>
  <c r="BO17" i="3"/>
  <c r="BO16" i="3"/>
  <c r="BO13" i="3"/>
  <c r="BO12" i="3"/>
  <c r="BO11" i="3"/>
  <c r="BO10" i="3"/>
  <c r="BO9" i="3"/>
  <c r="BO8" i="3"/>
  <c r="BO7" i="3"/>
  <c r="BO6" i="3"/>
  <c r="BO5" i="3"/>
  <c r="BO4" i="3"/>
  <c r="BO3" i="3"/>
  <c r="BO2" i="3"/>
  <c r="BN52" i="3"/>
  <c r="BN51" i="3"/>
  <c r="BN50" i="3"/>
  <c r="BN49" i="3"/>
  <c r="BN48" i="3"/>
  <c r="BN47" i="3"/>
  <c r="BN46" i="3"/>
  <c r="BN45" i="3"/>
  <c r="BN44" i="3"/>
  <c r="BN41" i="3"/>
  <c r="BN40" i="3"/>
  <c r="BN39" i="3"/>
  <c r="BN38" i="3"/>
  <c r="BN37" i="3"/>
  <c r="BN36" i="3"/>
  <c r="BN35" i="3"/>
  <c r="BN34" i="3"/>
  <c r="BN33" i="3"/>
  <c r="BN32" i="3"/>
  <c r="BN31" i="3"/>
  <c r="BN27" i="3"/>
  <c r="BN26" i="3"/>
  <c r="BN25" i="3"/>
  <c r="BN24" i="3"/>
  <c r="BN23" i="3"/>
  <c r="BN22" i="3"/>
  <c r="BN21" i="3"/>
  <c r="BN20" i="3"/>
  <c r="BN19" i="3"/>
  <c r="BN18" i="3"/>
  <c r="BN17" i="3"/>
  <c r="BN16" i="3"/>
  <c r="BN12" i="3"/>
  <c r="BN11" i="3"/>
  <c r="BN10" i="3"/>
  <c r="BN9" i="3"/>
  <c r="BN8" i="3"/>
  <c r="BN7" i="3"/>
  <c r="BN6" i="3"/>
  <c r="BN5" i="3"/>
  <c r="BN4" i="3"/>
  <c r="BN3" i="3"/>
  <c r="BN2" i="3"/>
  <c r="BM53" i="3"/>
  <c r="BM52" i="3"/>
  <c r="BM51" i="3"/>
  <c r="BM50" i="3"/>
  <c r="BM49" i="3"/>
  <c r="BM48" i="3"/>
  <c r="BM47" i="3"/>
  <c r="BM46" i="3"/>
  <c r="BM45" i="3"/>
  <c r="BM44" i="3"/>
  <c r="BM41" i="3"/>
  <c r="BM40" i="3"/>
  <c r="BM39" i="3"/>
  <c r="BM38" i="3"/>
  <c r="BM37" i="3"/>
  <c r="BM36" i="3"/>
  <c r="BM35" i="3"/>
  <c r="BM34" i="3"/>
  <c r="BM33" i="3"/>
  <c r="BM32" i="3"/>
  <c r="BM31" i="3"/>
  <c r="BM28" i="3"/>
  <c r="BM27" i="3"/>
  <c r="BM26" i="3"/>
  <c r="BM25" i="3"/>
  <c r="BM24" i="3"/>
  <c r="BM23" i="3"/>
  <c r="BM22" i="3"/>
  <c r="BM21" i="3"/>
  <c r="BM20" i="3"/>
  <c r="BM19" i="3"/>
  <c r="BM18" i="3"/>
  <c r="BM17" i="3"/>
  <c r="BM16" i="3"/>
  <c r="BM12" i="3"/>
  <c r="BM11" i="3"/>
  <c r="BM10" i="3"/>
  <c r="BM9" i="3"/>
  <c r="BM8" i="3"/>
  <c r="BM7" i="3"/>
  <c r="BM6" i="3"/>
  <c r="BM5" i="3"/>
  <c r="BM4" i="3"/>
  <c r="BM3" i="3"/>
  <c r="BM2" i="3"/>
  <c r="BL53" i="3"/>
  <c r="BL52" i="3"/>
  <c r="BL51" i="3"/>
  <c r="BL50" i="3"/>
  <c r="BL49" i="3"/>
  <c r="BL48" i="3"/>
  <c r="BL47" i="3"/>
  <c r="BL46" i="3"/>
  <c r="BL45" i="3"/>
  <c r="BL44" i="3"/>
  <c r="BL41" i="3"/>
  <c r="BL40" i="3"/>
  <c r="BL39" i="3"/>
  <c r="BL38" i="3"/>
  <c r="BL37" i="3"/>
  <c r="BL36" i="3"/>
  <c r="BL35" i="3"/>
  <c r="BL34" i="3"/>
  <c r="BL33" i="3"/>
  <c r="BL32" i="3"/>
  <c r="BL31" i="3"/>
  <c r="BL28" i="3"/>
  <c r="BL27" i="3"/>
  <c r="BL26" i="3"/>
  <c r="BL25" i="3"/>
  <c r="BL24" i="3"/>
  <c r="BL23" i="3"/>
  <c r="BL22" i="3"/>
  <c r="BL21" i="3"/>
  <c r="BL20" i="3"/>
  <c r="BL19" i="3"/>
  <c r="BL18" i="3"/>
  <c r="BL17" i="3"/>
  <c r="BL16" i="3"/>
  <c r="BL12" i="3"/>
  <c r="BL11" i="3"/>
  <c r="BL10" i="3"/>
  <c r="BL9" i="3"/>
  <c r="BL8" i="3"/>
  <c r="BL7" i="3"/>
  <c r="BL6" i="3"/>
  <c r="BL5" i="3"/>
  <c r="BL4" i="3"/>
  <c r="BL3" i="3"/>
  <c r="BL2" i="3"/>
  <c r="BK51" i="3"/>
  <c r="BK50" i="3"/>
  <c r="BK49" i="3"/>
  <c r="BK48" i="3"/>
  <c r="BK47" i="3"/>
  <c r="BK46" i="3"/>
  <c r="BK45" i="3"/>
  <c r="BK44" i="3"/>
  <c r="BK41" i="3"/>
  <c r="BK40" i="3"/>
  <c r="BK39" i="3"/>
  <c r="BK38" i="3"/>
  <c r="BK37" i="3"/>
  <c r="BK36" i="3"/>
  <c r="BK35" i="3"/>
  <c r="BK34" i="3"/>
  <c r="BK33" i="3"/>
  <c r="BK32" i="3"/>
  <c r="BK31" i="3"/>
  <c r="BK27" i="3"/>
  <c r="BK26" i="3"/>
  <c r="BK25" i="3"/>
  <c r="BK24" i="3"/>
  <c r="BK23" i="3"/>
  <c r="BK22" i="3"/>
  <c r="BK21" i="3"/>
  <c r="BK20" i="3"/>
  <c r="BK19" i="3"/>
  <c r="BK18" i="3"/>
  <c r="BK17" i="3"/>
  <c r="BK16" i="3"/>
  <c r="BK13" i="3"/>
  <c r="BK12" i="3"/>
  <c r="BK11" i="3"/>
  <c r="BK10" i="3"/>
  <c r="BK9" i="3"/>
  <c r="BK8" i="3"/>
  <c r="BK7" i="3"/>
  <c r="BK6" i="3"/>
  <c r="BK5" i="3"/>
  <c r="BK4" i="3"/>
  <c r="BK3" i="3"/>
  <c r="BK2" i="3"/>
  <c r="BJ52" i="3"/>
  <c r="BJ51" i="3"/>
  <c r="CT51" i="3" s="1"/>
  <c r="BJ50" i="3"/>
  <c r="CT50" i="3" s="1"/>
  <c r="BJ49" i="3"/>
  <c r="BJ48" i="3"/>
  <c r="CT48" i="3" s="1"/>
  <c r="BJ47" i="3"/>
  <c r="BJ46" i="3"/>
  <c r="BJ45" i="3"/>
  <c r="BJ44" i="3"/>
  <c r="BJ41" i="3"/>
  <c r="BJ40" i="3"/>
  <c r="BJ39" i="3"/>
  <c r="BJ38" i="3"/>
  <c r="CT38" i="3" s="1"/>
  <c r="BJ37" i="3"/>
  <c r="BJ36" i="3"/>
  <c r="BJ35" i="3"/>
  <c r="BJ34" i="3"/>
  <c r="BJ33" i="3"/>
  <c r="BJ32" i="3"/>
  <c r="BJ31" i="3"/>
  <c r="BJ27" i="3"/>
  <c r="CT27" i="3" s="1"/>
  <c r="BJ26" i="3"/>
  <c r="BJ25" i="3"/>
  <c r="BJ24" i="3"/>
  <c r="BJ23" i="3"/>
  <c r="BJ22" i="3"/>
  <c r="BJ21" i="3"/>
  <c r="CT21" i="3" s="1"/>
  <c r="BJ20" i="3"/>
  <c r="BJ19" i="3"/>
  <c r="CT19" i="3" s="1"/>
  <c r="BJ18" i="3"/>
  <c r="BJ17" i="3"/>
  <c r="BJ16" i="3"/>
  <c r="BJ12" i="3"/>
  <c r="BJ11" i="3"/>
  <c r="BJ10" i="3"/>
  <c r="BJ9" i="3"/>
  <c r="BJ8" i="3"/>
  <c r="BJ7" i="3"/>
  <c r="BJ6" i="3"/>
  <c r="BJ5" i="3"/>
  <c r="BJ4" i="3"/>
  <c r="BJ3" i="3"/>
  <c r="BJ2" i="3"/>
  <c r="BI53" i="3"/>
  <c r="BI52" i="3"/>
  <c r="CS52" i="3" s="1"/>
  <c r="BI51" i="3"/>
  <c r="BI50" i="3"/>
  <c r="BI49" i="3"/>
  <c r="BI48" i="3"/>
  <c r="BI47" i="3"/>
  <c r="BI46" i="3"/>
  <c r="CS46" i="3" s="1"/>
  <c r="BI45" i="3"/>
  <c r="BI44" i="3"/>
  <c r="CS44" i="3" s="1"/>
  <c r="BI41" i="3"/>
  <c r="BI40" i="3"/>
  <c r="BI39" i="3"/>
  <c r="BI38" i="3"/>
  <c r="BI37" i="3"/>
  <c r="BI36" i="3"/>
  <c r="BI35" i="3"/>
  <c r="BI34" i="3"/>
  <c r="BI33" i="3"/>
  <c r="BI32" i="3"/>
  <c r="BI31" i="3"/>
  <c r="BI28" i="3"/>
  <c r="BI27" i="3"/>
  <c r="BI26" i="3"/>
  <c r="BI25" i="3"/>
  <c r="BI24" i="3"/>
  <c r="CS24" i="3" s="1"/>
  <c r="BI23" i="3"/>
  <c r="BI22" i="3"/>
  <c r="BI21" i="3"/>
  <c r="BI20" i="3"/>
  <c r="BI19" i="3"/>
  <c r="BI18" i="3"/>
  <c r="BI17" i="3"/>
  <c r="BI16" i="3"/>
  <c r="CS16" i="3" s="1"/>
  <c r="BI12" i="3"/>
  <c r="BI11" i="3"/>
  <c r="BI10" i="3"/>
  <c r="BI9" i="3"/>
  <c r="BI8" i="3"/>
  <c r="CS8" i="3" s="1"/>
  <c r="BI7" i="3"/>
  <c r="CS7" i="3" s="1"/>
  <c r="BI6" i="3"/>
  <c r="BI5" i="3"/>
  <c r="CS5" i="3" s="1"/>
  <c r="BI4" i="3"/>
  <c r="BI3" i="3"/>
  <c r="BI2" i="3"/>
  <c r="BH53" i="3"/>
  <c r="BH52" i="3"/>
  <c r="BH51" i="3"/>
  <c r="BH50" i="3"/>
  <c r="BH49" i="3"/>
  <c r="CR49" i="3" s="1"/>
  <c r="BH48" i="3"/>
  <c r="BH47" i="3"/>
  <c r="BH46" i="3"/>
  <c r="BH45" i="3"/>
  <c r="BH44" i="3"/>
  <c r="BH41" i="3"/>
  <c r="BH40" i="3"/>
  <c r="BH39" i="3"/>
  <c r="BH38" i="3"/>
  <c r="BH37" i="3"/>
  <c r="BH36" i="3"/>
  <c r="BH35" i="3"/>
  <c r="BH34" i="3"/>
  <c r="BH33" i="3"/>
  <c r="BH32" i="3"/>
  <c r="BH31" i="3"/>
  <c r="BH28" i="3"/>
  <c r="BH27" i="3"/>
  <c r="BH26" i="3"/>
  <c r="BH25" i="3"/>
  <c r="BH24" i="3"/>
  <c r="BH23" i="3"/>
  <c r="BH22" i="3"/>
  <c r="BH21" i="3"/>
  <c r="CR21" i="3" s="1"/>
  <c r="BH20" i="3"/>
  <c r="BH19" i="3"/>
  <c r="BH18" i="3"/>
  <c r="BH17" i="3"/>
  <c r="BH16" i="3"/>
  <c r="BH12" i="3"/>
  <c r="CR12" i="3" s="1"/>
  <c r="BH11" i="3"/>
  <c r="BH10" i="3"/>
  <c r="CR10" i="3" s="1"/>
  <c r="BH9" i="3"/>
  <c r="BH8" i="3"/>
  <c r="BH7" i="3"/>
  <c r="BH6" i="3"/>
  <c r="BH5" i="3"/>
  <c r="CR5" i="3" s="1"/>
  <c r="BH4" i="3"/>
  <c r="CR4" i="3" s="1"/>
  <c r="BH3" i="3"/>
  <c r="BH2" i="3"/>
  <c r="CU6" i="3" s="1"/>
  <c r="BG51" i="3"/>
  <c r="BG50" i="3"/>
  <c r="BG49" i="3"/>
  <c r="BG48" i="3"/>
  <c r="BG47" i="3"/>
  <c r="BG46" i="3"/>
  <c r="BG45" i="3"/>
  <c r="BG44" i="3"/>
  <c r="CQ44" i="3" s="1"/>
  <c r="BG41" i="3"/>
  <c r="BG40" i="3"/>
  <c r="BG39" i="3"/>
  <c r="BG38" i="3"/>
  <c r="BG37" i="3"/>
  <c r="CQ37" i="3" s="1"/>
  <c r="BG36" i="3"/>
  <c r="CQ36" i="3" s="1"/>
  <c r="BG35" i="3"/>
  <c r="BG34" i="3"/>
  <c r="CQ34" i="3" s="1"/>
  <c r="BG33" i="3"/>
  <c r="BG32" i="3"/>
  <c r="BG31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3" i="3"/>
  <c r="CQ13" i="3" s="1"/>
  <c r="BG12" i="3"/>
  <c r="BG11" i="3"/>
  <c r="BG10" i="3"/>
  <c r="BG9" i="3"/>
  <c r="BG8" i="3"/>
  <c r="CQ8" i="3" s="1"/>
  <c r="BG7" i="3"/>
  <c r="CQ7" i="3" s="1"/>
  <c r="BG6" i="3"/>
  <c r="BG5" i="3"/>
  <c r="CQ5" i="3" s="1"/>
  <c r="BG4" i="3"/>
  <c r="BG3" i="3"/>
  <c r="BG2" i="3"/>
  <c r="BF53" i="3"/>
  <c r="BF52" i="3"/>
  <c r="BF51" i="3"/>
  <c r="BF50" i="3"/>
  <c r="BF49" i="3"/>
  <c r="BF48" i="3"/>
  <c r="BF47" i="3"/>
  <c r="BF46" i="3"/>
  <c r="BF45" i="3"/>
  <c r="BF44" i="3"/>
  <c r="BF41" i="3"/>
  <c r="BF40" i="3"/>
  <c r="BF39" i="3"/>
  <c r="BF38" i="3"/>
  <c r="BF37" i="3"/>
  <c r="BF36" i="3"/>
  <c r="BF35" i="3"/>
  <c r="BF34" i="3"/>
  <c r="BF33" i="3"/>
  <c r="BF32" i="3"/>
  <c r="BF31" i="3"/>
  <c r="BF28" i="3"/>
  <c r="BF27" i="3"/>
  <c r="BF26" i="3"/>
  <c r="BF25" i="3"/>
  <c r="BF24" i="3"/>
  <c r="BF23" i="3"/>
  <c r="BF22" i="3"/>
  <c r="BF21" i="3"/>
  <c r="BF20" i="3"/>
  <c r="BF19" i="3"/>
  <c r="BF18" i="3"/>
  <c r="BF17" i="3"/>
  <c r="BF16" i="3"/>
  <c r="BF13" i="3"/>
  <c r="BF12" i="3"/>
  <c r="BF11" i="3"/>
  <c r="BF10" i="3"/>
  <c r="BF9" i="3"/>
  <c r="BF8" i="3"/>
  <c r="BF7" i="3"/>
  <c r="BF6" i="3"/>
  <c r="BF5" i="3"/>
  <c r="BF4" i="3"/>
  <c r="BF3" i="3"/>
  <c r="BF2" i="3"/>
  <c r="BE53" i="3"/>
  <c r="BE52" i="3"/>
  <c r="BE51" i="3"/>
  <c r="BE50" i="3"/>
  <c r="BE49" i="3"/>
  <c r="BE48" i="3"/>
  <c r="BE47" i="3"/>
  <c r="BE46" i="3"/>
  <c r="BE45" i="3"/>
  <c r="BE44" i="3"/>
  <c r="BE42" i="3"/>
  <c r="BE41" i="3"/>
  <c r="BE40" i="3"/>
  <c r="BE39" i="3"/>
  <c r="BE38" i="3"/>
  <c r="BE37" i="3"/>
  <c r="BE36" i="3"/>
  <c r="BE35" i="3"/>
  <c r="BE34" i="3"/>
  <c r="BE33" i="3"/>
  <c r="BE32" i="3"/>
  <c r="BE31" i="3"/>
  <c r="BE28" i="3"/>
  <c r="BE27" i="3"/>
  <c r="BE26" i="3"/>
  <c r="BE25" i="3"/>
  <c r="BE24" i="3"/>
  <c r="BE23" i="3"/>
  <c r="BE22" i="3"/>
  <c r="BE21" i="3"/>
  <c r="BE20" i="3"/>
  <c r="BE19" i="3"/>
  <c r="BE18" i="3"/>
  <c r="BE17" i="3"/>
  <c r="BE16" i="3"/>
  <c r="BE12" i="3"/>
  <c r="BE11" i="3"/>
  <c r="BE10" i="3"/>
  <c r="BE9" i="3"/>
  <c r="BE8" i="3"/>
  <c r="BE7" i="3"/>
  <c r="BE6" i="3"/>
  <c r="BE5" i="3"/>
  <c r="BE4" i="3"/>
  <c r="BE3" i="3"/>
  <c r="BE2" i="3"/>
  <c r="BD53" i="3"/>
  <c r="BD52" i="3"/>
  <c r="BD51" i="3"/>
  <c r="BD50" i="3"/>
  <c r="BD49" i="3"/>
  <c r="BD48" i="3"/>
  <c r="BD47" i="3"/>
  <c r="BD46" i="3"/>
  <c r="BD45" i="3"/>
  <c r="BD44" i="3"/>
  <c r="BD42" i="3"/>
  <c r="BD41" i="3"/>
  <c r="BD40" i="3"/>
  <c r="BD39" i="3"/>
  <c r="BD38" i="3"/>
  <c r="BD37" i="3"/>
  <c r="BD36" i="3"/>
  <c r="BD35" i="3"/>
  <c r="BD34" i="3"/>
  <c r="BD33" i="3"/>
  <c r="BD32" i="3"/>
  <c r="BD31" i="3"/>
  <c r="BD28" i="3"/>
  <c r="BD27" i="3"/>
  <c r="BD26" i="3"/>
  <c r="BD25" i="3"/>
  <c r="BD24" i="3"/>
  <c r="BD23" i="3"/>
  <c r="BD22" i="3"/>
  <c r="BD21" i="3"/>
  <c r="BD20" i="3"/>
  <c r="BD19" i="3"/>
  <c r="BD18" i="3"/>
  <c r="BD17" i="3"/>
  <c r="BD16" i="3"/>
  <c r="BD12" i="3"/>
  <c r="BD11" i="3"/>
  <c r="BD10" i="3"/>
  <c r="BD9" i="3"/>
  <c r="BD8" i="3"/>
  <c r="BD7" i="3"/>
  <c r="BD6" i="3"/>
  <c r="BD5" i="3"/>
  <c r="BD4" i="3"/>
  <c r="BD3" i="3"/>
  <c r="BD2" i="3"/>
  <c r="BC52" i="3"/>
  <c r="BC51" i="3"/>
  <c r="BC50" i="3"/>
  <c r="BC49" i="3"/>
  <c r="BC48" i="3"/>
  <c r="BC47" i="3"/>
  <c r="BC46" i="3"/>
  <c r="BC45" i="3"/>
  <c r="BC44" i="3"/>
  <c r="BC41" i="3"/>
  <c r="BC40" i="3"/>
  <c r="BC39" i="3"/>
  <c r="BC38" i="3"/>
  <c r="BC37" i="3"/>
  <c r="BC36" i="3"/>
  <c r="BC35" i="3"/>
  <c r="BC34" i="3"/>
  <c r="BC33" i="3"/>
  <c r="BC32" i="3"/>
  <c r="BC31" i="3"/>
  <c r="BC28" i="3"/>
  <c r="BC27" i="3"/>
  <c r="BC26" i="3"/>
  <c r="BC25" i="3"/>
  <c r="BC24" i="3"/>
  <c r="BC23" i="3"/>
  <c r="BC22" i="3"/>
  <c r="BC21" i="3"/>
  <c r="BC20" i="3"/>
  <c r="BC19" i="3"/>
  <c r="BC18" i="3"/>
  <c r="BC17" i="3"/>
  <c r="BC16" i="3"/>
  <c r="BC14" i="3"/>
  <c r="BC13" i="3"/>
  <c r="BC12" i="3"/>
  <c r="BC11" i="3"/>
  <c r="BC10" i="3"/>
  <c r="BC9" i="3"/>
  <c r="BC8" i="3"/>
  <c r="BC7" i="3"/>
  <c r="BC6" i="3"/>
  <c r="BC5" i="3"/>
  <c r="BC4" i="3"/>
  <c r="BC3" i="3"/>
  <c r="BC2" i="3"/>
  <c r="BB52" i="3"/>
  <c r="BB51" i="3"/>
  <c r="BB50" i="3"/>
  <c r="BB49" i="3"/>
  <c r="BB48" i="3"/>
  <c r="BB47" i="3"/>
  <c r="BB46" i="3"/>
  <c r="BB45" i="3"/>
  <c r="BB44" i="3"/>
  <c r="BB41" i="3"/>
  <c r="BB40" i="3"/>
  <c r="BB39" i="3"/>
  <c r="BB38" i="3"/>
  <c r="BB37" i="3"/>
  <c r="BB36" i="3"/>
  <c r="BB35" i="3"/>
  <c r="BB34" i="3"/>
  <c r="BB33" i="3"/>
  <c r="BB32" i="3"/>
  <c r="BB31" i="3"/>
  <c r="BB27" i="3"/>
  <c r="BB26" i="3"/>
  <c r="BB25" i="3"/>
  <c r="BB24" i="3"/>
  <c r="BB23" i="3"/>
  <c r="BB22" i="3"/>
  <c r="BB21" i="3"/>
  <c r="BB20" i="3"/>
  <c r="BB19" i="3"/>
  <c r="BB18" i="3"/>
  <c r="BB17" i="3"/>
  <c r="BB16" i="3"/>
  <c r="BB12" i="3"/>
  <c r="BB11" i="3"/>
  <c r="BB10" i="3"/>
  <c r="BB9" i="3"/>
  <c r="BB8" i="3"/>
  <c r="BB7" i="3"/>
  <c r="BB6" i="3"/>
  <c r="BB5" i="3"/>
  <c r="BB4" i="3"/>
  <c r="BB3" i="3"/>
  <c r="BB2" i="3"/>
  <c r="BA53" i="3"/>
  <c r="BA52" i="3"/>
  <c r="BA51" i="3"/>
  <c r="BA50" i="3"/>
  <c r="BA49" i="3"/>
  <c r="BA48" i="3"/>
  <c r="BA47" i="3"/>
  <c r="BA46" i="3"/>
  <c r="BA45" i="3"/>
  <c r="BA44" i="3"/>
  <c r="BA41" i="3"/>
  <c r="BA40" i="3"/>
  <c r="BA39" i="3"/>
  <c r="BA38" i="3"/>
  <c r="BA37" i="3"/>
  <c r="BA36" i="3"/>
  <c r="BA35" i="3"/>
  <c r="BA34" i="3"/>
  <c r="BA33" i="3"/>
  <c r="BA32" i="3"/>
  <c r="BA31" i="3"/>
  <c r="BA28" i="3"/>
  <c r="BA27" i="3"/>
  <c r="BA26" i="3"/>
  <c r="BA25" i="3"/>
  <c r="BA24" i="3"/>
  <c r="BA23" i="3"/>
  <c r="BA22" i="3"/>
  <c r="BA21" i="3"/>
  <c r="BA20" i="3"/>
  <c r="BA19" i="3"/>
  <c r="BA18" i="3"/>
  <c r="BA17" i="3"/>
  <c r="BA16" i="3"/>
  <c r="BA12" i="3"/>
  <c r="BA11" i="3"/>
  <c r="BA10" i="3"/>
  <c r="BA9" i="3"/>
  <c r="BA8" i="3"/>
  <c r="BA7" i="3"/>
  <c r="BA6" i="3"/>
  <c r="BA5" i="3"/>
  <c r="BA4" i="3"/>
  <c r="BA3" i="3"/>
  <c r="BA2" i="3"/>
  <c r="AZ53" i="3"/>
  <c r="AZ52" i="3"/>
  <c r="AZ51" i="3"/>
  <c r="AZ50" i="3"/>
  <c r="AZ49" i="3"/>
  <c r="AZ48" i="3"/>
  <c r="AZ47" i="3"/>
  <c r="AZ46" i="3"/>
  <c r="AZ45" i="3"/>
  <c r="AZ44" i="3"/>
  <c r="AZ41" i="3"/>
  <c r="AZ40" i="3"/>
  <c r="AZ39" i="3"/>
  <c r="AZ38" i="3"/>
  <c r="AZ37" i="3"/>
  <c r="AZ36" i="3"/>
  <c r="AZ35" i="3"/>
  <c r="AZ34" i="3"/>
  <c r="AZ33" i="3"/>
  <c r="AZ32" i="3"/>
  <c r="AZ31" i="3"/>
  <c r="AZ28" i="3"/>
  <c r="AZ27" i="3"/>
  <c r="AZ26" i="3"/>
  <c r="AZ25" i="3"/>
  <c r="AZ24" i="3"/>
  <c r="AZ23" i="3"/>
  <c r="AZ22" i="3"/>
  <c r="AZ21" i="3"/>
  <c r="AZ20" i="3"/>
  <c r="AZ19" i="3"/>
  <c r="AZ18" i="3"/>
  <c r="AZ17" i="3"/>
  <c r="AZ16" i="3"/>
  <c r="AZ12" i="3"/>
  <c r="AZ11" i="3"/>
  <c r="AZ10" i="3"/>
  <c r="AZ9" i="3"/>
  <c r="AZ8" i="3"/>
  <c r="AZ7" i="3"/>
  <c r="AZ6" i="3"/>
  <c r="AZ5" i="3"/>
  <c r="AZ4" i="3"/>
  <c r="AZ3" i="3"/>
  <c r="AZ2" i="3"/>
  <c r="AY51" i="3"/>
  <c r="AY50" i="3"/>
  <c r="AY49" i="3"/>
  <c r="AY48" i="3"/>
  <c r="AY47" i="3"/>
  <c r="AY46" i="3"/>
  <c r="AY45" i="3"/>
  <c r="AY44" i="3"/>
  <c r="AY41" i="3"/>
  <c r="AY40" i="3"/>
  <c r="AY39" i="3"/>
  <c r="AY38" i="3"/>
  <c r="AY37" i="3"/>
  <c r="AY36" i="3"/>
  <c r="AY35" i="3"/>
  <c r="AY34" i="3"/>
  <c r="AY33" i="3"/>
  <c r="AY32" i="3"/>
  <c r="AY31" i="3"/>
  <c r="AY27" i="3"/>
  <c r="AY26" i="3"/>
  <c r="AY25" i="3"/>
  <c r="AY24" i="3"/>
  <c r="AY23" i="3"/>
  <c r="AY22" i="3"/>
  <c r="AY21" i="3"/>
  <c r="AY20" i="3"/>
  <c r="AY19" i="3"/>
  <c r="AY18" i="3"/>
  <c r="AY17" i="3"/>
  <c r="AY16" i="3"/>
  <c r="AY13" i="3"/>
  <c r="AY12" i="3"/>
  <c r="AY11" i="3"/>
  <c r="AY10" i="3"/>
  <c r="AY9" i="3"/>
  <c r="AY8" i="3"/>
  <c r="AY7" i="3"/>
  <c r="AY6" i="3"/>
  <c r="AY5" i="3"/>
  <c r="AY4" i="3"/>
  <c r="AY3" i="3"/>
  <c r="AY2" i="3"/>
  <c r="R53" i="3"/>
  <c r="N53" i="3"/>
  <c r="K53" i="3"/>
  <c r="CS53" i="3" s="1"/>
  <c r="J53" i="3"/>
  <c r="CR53" i="3" s="1"/>
  <c r="R52" i="3"/>
  <c r="Q52" i="3"/>
  <c r="N52" i="3"/>
  <c r="M52" i="3"/>
  <c r="L52" i="3"/>
  <c r="CT52" i="3" s="1"/>
  <c r="K52" i="3"/>
  <c r="J52" i="3"/>
  <c r="CR52" i="3" s="1"/>
  <c r="R51" i="3"/>
  <c r="Q51" i="3"/>
  <c r="N51" i="3"/>
  <c r="M51" i="3"/>
  <c r="L51" i="3"/>
  <c r="K51" i="3"/>
  <c r="J51" i="3"/>
  <c r="CR51" i="3" s="1"/>
  <c r="I51" i="3"/>
  <c r="R50" i="3"/>
  <c r="Q50" i="3"/>
  <c r="N50" i="3"/>
  <c r="M50" i="3"/>
  <c r="L50" i="3"/>
  <c r="K50" i="3"/>
  <c r="CS50" i="3" s="1"/>
  <c r="J50" i="3"/>
  <c r="CR50" i="3" s="1"/>
  <c r="I50" i="3"/>
  <c r="CQ50" i="3" s="1"/>
  <c r="R49" i="3"/>
  <c r="Q49" i="3"/>
  <c r="N49" i="3"/>
  <c r="M49" i="3"/>
  <c r="L49" i="3"/>
  <c r="CT49" i="3" s="1"/>
  <c r="K49" i="3"/>
  <c r="CS49" i="3" s="1"/>
  <c r="J49" i="3"/>
  <c r="I49" i="3"/>
  <c r="CQ49" i="3" s="1"/>
  <c r="R48" i="3"/>
  <c r="Q48" i="3"/>
  <c r="N48" i="3"/>
  <c r="M48" i="3"/>
  <c r="L48" i="3"/>
  <c r="K48" i="3"/>
  <c r="CS48" i="3" s="1"/>
  <c r="J48" i="3"/>
  <c r="I48" i="3"/>
  <c r="CQ48" i="3" s="1"/>
  <c r="R47" i="3"/>
  <c r="Q47" i="3"/>
  <c r="N47" i="3"/>
  <c r="M47" i="3"/>
  <c r="L47" i="3"/>
  <c r="K47" i="3"/>
  <c r="CS47" i="3" s="1"/>
  <c r="J47" i="3"/>
  <c r="CR47" i="3" s="1"/>
  <c r="I47" i="3"/>
  <c r="CQ47" i="3" s="1"/>
  <c r="R46" i="3"/>
  <c r="Q46" i="3"/>
  <c r="N46" i="3"/>
  <c r="M46" i="3"/>
  <c r="L46" i="3"/>
  <c r="CT46" i="3" s="1"/>
  <c r="K46" i="3"/>
  <c r="J46" i="3"/>
  <c r="CR46" i="3" s="1"/>
  <c r="I46" i="3"/>
  <c r="CQ46" i="3" s="1"/>
  <c r="R45" i="3"/>
  <c r="Q45" i="3"/>
  <c r="N45" i="3"/>
  <c r="M45" i="3"/>
  <c r="L45" i="3"/>
  <c r="CT45" i="3" s="1"/>
  <c r="K45" i="3"/>
  <c r="CS45" i="3" s="1"/>
  <c r="J45" i="3"/>
  <c r="CR45" i="3" s="1"/>
  <c r="I45" i="3"/>
  <c r="CQ45" i="3" s="1"/>
  <c r="R44" i="3"/>
  <c r="Q44" i="3"/>
  <c r="N44" i="3"/>
  <c r="M44" i="3"/>
  <c r="L44" i="3"/>
  <c r="CT44" i="3" s="1"/>
  <c r="K44" i="3"/>
  <c r="J44" i="3"/>
  <c r="CR44" i="3" s="1"/>
  <c r="I44" i="3"/>
  <c r="R42" i="3"/>
  <c r="N42" i="3"/>
  <c r="M42" i="3"/>
  <c r="R41" i="3"/>
  <c r="Q41" i="3"/>
  <c r="N41" i="3"/>
  <c r="M41" i="3"/>
  <c r="L41" i="3"/>
  <c r="CT41" i="3" s="1"/>
  <c r="K41" i="3"/>
  <c r="J41" i="3"/>
  <c r="CR41" i="3" s="1"/>
  <c r="I41" i="3"/>
  <c r="R40" i="3"/>
  <c r="Q40" i="3"/>
  <c r="N40" i="3"/>
  <c r="M40" i="3"/>
  <c r="L40" i="3"/>
  <c r="CT40" i="3" s="1"/>
  <c r="K40" i="3"/>
  <c r="CS40" i="3" s="1"/>
  <c r="J40" i="3"/>
  <c r="CR40" i="3" s="1"/>
  <c r="I40" i="3"/>
  <c r="CQ40" i="3" s="1"/>
  <c r="R39" i="3"/>
  <c r="Q39" i="3"/>
  <c r="N39" i="3"/>
  <c r="M39" i="3"/>
  <c r="L39" i="3"/>
  <c r="CT39" i="3" s="1"/>
  <c r="K39" i="3"/>
  <c r="CS39" i="3" s="1"/>
  <c r="J39" i="3"/>
  <c r="CR39" i="3" s="1"/>
  <c r="I39" i="3"/>
  <c r="CQ39" i="3" s="1"/>
  <c r="R38" i="3"/>
  <c r="Q38" i="3"/>
  <c r="N38" i="3"/>
  <c r="M38" i="3"/>
  <c r="L38" i="3"/>
  <c r="K38" i="3"/>
  <c r="CS38" i="3" s="1"/>
  <c r="J38" i="3"/>
  <c r="CR38" i="3" s="1"/>
  <c r="I38" i="3"/>
  <c r="CQ38" i="3" s="1"/>
  <c r="R37" i="3"/>
  <c r="Q37" i="3"/>
  <c r="N37" i="3"/>
  <c r="M37" i="3"/>
  <c r="L37" i="3"/>
  <c r="K37" i="3"/>
  <c r="CS37" i="3" s="1"/>
  <c r="J37" i="3"/>
  <c r="CR37" i="3" s="1"/>
  <c r="I37" i="3"/>
  <c r="R36" i="3"/>
  <c r="Q36" i="3"/>
  <c r="N36" i="3"/>
  <c r="M36" i="3"/>
  <c r="L36" i="3"/>
  <c r="CT36" i="3" s="1"/>
  <c r="K36" i="3"/>
  <c r="CS36" i="3" s="1"/>
  <c r="J36" i="3"/>
  <c r="CR36" i="3" s="1"/>
  <c r="I36" i="3"/>
  <c r="R35" i="3"/>
  <c r="Q35" i="3"/>
  <c r="N35" i="3"/>
  <c r="M35" i="3"/>
  <c r="L35" i="3"/>
  <c r="CT35" i="3" s="1"/>
  <c r="K35" i="3"/>
  <c r="CS35" i="3" s="1"/>
  <c r="J35" i="3"/>
  <c r="CR35" i="3" s="1"/>
  <c r="I35" i="3"/>
  <c r="CQ35" i="3" s="1"/>
  <c r="R34" i="3"/>
  <c r="Q34" i="3"/>
  <c r="N34" i="3"/>
  <c r="M34" i="3"/>
  <c r="L34" i="3"/>
  <c r="CT34" i="3" s="1"/>
  <c r="K34" i="3"/>
  <c r="CS34" i="3" s="1"/>
  <c r="J34" i="3"/>
  <c r="CR34" i="3" s="1"/>
  <c r="I34" i="3"/>
  <c r="R33" i="3"/>
  <c r="Q33" i="3"/>
  <c r="N33" i="3"/>
  <c r="M33" i="3"/>
  <c r="L33" i="3"/>
  <c r="CT33" i="3" s="1"/>
  <c r="K33" i="3"/>
  <c r="J33" i="3"/>
  <c r="CR33" i="3" s="1"/>
  <c r="I33" i="3"/>
  <c r="R32" i="3"/>
  <c r="Q32" i="3"/>
  <c r="N32" i="3"/>
  <c r="M32" i="3"/>
  <c r="L32" i="3"/>
  <c r="CT32" i="3" s="1"/>
  <c r="K32" i="3"/>
  <c r="CS32" i="3" s="1"/>
  <c r="J32" i="3"/>
  <c r="CR32" i="3" s="1"/>
  <c r="I32" i="3"/>
  <c r="CQ32" i="3" s="1"/>
  <c r="R31" i="3"/>
  <c r="Q31" i="3"/>
  <c r="N31" i="3"/>
  <c r="M31" i="3"/>
  <c r="L31" i="3"/>
  <c r="CT31" i="3" s="1"/>
  <c r="K31" i="3"/>
  <c r="CS31" i="3" s="1"/>
  <c r="J31" i="3"/>
  <c r="CR31" i="3" s="1"/>
  <c r="I31" i="3"/>
  <c r="CQ31" i="3" s="1"/>
  <c r="R28" i="3"/>
  <c r="Q28" i="3"/>
  <c r="N28" i="3"/>
  <c r="M28" i="3"/>
  <c r="K28" i="3"/>
  <c r="CS28" i="3" s="1"/>
  <c r="J28" i="3"/>
  <c r="R27" i="3"/>
  <c r="Q27" i="3"/>
  <c r="N27" i="3"/>
  <c r="M27" i="3"/>
  <c r="L27" i="3"/>
  <c r="K27" i="3"/>
  <c r="CS27" i="3" s="1"/>
  <c r="J27" i="3"/>
  <c r="CR27" i="3" s="1"/>
  <c r="I27" i="3"/>
  <c r="CQ27" i="3" s="1"/>
  <c r="R26" i="3"/>
  <c r="Q26" i="3"/>
  <c r="N26" i="3"/>
  <c r="M26" i="3"/>
  <c r="L26" i="3"/>
  <c r="K26" i="3"/>
  <c r="CS26" i="3" s="1"/>
  <c r="J26" i="3"/>
  <c r="CR26" i="3" s="1"/>
  <c r="I26" i="3"/>
  <c r="CQ26" i="3" s="1"/>
  <c r="R25" i="3"/>
  <c r="Q25" i="3"/>
  <c r="N25" i="3"/>
  <c r="M25" i="3"/>
  <c r="L25" i="3"/>
  <c r="CT25" i="3" s="1"/>
  <c r="K25" i="3"/>
  <c r="CS25" i="3" s="1"/>
  <c r="J25" i="3"/>
  <c r="CR25" i="3" s="1"/>
  <c r="I25" i="3"/>
  <c r="CQ25" i="3" s="1"/>
  <c r="R24" i="3"/>
  <c r="Q24" i="3"/>
  <c r="N24" i="3"/>
  <c r="M24" i="3"/>
  <c r="L24" i="3"/>
  <c r="CT24" i="3" s="1"/>
  <c r="K24" i="3"/>
  <c r="J24" i="3"/>
  <c r="CR24" i="3" s="1"/>
  <c r="I24" i="3"/>
  <c r="CQ24" i="3" s="1"/>
  <c r="R23" i="3"/>
  <c r="Q23" i="3"/>
  <c r="N23" i="3"/>
  <c r="M23" i="3"/>
  <c r="L23" i="3"/>
  <c r="CT23" i="3" s="1"/>
  <c r="K23" i="3"/>
  <c r="J23" i="3"/>
  <c r="CR23" i="3" s="1"/>
  <c r="I23" i="3"/>
  <c r="CQ23" i="3" s="1"/>
  <c r="R22" i="3"/>
  <c r="Q22" i="3"/>
  <c r="N22" i="3"/>
  <c r="M22" i="3"/>
  <c r="L22" i="3"/>
  <c r="CT22" i="3" s="1"/>
  <c r="K22" i="3"/>
  <c r="CS22" i="3" s="1"/>
  <c r="J22" i="3"/>
  <c r="CR22" i="3" s="1"/>
  <c r="I22" i="3"/>
  <c r="R21" i="3"/>
  <c r="Q21" i="3"/>
  <c r="N21" i="3"/>
  <c r="M21" i="3"/>
  <c r="L21" i="3"/>
  <c r="K21" i="3"/>
  <c r="CS21" i="3" s="1"/>
  <c r="J21" i="3"/>
  <c r="I21" i="3"/>
  <c r="CQ21" i="3" s="1"/>
  <c r="R20" i="3"/>
  <c r="Q20" i="3"/>
  <c r="N20" i="3"/>
  <c r="M20" i="3"/>
  <c r="L20" i="3"/>
  <c r="CT20" i="3" s="1"/>
  <c r="K20" i="3"/>
  <c r="CS20" i="3" s="1"/>
  <c r="J20" i="3"/>
  <c r="I20" i="3"/>
  <c r="CQ20" i="3" s="1"/>
  <c r="R19" i="3"/>
  <c r="Q19" i="3"/>
  <c r="N19" i="3"/>
  <c r="M19" i="3"/>
  <c r="L19" i="3"/>
  <c r="K19" i="3"/>
  <c r="CS19" i="3" s="1"/>
  <c r="J19" i="3"/>
  <c r="CR19" i="3" s="1"/>
  <c r="I19" i="3"/>
  <c r="CQ19" i="3" s="1"/>
  <c r="R18" i="3"/>
  <c r="Q18" i="3"/>
  <c r="N18" i="3"/>
  <c r="M18" i="3"/>
  <c r="L18" i="3"/>
  <c r="K18" i="3"/>
  <c r="CS18" i="3" s="1"/>
  <c r="J18" i="3"/>
  <c r="CR18" i="3" s="1"/>
  <c r="I18" i="3"/>
  <c r="CQ18" i="3" s="1"/>
  <c r="R17" i="3"/>
  <c r="Q17" i="3"/>
  <c r="N17" i="3"/>
  <c r="M17" i="3"/>
  <c r="L17" i="3"/>
  <c r="CT17" i="3" s="1"/>
  <c r="K17" i="3"/>
  <c r="CS17" i="3" s="1"/>
  <c r="J17" i="3"/>
  <c r="CR17" i="3" s="1"/>
  <c r="I17" i="3"/>
  <c r="CQ17" i="3" s="1"/>
  <c r="R16" i="3"/>
  <c r="Q16" i="3"/>
  <c r="N16" i="3"/>
  <c r="M16" i="3"/>
  <c r="L16" i="3"/>
  <c r="CT16" i="3" s="1"/>
  <c r="K16" i="3"/>
  <c r="J16" i="3"/>
  <c r="CR16" i="3" s="1"/>
  <c r="I16" i="3"/>
  <c r="CQ16" i="3" s="1"/>
  <c r="Q13" i="3"/>
  <c r="N13" i="3"/>
  <c r="M13" i="3"/>
  <c r="I13" i="3"/>
  <c r="R12" i="3"/>
  <c r="Q12" i="3"/>
  <c r="N12" i="3"/>
  <c r="M12" i="3"/>
  <c r="L12" i="3"/>
  <c r="CT12" i="3" s="1"/>
  <c r="K12" i="3"/>
  <c r="J12" i="3"/>
  <c r="I12" i="3"/>
  <c r="R11" i="3"/>
  <c r="Q11" i="3"/>
  <c r="N11" i="3"/>
  <c r="M11" i="3"/>
  <c r="L11" i="3"/>
  <c r="CT11" i="3" s="1"/>
  <c r="K11" i="3"/>
  <c r="CS11" i="3" s="1"/>
  <c r="J11" i="3"/>
  <c r="CR11" i="3" s="1"/>
  <c r="I11" i="3"/>
  <c r="CQ11" i="3" s="1"/>
  <c r="R10" i="3"/>
  <c r="Q10" i="3"/>
  <c r="N10" i="3"/>
  <c r="M10" i="3"/>
  <c r="L10" i="3"/>
  <c r="CT10" i="3" s="1"/>
  <c r="K10" i="3"/>
  <c r="CS10" i="3" s="1"/>
  <c r="J10" i="3"/>
  <c r="I10" i="3"/>
  <c r="CQ10" i="3" s="1"/>
  <c r="R9" i="3"/>
  <c r="Q9" i="3"/>
  <c r="N9" i="3"/>
  <c r="M9" i="3"/>
  <c r="L9" i="3"/>
  <c r="CT9" i="3" s="1"/>
  <c r="K9" i="3"/>
  <c r="CS9" i="3" s="1"/>
  <c r="J9" i="3"/>
  <c r="I9" i="3"/>
  <c r="CQ9" i="3" s="1"/>
  <c r="R8" i="3"/>
  <c r="Q8" i="3"/>
  <c r="N8" i="3"/>
  <c r="M8" i="3"/>
  <c r="L8" i="3"/>
  <c r="CT8" i="3" s="1"/>
  <c r="K8" i="3"/>
  <c r="J8" i="3"/>
  <c r="CR8" i="3" s="1"/>
  <c r="I8" i="3"/>
  <c r="R7" i="3"/>
  <c r="Q7" i="3"/>
  <c r="N7" i="3"/>
  <c r="M7" i="3"/>
  <c r="L7" i="3"/>
  <c r="CT7" i="3" s="1"/>
  <c r="K7" i="3"/>
  <c r="J7" i="3"/>
  <c r="CR7" i="3" s="1"/>
  <c r="I7" i="3"/>
  <c r="R6" i="3"/>
  <c r="Q6" i="3"/>
  <c r="N6" i="3"/>
  <c r="M6" i="3"/>
  <c r="L6" i="3"/>
  <c r="CT6" i="3" s="1"/>
  <c r="K6" i="3"/>
  <c r="CS6" i="3" s="1"/>
  <c r="J6" i="3"/>
  <c r="CR6" i="3" s="1"/>
  <c r="I6" i="3"/>
  <c r="CQ6" i="3" s="1"/>
  <c r="R5" i="3"/>
  <c r="Q5" i="3"/>
  <c r="N5" i="3"/>
  <c r="M5" i="3"/>
  <c r="L5" i="3"/>
  <c r="CT5" i="3" s="1"/>
  <c r="K5" i="3"/>
  <c r="J5" i="3"/>
  <c r="I5" i="3"/>
  <c r="R4" i="3"/>
  <c r="Q4" i="3"/>
  <c r="N4" i="3"/>
  <c r="M4" i="3"/>
  <c r="L4" i="3"/>
  <c r="CT4" i="3" s="1"/>
  <c r="K4" i="3"/>
  <c r="J4" i="3"/>
  <c r="I4" i="3"/>
  <c r="R3" i="3"/>
  <c r="Q3" i="3"/>
  <c r="N3" i="3"/>
  <c r="M3" i="3"/>
  <c r="L3" i="3"/>
  <c r="CT3" i="3" s="1"/>
  <c r="K3" i="3"/>
  <c r="CS3" i="3" s="1"/>
  <c r="J3" i="3"/>
  <c r="CR3" i="3" s="1"/>
  <c r="I3" i="3"/>
  <c r="CQ3" i="3" s="1"/>
  <c r="R2" i="3"/>
  <c r="Q2" i="3"/>
  <c r="N2" i="3"/>
  <c r="M2" i="3"/>
  <c r="L2" i="3"/>
  <c r="CT2" i="3" s="1"/>
  <c r="K2" i="3"/>
  <c r="CS2" i="3" s="1"/>
  <c r="J2" i="3"/>
  <c r="I2" i="3"/>
  <c r="CQ2" i="3" s="1"/>
  <c r="CU4" i="3" l="1"/>
  <c r="CU2" i="3" s="1"/>
  <c r="X2" i="4"/>
  <c r="AZ2" i="4"/>
  <c r="CR2" i="3"/>
</calcChain>
</file>

<file path=xl/sharedStrings.xml><?xml version="1.0" encoding="utf-8"?>
<sst xmlns="http://schemas.openxmlformats.org/spreadsheetml/2006/main" count="651" uniqueCount="277">
  <si>
    <t>FR.X</t>
  </si>
  <si>
    <t>FR.Y</t>
  </si>
  <si>
    <t>FL.X</t>
  </si>
  <si>
    <t>FL.Y</t>
  </si>
  <si>
    <t>RR.X</t>
  </si>
  <si>
    <t>RR.Y</t>
  </si>
  <si>
    <t>RL.X</t>
  </si>
  <si>
    <t>RL.Y</t>
  </si>
  <si>
    <t>start/stop.X</t>
  </si>
  <si>
    <t>start/stop.Y</t>
  </si>
  <si>
    <t>DRR.X</t>
  </si>
  <si>
    <t>DRR.Y</t>
  </si>
  <si>
    <t>DRL.X</t>
  </si>
  <si>
    <t>DRL.Y</t>
  </si>
  <si>
    <t>IC FR X</t>
  </si>
  <si>
    <t>IC FR Y</t>
  </si>
  <si>
    <t>IC FL X</t>
  </si>
  <si>
    <t>IC FL Y</t>
  </si>
  <si>
    <t>IC RR X</t>
  </si>
  <si>
    <t>IC RR Y</t>
  </si>
  <si>
    <t>IC RL X</t>
  </si>
  <si>
    <t>IC RL Y</t>
  </si>
  <si>
    <t>STOP</t>
  </si>
  <si>
    <t>Stride Dist FR</t>
  </si>
  <si>
    <t>Stride Dist FL</t>
  </si>
  <si>
    <t>Stride Dist RR</t>
  </si>
  <si>
    <t>Stride Dist RL</t>
  </si>
  <si>
    <t>Front Trk Wdth</t>
  </si>
  <si>
    <t>Rear Trk Wdth</t>
  </si>
  <si>
    <t>Front Lat Mov</t>
  </si>
  <si>
    <t>Rear Lat Move</t>
  </si>
  <si>
    <t>Long IC Dist FRRR</t>
  </si>
  <si>
    <t>Long IC Dist FLRL</t>
  </si>
  <si>
    <t>FR Length</t>
  </si>
  <si>
    <t>FL Length</t>
  </si>
  <si>
    <t>RR Length</t>
  </si>
  <si>
    <t>RL Length</t>
  </si>
  <si>
    <t>AVG</t>
  </si>
  <si>
    <t>SD</t>
  </si>
  <si>
    <t>Fr WIDTH</t>
  </si>
  <si>
    <t>Rr WIDTH</t>
  </si>
  <si>
    <t>Fr MOV</t>
  </si>
  <si>
    <t>Rr MOV</t>
  </si>
  <si>
    <t>FRRR Length</t>
  </si>
  <si>
    <t>FLRL Length</t>
  </si>
  <si>
    <t>FR SW</t>
  </si>
  <si>
    <t>FRFL SW overlap</t>
  </si>
  <si>
    <t>FRRR SW overlap</t>
  </si>
  <si>
    <t>FRRL SW overlap</t>
  </si>
  <si>
    <t>FL SW</t>
  </si>
  <si>
    <t>FLFR SW overlap</t>
  </si>
  <si>
    <t>FLRR SW overlap</t>
  </si>
  <si>
    <t>FLRL SW overlap</t>
  </si>
  <si>
    <t>RR SW</t>
  </si>
  <si>
    <t>RRFR SW overlap</t>
  </si>
  <si>
    <t>RRFL SW overlap</t>
  </si>
  <si>
    <t>RRRL SW overlap</t>
  </si>
  <si>
    <t>RL SW</t>
  </si>
  <si>
    <t>RLFR SW overlap</t>
  </si>
  <si>
    <t>RLFL SW overlap</t>
  </si>
  <si>
    <t>RLRR SW overlap</t>
  </si>
  <si>
    <t>FR ST</t>
  </si>
  <si>
    <t>FRFL ST overlap</t>
  </si>
  <si>
    <t>FRRR ST overlap</t>
  </si>
  <si>
    <t>FRRL ST overlap</t>
  </si>
  <si>
    <t>FL ST</t>
  </si>
  <si>
    <t>FLFR ST overlap</t>
  </si>
  <si>
    <t>FLRR ST overlap</t>
  </si>
  <si>
    <t>FLRL ST overlap</t>
  </si>
  <si>
    <t>RR ST</t>
  </si>
  <si>
    <t>RRFR ST overlap</t>
  </si>
  <si>
    <t>RRFL ST overlap</t>
  </si>
  <si>
    <t>RRRL ST overlap</t>
  </si>
  <si>
    <t>RL ST</t>
  </si>
  <si>
    <t>RLFR ST overlap</t>
  </si>
  <si>
    <t>RLFL ST overlap</t>
  </si>
  <si>
    <t>RLRR ST overlap</t>
  </si>
  <si>
    <t>FR SW Time</t>
  </si>
  <si>
    <t>FL SW Time</t>
  </si>
  <si>
    <t>RR SW Time</t>
  </si>
  <si>
    <t>RL SW Time</t>
  </si>
  <si>
    <t>FR ST Time</t>
  </si>
  <si>
    <t>FL ST Time</t>
  </si>
  <si>
    <t>RR ST Time</t>
  </si>
  <si>
    <t>RL ST Time</t>
  </si>
  <si>
    <t>FR Sd Time</t>
  </si>
  <si>
    <t>FL Sd Time</t>
  </si>
  <si>
    <t>RR Sd Time</t>
  </si>
  <si>
    <t>RL Sd Time</t>
  </si>
  <si>
    <t>FR SW %</t>
  </si>
  <si>
    <t>FL SW %</t>
  </si>
  <si>
    <t>RR SW %</t>
  </si>
  <si>
    <t>RL SW %</t>
  </si>
  <si>
    <t>FR ST %</t>
  </si>
  <si>
    <t>FL ST %</t>
  </si>
  <si>
    <t>RR ST %</t>
  </si>
  <si>
    <t>RL ST %</t>
  </si>
  <si>
    <t>FRFL SW O%</t>
  </si>
  <si>
    <t>FRRR SW O%</t>
  </si>
  <si>
    <t>FRRL SW O%</t>
  </si>
  <si>
    <t>FLFR SW O%</t>
  </si>
  <si>
    <t>FLRR SW O%</t>
  </si>
  <si>
    <t>FLRL SW O%</t>
  </si>
  <si>
    <t>RRFR SW O%</t>
  </si>
  <si>
    <t>RRFL SW O%</t>
  </si>
  <si>
    <t>RRRL SW O%</t>
  </si>
  <si>
    <t>RLFR SW O%</t>
  </si>
  <si>
    <t>RLFL SW O%</t>
  </si>
  <si>
    <t>RLRR SW O%</t>
  </si>
  <si>
    <t>FRFL ST O%</t>
  </si>
  <si>
    <t>FRRR ST O%</t>
  </si>
  <si>
    <t>FRRL ST O%</t>
  </si>
  <si>
    <t>FLFR ST O%</t>
  </si>
  <si>
    <t>FLRR ST O%</t>
  </si>
  <si>
    <t>FLRL ST O%</t>
  </si>
  <si>
    <t>RRFR ST O%</t>
  </si>
  <si>
    <t>RRFL ST O%</t>
  </si>
  <si>
    <t>RRRL ST O%</t>
  </si>
  <si>
    <t>RLFR ST O%</t>
  </si>
  <si>
    <t>RLFL ST O%</t>
  </si>
  <si>
    <t>RLRR ST O%</t>
  </si>
  <si>
    <t>FR Stance</t>
  </si>
  <si>
    <t>FR Swing</t>
  </si>
  <si>
    <t>FL Stance</t>
  </si>
  <si>
    <t>FL Swing</t>
  </si>
  <si>
    <t>RR Stance</t>
  </si>
  <si>
    <t>RR Swing</t>
  </si>
  <si>
    <t>RL Stance</t>
  </si>
  <si>
    <t>RL Swing</t>
  </si>
  <si>
    <t>FR</t>
  </si>
  <si>
    <t>FL</t>
  </si>
  <si>
    <t>RR</t>
  </si>
  <si>
    <t>RL</t>
  </si>
  <si>
    <t>Stnce Time</t>
  </si>
  <si>
    <t>Swing</t>
  </si>
  <si>
    <t>FR Stride Time</t>
  </si>
  <si>
    <t>FL Stride Time</t>
  </si>
  <si>
    <t>RR Stride Time</t>
  </si>
  <si>
    <t>RL Stride Time</t>
  </si>
  <si>
    <t>Stance%</t>
  </si>
  <si>
    <t>Swing%</t>
  </si>
  <si>
    <t>FR SW O%</t>
  </si>
  <si>
    <t>FL SW O%</t>
  </si>
  <si>
    <t>RR SW O%</t>
  </si>
  <si>
    <t>RRFR Sw O%</t>
  </si>
  <si>
    <t>RL SW O%</t>
  </si>
  <si>
    <t>FR ST O%</t>
  </si>
  <si>
    <t>FL ST O%</t>
  </si>
  <si>
    <t>RR ST O%</t>
  </si>
  <si>
    <t>RL ST O%</t>
  </si>
  <si>
    <t>FR SW OT</t>
  </si>
  <si>
    <t>FRFL SW OT</t>
  </si>
  <si>
    <t>FRRR SW OT</t>
  </si>
  <si>
    <t>FRRL SW OT</t>
  </si>
  <si>
    <t>FL SW OT</t>
  </si>
  <si>
    <t>FLFR SW OT</t>
  </si>
  <si>
    <t>FLRR SW OT</t>
  </si>
  <si>
    <t>FLRL SW OT</t>
  </si>
  <si>
    <t>RR SW OT</t>
  </si>
  <si>
    <t>RRFR SW OT</t>
  </si>
  <si>
    <t>RRFL SW OT</t>
  </si>
  <si>
    <t>RRRL SW OT</t>
  </si>
  <si>
    <t>RL SW OT</t>
  </si>
  <si>
    <t>RLFR SW OT</t>
  </si>
  <si>
    <t>RLFL SW OT</t>
  </si>
  <si>
    <t>RLRR SW OT</t>
  </si>
  <si>
    <t>FR ST OT</t>
  </si>
  <si>
    <t>FRFL ST OT</t>
  </si>
  <si>
    <t>FRRR ST OT</t>
  </si>
  <si>
    <t>FRRL ST OT</t>
  </si>
  <si>
    <t>FL ST OT</t>
  </si>
  <si>
    <t>FLFR ST OT</t>
  </si>
  <si>
    <t>FLRR ST OT</t>
  </si>
  <si>
    <t>FLRL ST OT</t>
  </si>
  <si>
    <t>RR ST OT</t>
  </si>
  <si>
    <t>RRFR ST OT</t>
  </si>
  <si>
    <t>RRFL ST OT</t>
  </si>
  <si>
    <t>RRRL ST OT</t>
  </si>
  <si>
    <t>RL ST OT</t>
  </si>
  <si>
    <t>RLFR ST OT</t>
  </si>
  <si>
    <t>RLFL ST OT</t>
  </si>
  <si>
    <t>RLRR ST OT</t>
  </si>
  <si>
    <t># Feet Down</t>
  </si>
  <si>
    <t>0 Feet</t>
  </si>
  <si>
    <t>1 Foot</t>
  </si>
  <si>
    <t>2 Feet</t>
  </si>
  <si>
    <t>3 Feet</t>
  </si>
  <si>
    <t>4 Feet</t>
  </si>
  <si>
    <t>Total Frames</t>
  </si>
  <si>
    <t>Frames</t>
  </si>
  <si>
    <t>% Down</t>
  </si>
  <si>
    <t>Time Down</t>
  </si>
  <si>
    <t>SS</t>
  </si>
  <si>
    <t>LeBlonde</t>
  </si>
  <si>
    <t>FRFL</t>
  </si>
  <si>
    <t>FRRR</t>
  </si>
  <si>
    <t>FRRL</t>
  </si>
  <si>
    <t>FLFR</t>
  </si>
  <si>
    <t>FLRR</t>
  </si>
  <si>
    <t>FLRL</t>
  </si>
  <si>
    <t>RRFR</t>
  </si>
  <si>
    <t>RRFL</t>
  </si>
  <si>
    <t>RRRL</t>
  </si>
  <si>
    <t>RLFR</t>
  </si>
  <si>
    <t>RLFL</t>
  </si>
  <si>
    <t>RLRR</t>
  </si>
  <si>
    <t>FootFalls</t>
  </si>
  <si>
    <t>ICs</t>
  </si>
  <si>
    <t>IC Time</t>
  </si>
  <si>
    <t>Pattern Time</t>
  </si>
  <si>
    <t>Passes</t>
  </si>
  <si>
    <t>Pass Time</t>
  </si>
  <si>
    <t>Pattern Freq</t>
  </si>
  <si>
    <t>Patterns</t>
  </si>
  <si>
    <t>CPI</t>
  </si>
  <si>
    <t>RI</t>
  </si>
  <si>
    <t>PSI</t>
  </si>
  <si>
    <t>Cruciate</t>
  </si>
  <si>
    <t>Alternate</t>
  </si>
  <si>
    <t>Rotate</t>
  </si>
  <si>
    <t>Other</t>
  </si>
  <si>
    <t>Total</t>
  </si>
  <si>
    <t>Correct</t>
  </si>
  <si>
    <t>DSI</t>
  </si>
  <si>
    <t>FPP</t>
  </si>
  <si>
    <t>HPP</t>
  </si>
  <si>
    <t>HPD</t>
  </si>
  <si>
    <t>1432</t>
  </si>
  <si>
    <t>4321</t>
  </si>
  <si>
    <t>3214</t>
  </si>
  <si>
    <t>2142</t>
  </si>
  <si>
    <t>1423</t>
  </si>
  <si>
    <t>4231</t>
  </si>
  <si>
    <t>2314</t>
  </si>
  <si>
    <t>3141</t>
  </si>
  <si>
    <t>1412</t>
  </si>
  <si>
    <t>4123</t>
  </si>
  <si>
    <t>1231</t>
  </si>
  <si>
    <t>3142</t>
  </si>
  <si>
    <t>3143</t>
  </si>
  <si>
    <t>1234</t>
  </si>
  <si>
    <t>2342</t>
  </si>
  <si>
    <t>3423</t>
  </si>
  <si>
    <t>4234</t>
  </si>
  <si>
    <t>2341</t>
  </si>
  <si>
    <t>3412</t>
  </si>
  <si>
    <t>2343</t>
  </si>
  <si>
    <t>3432</t>
  </si>
  <si>
    <t>ISp FR</t>
  </si>
  <si>
    <t>ISp FL</t>
  </si>
  <si>
    <t>ISp RR</t>
  </si>
  <si>
    <t>ISp RL</t>
  </si>
  <si>
    <t>OSp</t>
  </si>
  <si>
    <t>ISp Avg</t>
  </si>
  <si>
    <t>T Sd Len</t>
  </si>
  <si>
    <t xml:space="preserve"> T Sd Time</t>
  </si>
  <si>
    <t xml:space="preserve"> ISp SD</t>
  </si>
  <si>
    <t>Coupling</t>
  </si>
  <si>
    <t>Avg</t>
  </si>
  <si>
    <t>CouplingDFN</t>
  </si>
  <si>
    <t>FRFL DFN</t>
  </si>
  <si>
    <t>FRRR DFN</t>
  </si>
  <si>
    <t>FRRL DFN</t>
  </si>
  <si>
    <t>FLFR DFN</t>
  </si>
  <si>
    <t>FLRR DFN</t>
  </si>
  <si>
    <t>FLRL DFN</t>
  </si>
  <si>
    <t>RRFR DFN</t>
  </si>
  <si>
    <t>RRFL DFN</t>
  </si>
  <si>
    <t>RRRL DFN</t>
  </si>
  <si>
    <t>RLFR DFN</t>
  </si>
  <si>
    <t>RLFL DFN</t>
  </si>
  <si>
    <t>RLRR DFN</t>
  </si>
  <si>
    <t>FR SF</t>
  </si>
  <si>
    <t>FL SF</t>
  </si>
  <si>
    <t>RR SF</t>
  </si>
  <si>
    <t>RL SF</t>
  </si>
  <si>
    <t>Stride Frq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</si>
</sst>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Graph!$A$5:$A$510</c:f>
              <c:numCache>
                <c:formatCode>General</c:formatCode>
                <c:ptCount val="506"/>
                <c:pt idx="0">
                  <c:v>1732</c:v>
                </c:pt>
                <c:pt idx="1">
                  <c:v>1733</c:v>
                </c:pt>
                <c:pt idx="2">
                  <c:v>1734</c:v>
                </c:pt>
                <c:pt idx="3">
                  <c:v>1735</c:v>
                </c:pt>
                <c:pt idx="4">
                  <c:v>1736</c:v>
                </c:pt>
                <c:pt idx="5">
                  <c:v>1737</c:v>
                </c:pt>
                <c:pt idx="6">
                  <c:v>1738</c:v>
                </c:pt>
                <c:pt idx="7">
                  <c:v>1739</c:v>
                </c:pt>
                <c:pt idx="8">
                  <c:v>1740</c:v>
                </c:pt>
                <c:pt idx="9">
                  <c:v>1741</c:v>
                </c:pt>
                <c:pt idx="10">
                  <c:v>1742</c:v>
                </c:pt>
                <c:pt idx="11">
                  <c:v>1743</c:v>
                </c:pt>
                <c:pt idx="12">
                  <c:v>1744</c:v>
                </c:pt>
                <c:pt idx="13">
                  <c:v>1745</c:v>
                </c:pt>
                <c:pt idx="14">
                  <c:v>1746</c:v>
                </c:pt>
                <c:pt idx="15">
                  <c:v>1747</c:v>
                </c:pt>
                <c:pt idx="16">
                  <c:v>1748</c:v>
                </c:pt>
                <c:pt idx="17">
                  <c:v>1749</c:v>
                </c:pt>
                <c:pt idx="18">
                  <c:v>1750</c:v>
                </c:pt>
                <c:pt idx="19">
                  <c:v>1751</c:v>
                </c:pt>
                <c:pt idx="20">
                  <c:v>1752</c:v>
                </c:pt>
                <c:pt idx="21">
                  <c:v>1753</c:v>
                </c:pt>
                <c:pt idx="22">
                  <c:v>1754</c:v>
                </c:pt>
                <c:pt idx="23">
                  <c:v>1755</c:v>
                </c:pt>
                <c:pt idx="24">
                  <c:v>1756</c:v>
                </c:pt>
                <c:pt idx="25">
                  <c:v>1757</c:v>
                </c:pt>
                <c:pt idx="26">
                  <c:v>1758</c:v>
                </c:pt>
                <c:pt idx="27">
                  <c:v>1759</c:v>
                </c:pt>
                <c:pt idx="28">
                  <c:v>1760</c:v>
                </c:pt>
                <c:pt idx="29">
                  <c:v>1761</c:v>
                </c:pt>
                <c:pt idx="30">
                  <c:v>1762</c:v>
                </c:pt>
                <c:pt idx="31">
                  <c:v>1763</c:v>
                </c:pt>
                <c:pt idx="32">
                  <c:v>1764</c:v>
                </c:pt>
                <c:pt idx="33">
                  <c:v>1765</c:v>
                </c:pt>
                <c:pt idx="34">
                  <c:v>1766</c:v>
                </c:pt>
                <c:pt idx="35">
                  <c:v>1767</c:v>
                </c:pt>
                <c:pt idx="36">
                  <c:v>1768</c:v>
                </c:pt>
                <c:pt idx="37">
                  <c:v>1769</c:v>
                </c:pt>
                <c:pt idx="38">
                  <c:v>1770</c:v>
                </c:pt>
                <c:pt idx="39">
                  <c:v>1771</c:v>
                </c:pt>
                <c:pt idx="40">
                  <c:v>1772</c:v>
                </c:pt>
                <c:pt idx="41">
                  <c:v>1773</c:v>
                </c:pt>
                <c:pt idx="42">
                  <c:v>1774</c:v>
                </c:pt>
                <c:pt idx="43">
                  <c:v>1775</c:v>
                </c:pt>
                <c:pt idx="44">
                  <c:v>1776</c:v>
                </c:pt>
                <c:pt idx="45">
                  <c:v>1777</c:v>
                </c:pt>
                <c:pt idx="46">
                  <c:v>1778</c:v>
                </c:pt>
                <c:pt idx="47">
                  <c:v>1779</c:v>
                </c:pt>
                <c:pt idx="48">
                  <c:v>1780</c:v>
                </c:pt>
                <c:pt idx="49">
                  <c:v>1781</c:v>
                </c:pt>
                <c:pt idx="50">
                  <c:v>1782</c:v>
                </c:pt>
                <c:pt idx="51">
                  <c:v>1783</c:v>
                </c:pt>
                <c:pt idx="52">
                  <c:v>1784</c:v>
                </c:pt>
                <c:pt idx="53">
                  <c:v>1785</c:v>
                </c:pt>
                <c:pt idx="54">
                  <c:v>1786</c:v>
                </c:pt>
                <c:pt idx="55">
                  <c:v>1787</c:v>
                </c:pt>
                <c:pt idx="56">
                  <c:v>1788</c:v>
                </c:pt>
                <c:pt idx="57">
                  <c:v>1789</c:v>
                </c:pt>
                <c:pt idx="58">
                  <c:v>1790</c:v>
                </c:pt>
                <c:pt idx="59">
                  <c:v>1791</c:v>
                </c:pt>
                <c:pt idx="60">
                  <c:v>1792</c:v>
                </c:pt>
                <c:pt idx="61">
                  <c:v>1793</c:v>
                </c:pt>
                <c:pt idx="62">
                  <c:v>1794</c:v>
                </c:pt>
                <c:pt idx="63">
                  <c:v>1795</c:v>
                </c:pt>
                <c:pt idx="64">
                  <c:v>1796</c:v>
                </c:pt>
                <c:pt idx="65">
                  <c:v>1797</c:v>
                </c:pt>
                <c:pt idx="66">
                  <c:v>1798</c:v>
                </c:pt>
                <c:pt idx="67">
                  <c:v>1799</c:v>
                </c:pt>
                <c:pt idx="68">
                  <c:v>1800</c:v>
                </c:pt>
                <c:pt idx="69">
                  <c:v>1801</c:v>
                </c:pt>
                <c:pt idx="70">
                  <c:v>1802</c:v>
                </c:pt>
                <c:pt idx="71">
                  <c:v>1803</c:v>
                </c:pt>
                <c:pt idx="72">
                  <c:v>1804</c:v>
                </c:pt>
                <c:pt idx="73">
                  <c:v>1805</c:v>
                </c:pt>
                <c:pt idx="74">
                  <c:v>1806</c:v>
                </c:pt>
                <c:pt idx="75">
                  <c:v>1807</c:v>
                </c:pt>
                <c:pt idx="76">
                  <c:v>1808</c:v>
                </c:pt>
                <c:pt idx="77">
                  <c:v>1809</c:v>
                </c:pt>
                <c:pt idx="78">
                  <c:v>1810</c:v>
                </c:pt>
                <c:pt idx="79">
                  <c:v>1811</c:v>
                </c:pt>
                <c:pt idx="80">
                  <c:v>1812</c:v>
                </c:pt>
                <c:pt idx="81">
                  <c:v>1813</c:v>
                </c:pt>
                <c:pt idx="82">
                  <c:v>1814</c:v>
                </c:pt>
                <c:pt idx="83">
                  <c:v>1815</c:v>
                </c:pt>
                <c:pt idx="84">
                  <c:v>1816</c:v>
                </c:pt>
                <c:pt idx="85">
                  <c:v>1817</c:v>
                </c:pt>
                <c:pt idx="86">
                  <c:v>1818</c:v>
                </c:pt>
                <c:pt idx="87">
                  <c:v>1819</c:v>
                </c:pt>
                <c:pt idx="88">
                  <c:v>1820</c:v>
                </c:pt>
                <c:pt idx="89">
                  <c:v>1821</c:v>
                </c:pt>
                <c:pt idx="90">
                  <c:v>1822</c:v>
                </c:pt>
                <c:pt idx="91">
                  <c:v>1823</c:v>
                </c:pt>
                <c:pt idx="92">
                  <c:v>1824</c:v>
                </c:pt>
                <c:pt idx="93">
                  <c:v>1825</c:v>
                </c:pt>
                <c:pt idx="94">
                  <c:v>1826</c:v>
                </c:pt>
                <c:pt idx="95">
                  <c:v>1827</c:v>
                </c:pt>
                <c:pt idx="96">
                  <c:v>1828</c:v>
                </c:pt>
                <c:pt idx="97">
                  <c:v>1829</c:v>
                </c:pt>
                <c:pt idx="98">
                  <c:v>1830</c:v>
                </c:pt>
                <c:pt idx="99">
                  <c:v>1831</c:v>
                </c:pt>
                <c:pt idx="100">
                  <c:v>1832</c:v>
                </c:pt>
                <c:pt idx="101">
                  <c:v>1833</c:v>
                </c:pt>
                <c:pt idx="102">
                  <c:v>1834</c:v>
                </c:pt>
                <c:pt idx="103">
                  <c:v>1835</c:v>
                </c:pt>
                <c:pt idx="104">
                  <c:v>1836</c:v>
                </c:pt>
                <c:pt idx="105">
                  <c:v>1837</c:v>
                </c:pt>
                <c:pt idx="106">
                  <c:v>1838</c:v>
                </c:pt>
                <c:pt idx="107">
                  <c:v>1839</c:v>
                </c:pt>
                <c:pt idx="108">
                  <c:v>1840</c:v>
                </c:pt>
                <c:pt idx="109">
                  <c:v>1841</c:v>
                </c:pt>
                <c:pt idx="110">
                  <c:v>1842</c:v>
                </c:pt>
                <c:pt idx="111">
                  <c:v>1843</c:v>
                </c:pt>
                <c:pt idx="112">
                  <c:v>1844</c:v>
                </c:pt>
                <c:pt idx="113">
                  <c:v>1845</c:v>
                </c:pt>
                <c:pt idx="114">
                  <c:v>1846</c:v>
                </c:pt>
                <c:pt idx="115">
                  <c:v>1847</c:v>
                </c:pt>
                <c:pt idx="116">
                  <c:v>1848</c:v>
                </c:pt>
                <c:pt idx="117">
                  <c:v>1849</c:v>
                </c:pt>
                <c:pt idx="118">
                  <c:v>1850</c:v>
                </c:pt>
                <c:pt idx="119">
                  <c:v>1851</c:v>
                </c:pt>
                <c:pt idx="120">
                  <c:v>1852</c:v>
                </c:pt>
                <c:pt idx="121">
                  <c:v>1853</c:v>
                </c:pt>
                <c:pt idx="122">
                  <c:v>1854</c:v>
                </c:pt>
                <c:pt idx="123">
                  <c:v>1855</c:v>
                </c:pt>
                <c:pt idx="124">
                  <c:v>1856</c:v>
                </c:pt>
                <c:pt idx="125">
                  <c:v>1857</c:v>
                </c:pt>
                <c:pt idx="126">
                  <c:v>1858</c:v>
                </c:pt>
                <c:pt idx="127">
                  <c:v>1859</c:v>
                </c:pt>
                <c:pt idx="128">
                  <c:v>1860</c:v>
                </c:pt>
                <c:pt idx="129">
                  <c:v>1861</c:v>
                </c:pt>
                <c:pt idx="130">
                  <c:v>1862</c:v>
                </c:pt>
                <c:pt idx="131">
                  <c:v>1863</c:v>
                </c:pt>
                <c:pt idx="132">
                  <c:v>1864</c:v>
                </c:pt>
                <c:pt idx="133">
                  <c:v>1865</c:v>
                </c:pt>
                <c:pt idx="134">
                  <c:v>1866</c:v>
                </c:pt>
                <c:pt idx="135">
                  <c:v>1867</c:v>
                </c:pt>
                <c:pt idx="136">
                  <c:v>1868</c:v>
                </c:pt>
                <c:pt idx="137">
                  <c:v>1869</c:v>
                </c:pt>
                <c:pt idx="138">
                  <c:v>1870</c:v>
                </c:pt>
                <c:pt idx="139">
                  <c:v>1871</c:v>
                </c:pt>
                <c:pt idx="140">
                  <c:v>1872</c:v>
                </c:pt>
                <c:pt idx="141">
                  <c:v>1873</c:v>
                </c:pt>
                <c:pt idx="142">
                  <c:v>1874</c:v>
                </c:pt>
                <c:pt idx="143">
                  <c:v>1875</c:v>
                </c:pt>
                <c:pt idx="144">
                  <c:v>1876</c:v>
                </c:pt>
                <c:pt idx="145">
                  <c:v>1877</c:v>
                </c:pt>
                <c:pt idx="146">
                  <c:v>1878</c:v>
                </c:pt>
                <c:pt idx="147">
                  <c:v>1879</c:v>
                </c:pt>
                <c:pt idx="148">
                  <c:v>1880</c:v>
                </c:pt>
                <c:pt idx="149">
                  <c:v>1881</c:v>
                </c:pt>
                <c:pt idx="150">
                  <c:v>1882</c:v>
                </c:pt>
                <c:pt idx="151">
                  <c:v>1883</c:v>
                </c:pt>
                <c:pt idx="152">
                  <c:v>1884</c:v>
                </c:pt>
                <c:pt idx="153">
                  <c:v>1885</c:v>
                </c:pt>
                <c:pt idx="154">
                  <c:v>1886</c:v>
                </c:pt>
                <c:pt idx="155">
                  <c:v>1887</c:v>
                </c:pt>
                <c:pt idx="156">
                  <c:v>1888</c:v>
                </c:pt>
                <c:pt idx="157">
                  <c:v>1889</c:v>
                </c:pt>
                <c:pt idx="158">
                  <c:v>1890</c:v>
                </c:pt>
                <c:pt idx="159">
                  <c:v>1891</c:v>
                </c:pt>
                <c:pt idx="160">
                  <c:v>1892</c:v>
                </c:pt>
                <c:pt idx="161">
                  <c:v>1893</c:v>
                </c:pt>
                <c:pt idx="162">
                  <c:v>1894</c:v>
                </c:pt>
                <c:pt idx="163">
                  <c:v>1895</c:v>
                </c:pt>
                <c:pt idx="164">
                  <c:v>1896</c:v>
                </c:pt>
                <c:pt idx="165">
                  <c:v>1897</c:v>
                </c:pt>
                <c:pt idx="166">
                  <c:v>1898</c:v>
                </c:pt>
                <c:pt idx="167">
                  <c:v>1899</c:v>
                </c:pt>
                <c:pt idx="168">
                  <c:v>1900</c:v>
                </c:pt>
                <c:pt idx="169">
                  <c:v>1901</c:v>
                </c:pt>
                <c:pt idx="170">
                  <c:v>1902</c:v>
                </c:pt>
                <c:pt idx="171">
                  <c:v>1903</c:v>
                </c:pt>
                <c:pt idx="172">
                  <c:v>1904</c:v>
                </c:pt>
                <c:pt idx="173">
                  <c:v>1905</c:v>
                </c:pt>
                <c:pt idx="174">
                  <c:v>1906</c:v>
                </c:pt>
                <c:pt idx="175">
                  <c:v>1907</c:v>
                </c:pt>
                <c:pt idx="176">
                  <c:v>1908</c:v>
                </c:pt>
                <c:pt idx="177">
                  <c:v>1909</c:v>
                </c:pt>
                <c:pt idx="178">
                  <c:v>1910</c:v>
                </c:pt>
                <c:pt idx="179">
                  <c:v>1911</c:v>
                </c:pt>
                <c:pt idx="180">
                  <c:v>1912</c:v>
                </c:pt>
                <c:pt idx="181">
                  <c:v>1913</c:v>
                </c:pt>
                <c:pt idx="182">
                  <c:v>1914</c:v>
                </c:pt>
                <c:pt idx="183">
                  <c:v>1915</c:v>
                </c:pt>
                <c:pt idx="184">
                  <c:v>1916</c:v>
                </c:pt>
                <c:pt idx="185">
                  <c:v>1917</c:v>
                </c:pt>
                <c:pt idx="186">
                  <c:v>1918</c:v>
                </c:pt>
                <c:pt idx="187">
                  <c:v>1919</c:v>
                </c:pt>
                <c:pt idx="188">
                  <c:v>1920</c:v>
                </c:pt>
                <c:pt idx="189">
                  <c:v>1921</c:v>
                </c:pt>
                <c:pt idx="190">
                  <c:v>1922</c:v>
                </c:pt>
                <c:pt idx="191">
                  <c:v>1923</c:v>
                </c:pt>
                <c:pt idx="192">
                  <c:v>1924</c:v>
                </c:pt>
                <c:pt idx="193">
                  <c:v>1925</c:v>
                </c:pt>
                <c:pt idx="194">
                  <c:v>1926</c:v>
                </c:pt>
                <c:pt idx="195">
                  <c:v>1927</c:v>
                </c:pt>
                <c:pt idx="196">
                  <c:v>1928</c:v>
                </c:pt>
                <c:pt idx="197">
                  <c:v>1929</c:v>
                </c:pt>
                <c:pt idx="198">
                  <c:v>1930</c:v>
                </c:pt>
                <c:pt idx="199">
                  <c:v>1931</c:v>
                </c:pt>
                <c:pt idx="200">
                  <c:v>1932</c:v>
                </c:pt>
                <c:pt idx="201">
                  <c:v>1933</c:v>
                </c:pt>
                <c:pt idx="202">
                  <c:v>1934</c:v>
                </c:pt>
                <c:pt idx="203">
                  <c:v>1935</c:v>
                </c:pt>
                <c:pt idx="204">
                  <c:v>1936</c:v>
                </c:pt>
                <c:pt idx="205">
                  <c:v>1937</c:v>
                </c:pt>
                <c:pt idx="206">
                  <c:v>1938</c:v>
                </c:pt>
                <c:pt idx="207">
                  <c:v>1939</c:v>
                </c:pt>
                <c:pt idx="208">
                  <c:v>1940</c:v>
                </c:pt>
                <c:pt idx="209">
                  <c:v>1941</c:v>
                </c:pt>
                <c:pt idx="210">
                  <c:v>1942</c:v>
                </c:pt>
                <c:pt idx="211">
                  <c:v>1943</c:v>
                </c:pt>
                <c:pt idx="212">
                  <c:v>1944</c:v>
                </c:pt>
                <c:pt idx="213">
                  <c:v>1945</c:v>
                </c:pt>
                <c:pt idx="214">
                  <c:v>1946</c:v>
                </c:pt>
                <c:pt idx="215">
                  <c:v>1947</c:v>
                </c:pt>
                <c:pt idx="216">
                  <c:v>1948</c:v>
                </c:pt>
                <c:pt idx="217">
                  <c:v>1949</c:v>
                </c:pt>
                <c:pt idx="218">
                  <c:v>1950</c:v>
                </c:pt>
                <c:pt idx="219">
                  <c:v>1951</c:v>
                </c:pt>
                <c:pt idx="220">
                  <c:v>1952</c:v>
                </c:pt>
                <c:pt idx="221">
                  <c:v>1953</c:v>
                </c:pt>
                <c:pt idx="222">
                  <c:v>1954</c:v>
                </c:pt>
                <c:pt idx="223">
                  <c:v>1955</c:v>
                </c:pt>
                <c:pt idx="224">
                  <c:v>1956</c:v>
                </c:pt>
                <c:pt idx="225">
                  <c:v>1957</c:v>
                </c:pt>
                <c:pt idx="226">
                  <c:v>1958</c:v>
                </c:pt>
                <c:pt idx="227">
                  <c:v>1959</c:v>
                </c:pt>
                <c:pt idx="228">
                  <c:v>1960</c:v>
                </c:pt>
                <c:pt idx="229">
                  <c:v>1961</c:v>
                </c:pt>
                <c:pt idx="230">
                  <c:v>1962</c:v>
                </c:pt>
                <c:pt idx="231">
                  <c:v>1963</c:v>
                </c:pt>
                <c:pt idx="232">
                  <c:v>1964</c:v>
                </c:pt>
                <c:pt idx="233">
                  <c:v>1965</c:v>
                </c:pt>
                <c:pt idx="234">
                  <c:v>1966</c:v>
                </c:pt>
                <c:pt idx="235">
                  <c:v>1967</c:v>
                </c:pt>
                <c:pt idx="236">
                  <c:v>1968</c:v>
                </c:pt>
                <c:pt idx="237">
                  <c:v>1969</c:v>
                </c:pt>
                <c:pt idx="238">
                  <c:v>1970</c:v>
                </c:pt>
                <c:pt idx="239">
                  <c:v>1971</c:v>
                </c:pt>
                <c:pt idx="240">
                  <c:v>1972</c:v>
                </c:pt>
                <c:pt idx="241">
                  <c:v>1973</c:v>
                </c:pt>
                <c:pt idx="242">
                  <c:v>1974</c:v>
                </c:pt>
                <c:pt idx="243">
                  <c:v>1975</c:v>
                </c:pt>
                <c:pt idx="244">
                  <c:v>1976</c:v>
                </c:pt>
                <c:pt idx="245">
                  <c:v>1977</c:v>
                </c:pt>
                <c:pt idx="246">
                  <c:v>1978</c:v>
                </c:pt>
                <c:pt idx="247">
                  <c:v>1979</c:v>
                </c:pt>
                <c:pt idx="248">
                  <c:v>1980</c:v>
                </c:pt>
                <c:pt idx="249">
                  <c:v>1981</c:v>
                </c:pt>
                <c:pt idx="250">
                  <c:v>1982</c:v>
                </c:pt>
                <c:pt idx="251">
                  <c:v>1983</c:v>
                </c:pt>
                <c:pt idx="252">
                  <c:v>1984</c:v>
                </c:pt>
                <c:pt idx="253">
                  <c:v>1985</c:v>
                </c:pt>
                <c:pt idx="254">
                  <c:v>1986</c:v>
                </c:pt>
                <c:pt idx="255">
                  <c:v>1987</c:v>
                </c:pt>
                <c:pt idx="256">
                  <c:v>1988</c:v>
                </c:pt>
                <c:pt idx="257">
                  <c:v>1989</c:v>
                </c:pt>
                <c:pt idx="258">
                  <c:v>1990</c:v>
                </c:pt>
                <c:pt idx="259">
                  <c:v>1991</c:v>
                </c:pt>
                <c:pt idx="260">
                  <c:v>1992</c:v>
                </c:pt>
                <c:pt idx="261">
                  <c:v>1993</c:v>
                </c:pt>
                <c:pt idx="262">
                  <c:v>1994</c:v>
                </c:pt>
                <c:pt idx="263">
                  <c:v>1995</c:v>
                </c:pt>
                <c:pt idx="264">
                  <c:v>1996</c:v>
                </c:pt>
                <c:pt idx="265">
                  <c:v>1997</c:v>
                </c:pt>
                <c:pt idx="266">
                  <c:v>1998</c:v>
                </c:pt>
                <c:pt idx="267">
                  <c:v>1999</c:v>
                </c:pt>
                <c:pt idx="268">
                  <c:v>2000</c:v>
                </c:pt>
                <c:pt idx="269">
                  <c:v>2001</c:v>
                </c:pt>
                <c:pt idx="270">
                  <c:v>2002</c:v>
                </c:pt>
                <c:pt idx="271">
                  <c:v>2003</c:v>
                </c:pt>
                <c:pt idx="272">
                  <c:v>2004</c:v>
                </c:pt>
                <c:pt idx="273">
                  <c:v>2005</c:v>
                </c:pt>
                <c:pt idx="274">
                  <c:v>2006</c:v>
                </c:pt>
                <c:pt idx="275">
                  <c:v>2007</c:v>
                </c:pt>
                <c:pt idx="276">
                  <c:v>2008</c:v>
                </c:pt>
                <c:pt idx="277">
                  <c:v>2009</c:v>
                </c:pt>
                <c:pt idx="278">
                  <c:v>2010</c:v>
                </c:pt>
                <c:pt idx="279">
                  <c:v>2011</c:v>
                </c:pt>
                <c:pt idx="280">
                  <c:v>2012</c:v>
                </c:pt>
                <c:pt idx="281">
                  <c:v>2013</c:v>
                </c:pt>
                <c:pt idx="282">
                  <c:v>2014</c:v>
                </c:pt>
                <c:pt idx="283">
                  <c:v>2015</c:v>
                </c:pt>
                <c:pt idx="284">
                  <c:v>2016</c:v>
                </c:pt>
                <c:pt idx="285">
                  <c:v>2017</c:v>
                </c:pt>
                <c:pt idx="286">
                  <c:v>2018</c:v>
                </c:pt>
                <c:pt idx="287">
                  <c:v>2019</c:v>
                </c:pt>
                <c:pt idx="288">
                  <c:v>2020</c:v>
                </c:pt>
                <c:pt idx="289">
                  <c:v>2021</c:v>
                </c:pt>
                <c:pt idx="290">
                  <c:v>2022</c:v>
                </c:pt>
                <c:pt idx="291">
                  <c:v>2023</c:v>
                </c:pt>
                <c:pt idx="292">
                  <c:v>2024</c:v>
                </c:pt>
                <c:pt idx="293">
                  <c:v>2025</c:v>
                </c:pt>
                <c:pt idx="294">
                  <c:v>2026</c:v>
                </c:pt>
                <c:pt idx="295">
                  <c:v>2027</c:v>
                </c:pt>
                <c:pt idx="296">
                  <c:v>2028</c:v>
                </c:pt>
                <c:pt idx="297">
                  <c:v>2029</c:v>
                </c:pt>
                <c:pt idx="298">
                  <c:v>2030</c:v>
                </c:pt>
                <c:pt idx="299">
                  <c:v>2031</c:v>
                </c:pt>
                <c:pt idx="300">
                  <c:v>2032</c:v>
                </c:pt>
                <c:pt idx="301">
                  <c:v>2033</c:v>
                </c:pt>
                <c:pt idx="302">
                  <c:v>2034</c:v>
                </c:pt>
                <c:pt idx="303">
                  <c:v>2035</c:v>
                </c:pt>
                <c:pt idx="304">
                  <c:v>2036</c:v>
                </c:pt>
                <c:pt idx="305">
                  <c:v>2037</c:v>
                </c:pt>
                <c:pt idx="306">
                  <c:v>2038</c:v>
                </c:pt>
                <c:pt idx="307">
                  <c:v>2039</c:v>
                </c:pt>
                <c:pt idx="308">
                  <c:v>2040</c:v>
                </c:pt>
                <c:pt idx="309">
                  <c:v>2041</c:v>
                </c:pt>
                <c:pt idx="310">
                  <c:v>2042</c:v>
                </c:pt>
                <c:pt idx="311">
                  <c:v>2043</c:v>
                </c:pt>
                <c:pt idx="312">
                  <c:v>2044</c:v>
                </c:pt>
                <c:pt idx="313">
                  <c:v>2045</c:v>
                </c:pt>
                <c:pt idx="314">
                  <c:v>2046</c:v>
                </c:pt>
                <c:pt idx="315">
                  <c:v>2047</c:v>
                </c:pt>
                <c:pt idx="316">
                  <c:v>2048</c:v>
                </c:pt>
                <c:pt idx="317">
                  <c:v>2049</c:v>
                </c:pt>
                <c:pt idx="318">
                  <c:v>2050</c:v>
                </c:pt>
                <c:pt idx="319">
                  <c:v>2051</c:v>
                </c:pt>
                <c:pt idx="320">
                  <c:v>2052</c:v>
                </c:pt>
                <c:pt idx="321">
                  <c:v>2053</c:v>
                </c:pt>
                <c:pt idx="322">
                  <c:v>2054</c:v>
                </c:pt>
                <c:pt idx="323">
                  <c:v>2055</c:v>
                </c:pt>
                <c:pt idx="324">
                  <c:v>2056</c:v>
                </c:pt>
                <c:pt idx="325">
                  <c:v>2057</c:v>
                </c:pt>
                <c:pt idx="326">
                  <c:v>2058</c:v>
                </c:pt>
                <c:pt idx="327">
                  <c:v>2059</c:v>
                </c:pt>
                <c:pt idx="328">
                  <c:v>2060</c:v>
                </c:pt>
                <c:pt idx="329">
                  <c:v>2061</c:v>
                </c:pt>
                <c:pt idx="330">
                  <c:v>2062</c:v>
                </c:pt>
                <c:pt idx="331">
                  <c:v>2063</c:v>
                </c:pt>
                <c:pt idx="332">
                  <c:v>2064</c:v>
                </c:pt>
                <c:pt idx="333">
                  <c:v>2065</c:v>
                </c:pt>
                <c:pt idx="334">
                  <c:v>2066</c:v>
                </c:pt>
                <c:pt idx="335">
                  <c:v>2067</c:v>
                </c:pt>
                <c:pt idx="336">
                  <c:v>2068</c:v>
                </c:pt>
                <c:pt idx="337">
                  <c:v>2069</c:v>
                </c:pt>
                <c:pt idx="338">
                  <c:v>2070</c:v>
                </c:pt>
                <c:pt idx="339">
                  <c:v>2071</c:v>
                </c:pt>
                <c:pt idx="340">
                  <c:v>2072</c:v>
                </c:pt>
                <c:pt idx="341">
                  <c:v>2073</c:v>
                </c:pt>
                <c:pt idx="342">
                  <c:v>2074</c:v>
                </c:pt>
                <c:pt idx="343">
                  <c:v>2075</c:v>
                </c:pt>
                <c:pt idx="344">
                  <c:v>2076</c:v>
                </c:pt>
                <c:pt idx="345">
                  <c:v>2077</c:v>
                </c:pt>
                <c:pt idx="346">
                  <c:v>2078</c:v>
                </c:pt>
                <c:pt idx="347">
                  <c:v>2079</c:v>
                </c:pt>
                <c:pt idx="348">
                  <c:v>2080</c:v>
                </c:pt>
                <c:pt idx="349">
                  <c:v>2081</c:v>
                </c:pt>
                <c:pt idx="350">
                  <c:v>2082</c:v>
                </c:pt>
                <c:pt idx="351">
                  <c:v>2083</c:v>
                </c:pt>
                <c:pt idx="352">
                  <c:v>2084</c:v>
                </c:pt>
                <c:pt idx="353">
                  <c:v>2085</c:v>
                </c:pt>
                <c:pt idx="354">
                  <c:v>2086</c:v>
                </c:pt>
                <c:pt idx="355">
                  <c:v>2087</c:v>
                </c:pt>
                <c:pt idx="356">
                  <c:v>2088</c:v>
                </c:pt>
                <c:pt idx="357">
                  <c:v>2089</c:v>
                </c:pt>
                <c:pt idx="358">
                  <c:v>2090</c:v>
                </c:pt>
                <c:pt idx="359">
                  <c:v>2091</c:v>
                </c:pt>
                <c:pt idx="360">
                  <c:v>2092</c:v>
                </c:pt>
                <c:pt idx="361">
                  <c:v>2093</c:v>
                </c:pt>
                <c:pt idx="362">
                  <c:v>2094</c:v>
                </c:pt>
                <c:pt idx="363">
                  <c:v>2095</c:v>
                </c:pt>
                <c:pt idx="364">
                  <c:v>2096</c:v>
                </c:pt>
                <c:pt idx="365">
                  <c:v>2097</c:v>
                </c:pt>
                <c:pt idx="366">
                  <c:v>2098</c:v>
                </c:pt>
                <c:pt idx="367">
                  <c:v>2099</c:v>
                </c:pt>
                <c:pt idx="368">
                  <c:v>2100</c:v>
                </c:pt>
                <c:pt idx="369">
                  <c:v>2101</c:v>
                </c:pt>
                <c:pt idx="370">
                  <c:v>2102</c:v>
                </c:pt>
                <c:pt idx="371">
                  <c:v>2103</c:v>
                </c:pt>
                <c:pt idx="372">
                  <c:v>2104</c:v>
                </c:pt>
                <c:pt idx="373">
                  <c:v>2105</c:v>
                </c:pt>
                <c:pt idx="374">
                  <c:v>2106</c:v>
                </c:pt>
                <c:pt idx="375">
                  <c:v>2107</c:v>
                </c:pt>
                <c:pt idx="376">
                  <c:v>2108</c:v>
                </c:pt>
                <c:pt idx="377">
                  <c:v>2109</c:v>
                </c:pt>
                <c:pt idx="378">
                  <c:v>2110</c:v>
                </c:pt>
                <c:pt idx="379">
                  <c:v>2111</c:v>
                </c:pt>
                <c:pt idx="380">
                  <c:v>2112</c:v>
                </c:pt>
                <c:pt idx="381">
                  <c:v>2113</c:v>
                </c:pt>
                <c:pt idx="382">
                  <c:v>2114</c:v>
                </c:pt>
                <c:pt idx="383">
                  <c:v>2115</c:v>
                </c:pt>
                <c:pt idx="384">
                  <c:v>2116</c:v>
                </c:pt>
                <c:pt idx="385">
                  <c:v>2117</c:v>
                </c:pt>
                <c:pt idx="386">
                  <c:v>2118</c:v>
                </c:pt>
                <c:pt idx="387">
                  <c:v>2119</c:v>
                </c:pt>
                <c:pt idx="388">
                  <c:v>2120</c:v>
                </c:pt>
                <c:pt idx="389">
                  <c:v>2121</c:v>
                </c:pt>
                <c:pt idx="390">
                  <c:v>2122</c:v>
                </c:pt>
                <c:pt idx="391">
                  <c:v>2123</c:v>
                </c:pt>
                <c:pt idx="392">
                  <c:v>2124</c:v>
                </c:pt>
                <c:pt idx="393">
                  <c:v>2125</c:v>
                </c:pt>
                <c:pt idx="394">
                  <c:v>2126</c:v>
                </c:pt>
                <c:pt idx="395">
                  <c:v>2127</c:v>
                </c:pt>
                <c:pt idx="396">
                  <c:v>2128</c:v>
                </c:pt>
                <c:pt idx="397">
                  <c:v>2129</c:v>
                </c:pt>
                <c:pt idx="398">
                  <c:v>2130</c:v>
                </c:pt>
                <c:pt idx="399">
                  <c:v>2131</c:v>
                </c:pt>
                <c:pt idx="400">
                  <c:v>2132</c:v>
                </c:pt>
                <c:pt idx="401">
                  <c:v>2133</c:v>
                </c:pt>
                <c:pt idx="402">
                  <c:v>2134</c:v>
                </c:pt>
                <c:pt idx="403">
                  <c:v>2135</c:v>
                </c:pt>
                <c:pt idx="404">
                  <c:v>2136</c:v>
                </c:pt>
                <c:pt idx="405">
                  <c:v>2137</c:v>
                </c:pt>
                <c:pt idx="406">
                  <c:v>2138</c:v>
                </c:pt>
                <c:pt idx="407">
                  <c:v>2139</c:v>
                </c:pt>
                <c:pt idx="408">
                  <c:v>2140</c:v>
                </c:pt>
                <c:pt idx="409">
                  <c:v>2141</c:v>
                </c:pt>
                <c:pt idx="410">
                  <c:v>2142</c:v>
                </c:pt>
                <c:pt idx="411">
                  <c:v>2143</c:v>
                </c:pt>
                <c:pt idx="412">
                  <c:v>2144</c:v>
                </c:pt>
                <c:pt idx="413">
                  <c:v>2145</c:v>
                </c:pt>
                <c:pt idx="414">
                  <c:v>2146</c:v>
                </c:pt>
                <c:pt idx="415">
                  <c:v>2147</c:v>
                </c:pt>
                <c:pt idx="416">
                  <c:v>2148</c:v>
                </c:pt>
                <c:pt idx="417">
                  <c:v>2149</c:v>
                </c:pt>
                <c:pt idx="418">
                  <c:v>2150</c:v>
                </c:pt>
                <c:pt idx="419">
                  <c:v>2151</c:v>
                </c:pt>
                <c:pt idx="420">
                  <c:v>2152</c:v>
                </c:pt>
                <c:pt idx="421">
                  <c:v>2153</c:v>
                </c:pt>
                <c:pt idx="422">
                  <c:v>2154</c:v>
                </c:pt>
                <c:pt idx="423">
                  <c:v>2155</c:v>
                </c:pt>
                <c:pt idx="424">
                  <c:v>2156</c:v>
                </c:pt>
                <c:pt idx="425">
                  <c:v>2157</c:v>
                </c:pt>
                <c:pt idx="426">
                  <c:v>2158</c:v>
                </c:pt>
                <c:pt idx="427">
                  <c:v>2159</c:v>
                </c:pt>
                <c:pt idx="428">
                  <c:v>2160</c:v>
                </c:pt>
                <c:pt idx="429">
                  <c:v>2161</c:v>
                </c:pt>
                <c:pt idx="430">
                  <c:v>2162</c:v>
                </c:pt>
                <c:pt idx="431">
                  <c:v>2163</c:v>
                </c:pt>
                <c:pt idx="432">
                  <c:v>2164</c:v>
                </c:pt>
                <c:pt idx="433">
                  <c:v>2165</c:v>
                </c:pt>
                <c:pt idx="434">
                  <c:v>2166</c:v>
                </c:pt>
                <c:pt idx="435">
                  <c:v>2167</c:v>
                </c:pt>
                <c:pt idx="436">
                  <c:v>2168</c:v>
                </c:pt>
                <c:pt idx="437">
                  <c:v>2169</c:v>
                </c:pt>
                <c:pt idx="438">
                  <c:v>2170</c:v>
                </c:pt>
                <c:pt idx="439">
                  <c:v>2171</c:v>
                </c:pt>
                <c:pt idx="440">
                  <c:v>2172</c:v>
                </c:pt>
                <c:pt idx="441">
                  <c:v>2173</c:v>
                </c:pt>
                <c:pt idx="442">
                  <c:v>2174</c:v>
                </c:pt>
                <c:pt idx="443">
                  <c:v>2175</c:v>
                </c:pt>
                <c:pt idx="444">
                  <c:v>2176</c:v>
                </c:pt>
                <c:pt idx="445">
                  <c:v>2177</c:v>
                </c:pt>
                <c:pt idx="446">
                  <c:v>2178</c:v>
                </c:pt>
                <c:pt idx="447">
                  <c:v>2179</c:v>
                </c:pt>
                <c:pt idx="448">
                  <c:v>2180</c:v>
                </c:pt>
                <c:pt idx="449">
                  <c:v>2181</c:v>
                </c:pt>
                <c:pt idx="450">
                  <c:v>2182</c:v>
                </c:pt>
                <c:pt idx="451">
                  <c:v>2183</c:v>
                </c:pt>
                <c:pt idx="452">
                  <c:v>2184</c:v>
                </c:pt>
                <c:pt idx="453">
                  <c:v>2185</c:v>
                </c:pt>
                <c:pt idx="454">
                  <c:v>2186</c:v>
                </c:pt>
                <c:pt idx="455">
                  <c:v>2187</c:v>
                </c:pt>
                <c:pt idx="456">
                  <c:v>2188</c:v>
                </c:pt>
                <c:pt idx="457">
                  <c:v>2189</c:v>
                </c:pt>
                <c:pt idx="458">
                  <c:v>2190</c:v>
                </c:pt>
                <c:pt idx="459">
                  <c:v>2191</c:v>
                </c:pt>
                <c:pt idx="460">
                  <c:v>2192</c:v>
                </c:pt>
                <c:pt idx="461">
                  <c:v>2193</c:v>
                </c:pt>
                <c:pt idx="462">
                  <c:v>2194</c:v>
                </c:pt>
                <c:pt idx="463">
                  <c:v>2195</c:v>
                </c:pt>
                <c:pt idx="464">
                  <c:v>2196</c:v>
                </c:pt>
                <c:pt idx="465">
                  <c:v>2197</c:v>
                </c:pt>
                <c:pt idx="466">
                  <c:v>2198</c:v>
                </c:pt>
                <c:pt idx="467">
                  <c:v>2199</c:v>
                </c:pt>
                <c:pt idx="468">
                  <c:v>2200</c:v>
                </c:pt>
                <c:pt idx="469">
                  <c:v>2201</c:v>
                </c:pt>
                <c:pt idx="470">
                  <c:v>2202</c:v>
                </c:pt>
                <c:pt idx="471">
                  <c:v>2203</c:v>
                </c:pt>
                <c:pt idx="472">
                  <c:v>2204</c:v>
                </c:pt>
                <c:pt idx="473">
                  <c:v>2205</c:v>
                </c:pt>
                <c:pt idx="474">
                  <c:v>2206</c:v>
                </c:pt>
                <c:pt idx="475">
                  <c:v>2207</c:v>
                </c:pt>
                <c:pt idx="476">
                  <c:v>2208</c:v>
                </c:pt>
                <c:pt idx="477">
                  <c:v>2209</c:v>
                </c:pt>
                <c:pt idx="478">
                  <c:v>2210</c:v>
                </c:pt>
                <c:pt idx="479">
                  <c:v>2211</c:v>
                </c:pt>
                <c:pt idx="480">
                  <c:v>2212</c:v>
                </c:pt>
                <c:pt idx="481">
                  <c:v>2213</c:v>
                </c:pt>
                <c:pt idx="482">
                  <c:v>2214</c:v>
                </c:pt>
                <c:pt idx="483">
                  <c:v>2215</c:v>
                </c:pt>
                <c:pt idx="484">
                  <c:v>2216</c:v>
                </c:pt>
                <c:pt idx="485">
                  <c:v>2217</c:v>
                </c:pt>
                <c:pt idx="486">
                  <c:v>2218</c:v>
                </c:pt>
                <c:pt idx="487">
                  <c:v>2219</c:v>
                </c:pt>
                <c:pt idx="488">
                  <c:v>2220</c:v>
                </c:pt>
                <c:pt idx="489">
                  <c:v>2221</c:v>
                </c:pt>
                <c:pt idx="490">
                  <c:v>2222</c:v>
                </c:pt>
                <c:pt idx="491">
                  <c:v>2223</c:v>
                </c:pt>
                <c:pt idx="492">
                  <c:v>2224</c:v>
                </c:pt>
                <c:pt idx="493">
                  <c:v>2225</c:v>
                </c:pt>
                <c:pt idx="494">
                  <c:v>2226</c:v>
                </c:pt>
                <c:pt idx="495">
                  <c:v>2227</c:v>
                </c:pt>
                <c:pt idx="496">
                  <c:v>2228</c:v>
                </c:pt>
                <c:pt idx="497">
                  <c:v>2229</c:v>
                </c:pt>
                <c:pt idx="498">
                  <c:v>2230</c:v>
                </c:pt>
                <c:pt idx="499">
                  <c:v>2231</c:v>
                </c:pt>
                <c:pt idx="500">
                  <c:v>2232</c:v>
                </c:pt>
                <c:pt idx="501">
                  <c:v>2233</c:v>
                </c:pt>
                <c:pt idx="502">
                  <c:v>2234</c:v>
                </c:pt>
                <c:pt idx="503">
                  <c:v>2235</c:v>
                </c:pt>
                <c:pt idx="504">
                  <c:v>2236</c:v>
                </c:pt>
                <c:pt idx="505">
                  <c:v>2237</c:v>
                </c:pt>
              </c:numCache>
            </c:numRef>
          </c:xVal>
          <c:yVal>
            <c:numRef>
              <c:f>Graph!$D$6:$D$509</c:f>
              <c:numCache>
                <c:formatCode>General</c:formatCode>
                <c:ptCount val="504"/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Graph!$A$5:$A$510</c:f>
              <c:numCache>
                <c:formatCode>General</c:formatCode>
                <c:ptCount val="506"/>
                <c:pt idx="0">
                  <c:v>1732</c:v>
                </c:pt>
                <c:pt idx="1">
                  <c:v>1733</c:v>
                </c:pt>
                <c:pt idx="2">
                  <c:v>1734</c:v>
                </c:pt>
                <c:pt idx="3">
                  <c:v>1735</c:v>
                </c:pt>
                <c:pt idx="4">
                  <c:v>1736</c:v>
                </c:pt>
                <c:pt idx="5">
                  <c:v>1737</c:v>
                </c:pt>
                <c:pt idx="6">
                  <c:v>1738</c:v>
                </c:pt>
                <c:pt idx="7">
                  <c:v>1739</c:v>
                </c:pt>
                <c:pt idx="8">
                  <c:v>1740</c:v>
                </c:pt>
                <c:pt idx="9">
                  <c:v>1741</c:v>
                </c:pt>
                <c:pt idx="10">
                  <c:v>1742</c:v>
                </c:pt>
                <c:pt idx="11">
                  <c:v>1743</c:v>
                </c:pt>
                <c:pt idx="12">
                  <c:v>1744</c:v>
                </c:pt>
                <c:pt idx="13">
                  <c:v>1745</c:v>
                </c:pt>
                <c:pt idx="14">
                  <c:v>1746</c:v>
                </c:pt>
                <c:pt idx="15">
                  <c:v>1747</c:v>
                </c:pt>
                <c:pt idx="16">
                  <c:v>1748</c:v>
                </c:pt>
                <c:pt idx="17">
                  <c:v>1749</c:v>
                </c:pt>
                <c:pt idx="18">
                  <c:v>1750</c:v>
                </c:pt>
                <c:pt idx="19">
                  <c:v>1751</c:v>
                </c:pt>
                <c:pt idx="20">
                  <c:v>1752</c:v>
                </c:pt>
                <c:pt idx="21">
                  <c:v>1753</c:v>
                </c:pt>
                <c:pt idx="22">
                  <c:v>1754</c:v>
                </c:pt>
                <c:pt idx="23">
                  <c:v>1755</c:v>
                </c:pt>
                <c:pt idx="24">
                  <c:v>1756</c:v>
                </c:pt>
                <c:pt idx="25">
                  <c:v>1757</c:v>
                </c:pt>
                <c:pt idx="26">
                  <c:v>1758</c:v>
                </c:pt>
                <c:pt idx="27">
                  <c:v>1759</c:v>
                </c:pt>
                <c:pt idx="28">
                  <c:v>1760</c:v>
                </c:pt>
                <c:pt idx="29">
                  <c:v>1761</c:v>
                </c:pt>
                <c:pt idx="30">
                  <c:v>1762</c:v>
                </c:pt>
                <c:pt idx="31">
                  <c:v>1763</c:v>
                </c:pt>
                <c:pt idx="32">
                  <c:v>1764</c:v>
                </c:pt>
                <c:pt idx="33">
                  <c:v>1765</c:v>
                </c:pt>
                <c:pt idx="34">
                  <c:v>1766</c:v>
                </c:pt>
                <c:pt idx="35">
                  <c:v>1767</c:v>
                </c:pt>
                <c:pt idx="36">
                  <c:v>1768</c:v>
                </c:pt>
                <c:pt idx="37">
                  <c:v>1769</c:v>
                </c:pt>
                <c:pt idx="38">
                  <c:v>1770</c:v>
                </c:pt>
                <c:pt idx="39">
                  <c:v>1771</c:v>
                </c:pt>
                <c:pt idx="40">
                  <c:v>1772</c:v>
                </c:pt>
                <c:pt idx="41">
                  <c:v>1773</c:v>
                </c:pt>
                <c:pt idx="42">
                  <c:v>1774</c:v>
                </c:pt>
                <c:pt idx="43">
                  <c:v>1775</c:v>
                </c:pt>
                <c:pt idx="44">
                  <c:v>1776</c:v>
                </c:pt>
                <c:pt idx="45">
                  <c:v>1777</c:v>
                </c:pt>
                <c:pt idx="46">
                  <c:v>1778</c:v>
                </c:pt>
                <c:pt idx="47">
                  <c:v>1779</c:v>
                </c:pt>
                <c:pt idx="48">
                  <c:v>1780</c:v>
                </c:pt>
                <c:pt idx="49">
                  <c:v>1781</c:v>
                </c:pt>
                <c:pt idx="50">
                  <c:v>1782</c:v>
                </c:pt>
                <c:pt idx="51">
                  <c:v>1783</c:v>
                </c:pt>
                <c:pt idx="52">
                  <c:v>1784</c:v>
                </c:pt>
                <c:pt idx="53">
                  <c:v>1785</c:v>
                </c:pt>
                <c:pt idx="54">
                  <c:v>1786</c:v>
                </c:pt>
                <c:pt idx="55">
                  <c:v>1787</c:v>
                </c:pt>
                <c:pt idx="56">
                  <c:v>1788</c:v>
                </c:pt>
                <c:pt idx="57">
                  <c:v>1789</c:v>
                </c:pt>
                <c:pt idx="58">
                  <c:v>1790</c:v>
                </c:pt>
                <c:pt idx="59">
                  <c:v>1791</c:v>
                </c:pt>
                <c:pt idx="60">
                  <c:v>1792</c:v>
                </c:pt>
                <c:pt idx="61">
                  <c:v>1793</c:v>
                </c:pt>
                <c:pt idx="62">
                  <c:v>1794</c:v>
                </c:pt>
                <c:pt idx="63">
                  <c:v>1795</c:v>
                </c:pt>
                <c:pt idx="64">
                  <c:v>1796</c:v>
                </c:pt>
                <c:pt idx="65">
                  <c:v>1797</c:v>
                </c:pt>
                <c:pt idx="66">
                  <c:v>1798</c:v>
                </c:pt>
                <c:pt idx="67">
                  <c:v>1799</c:v>
                </c:pt>
                <c:pt idx="68">
                  <c:v>1800</c:v>
                </c:pt>
                <c:pt idx="69">
                  <c:v>1801</c:v>
                </c:pt>
                <c:pt idx="70">
                  <c:v>1802</c:v>
                </c:pt>
                <c:pt idx="71">
                  <c:v>1803</c:v>
                </c:pt>
                <c:pt idx="72">
                  <c:v>1804</c:v>
                </c:pt>
                <c:pt idx="73">
                  <c:v>1805</c:v>
                </c:pt>
                <c:pt idx="74">
                  <c:v>1806</c:v>
                </c:pt>
                <c:pt idx="75">
                  <c:v>1807</c:v>
                </c:pt>
                <c:pt idx="76">
                  <c:v>1808</c:v>
                </c:pt>
                <c:pt idx="77">
                  <c:v>1809</c:v>
                </c:pt>
                <c:pt idx="78">
                  <c:v>1810</c:v>
                </c:pt>
                <c:pt idx="79">
                  <c:v>1811</c:v>
                </c:pt>
                <c:pt idx="80">
                  <c:v>1812</c:v>
                </c:pt>
                <c:pt idx="81">
                  <c:v>1813</c:v>
                </c:pt>
                <c:pt idx="82">
                  <c:v>1814</c:v>
                </c:pt>
                <c:pt idx="83">
                  <c:v>1815</c:v>
                </c:pt>
                <c:pt idx="84">
                  <c:v>1816</c:v>
                </c:pt>
                <c:pt idx="85">
                  <c:v>1817</c:v>
                </c:pt>
                <c:pt idx="86">
                  <c:v>1818</c:v>
                </c:pt>
                <c:pt idx="87">
                  <c:v>1819</c:v>
                </c:pt>
                <c:pt idx="88">
                  <c:v>1820</c:v>
                </c:pt>
                <c:pt idx="89">
                  <c:v>1821</c:v>
                </c:pt>
                <c:pt idx="90">
                  <c:v>1822</c:v>
                </c:pt>
                <c:pt idx="91">
                  <c:v>1823</c:v>
                </c:pt>
                <c:pt idx="92">
                  <c:v>1824</c:v>
                </c:pt>
                <c:pt idx="93">
                  <c:v>1825</c:v>
                </c:pt>
                <c:pt idx="94">
                  <c:v>1826</c:v>
                </c:pt>
                <c:pt idx="95">
                  <c:v>1827</c:v>
                </c:pt>
                <c:pt idx="96">
                  <c:v>1828</c:v>
                </c:pt>
                <c:pt idx="97">
                  <c:v>1829</c:v>
                </c:pt>
                <c:pt idx="98">
                  <c:v>1830</c:v>
                </c:pt>
                <c:pt idx="99">
                  <c:v>1831</c:v>
                </c:pt>
                <c:pt idx="100">
                  <c:v>1832</c:v>
                </c:pt>
                <c:pt idx="101">
                  <c:v>1833</c:v>
                </c:pt>
                <c:pt idx="102">
                  <c:v>1834</c:v>
                </c:pt>
                <c:pt idx="103">
                  <c:v>1835</c:v>
                </c:pt>
                <c:pt idx="104">
                  <c:v>1836</c:v>
                </c:pt>
                <c:pt idx="105">
                  <c:v>1837</c:v>
                </c:pt>
                <c:pt idx="106">
                  <c:v>1838</c:v>
                </c:pt>
                <c:pt idx="107">
                  <c:v>1839</c:v>
                </c:pt>
                <c:pt idx="108">
                  <c:v>1840</c:v>
                </c:pt>
                <c:pt idx="109">
                  <c:v>1841</c:v>
                </c:pt>
                <c:pt idx="110">
                  <c:v>1842</c:v>
                </c:pt>
                <c:pt idx="111">
                  <c:v>1843</c:v>
                </c:pt>
                <c:pt idx="112">
                  <c:v>1844</c:v>
                </c:pt>
                <c:pt idx="113">
                  <c:v>1845</c:v>
                </c:pt>
                <c:pt idx="114">
                  <c:v>1846</c:v>
                </c:pt>
                <c:pt idx="115">
                  <c:v>1847</c:v>
                </c:pt>
                <c:pt idx="116">
                  <c:v>1848</c:v>
                </c:pt>
                <c:pt idx="117">
                  <c:v>1849</c:v>
                </c:pt>
                <c:pt idx="118">
                  <c:v>1850</c:v>
                </c:pt>
                <c:pt idx="119">
                  <c:v>1851</c:v>
                </c:pt>
                <c:pt idx="120">
                  <c:v>1852</c:v>
                </c:pt>
                <c:pt idx="121">
                  <c:v>1853</c:v>
                </c:pt>
                <c:pt idx="122">
                  <c:v>1854</c:v>
                </c:pt>
                <c:pt idx="123">
                  <c:v>1855</c:v>
                </c:pt>
                <c:pt idx="124">
                  <c:v>1856</c:v>
                </c:pt>
                <c:pt idx="125">
                  <c:v>1857</c:v>
                </c:pt>
                <c:pt idx="126">
                  <c:v>1858</c:v>
                </c:pt>
                <c:pt idx="127">
                  <c:v>1859</c:v>
                </c:pt>
                <c:pt idx="128">
                  <c:v>1860</c:v>
                </c:pt>
                <c:pt idx="129">
                  <c:v>1861</c:v>
                </c:pt>
                <c:pt idx="130">
                  <c:v>1862</c:v>
                </c:pt>
                <c:pt idx="131">
                  <c:v>1863</c:v>
                </c:pt>
                <c:pt idx="132">
                  <c:v>1864</c:v>
                </c:pt>
                <c:pt idx="133">
                  <c:v>1865</c:v>
                </c:pt>
                <c:pt idx="134">
                  <c:v>1866</c:v>
                </c:pt>
                <c:pt idx="135">
                  <c:v>1867</c:v>
                </c:pt>
                <c:pt idx="136">
                  <c:v>1868</c:v>
                </c:pt>
                <c:pt idx="137">
                  <c:v>1869</c:v>
                </c:pt>
                <c:pt idx="138">
                  <c:v>1870</c:v>
                </c:pt>
                <c:pt idx="139">
                  <c:v>1871</c:v>
                </c:pt>
                <c:pt idx="140">
                  <c:v>1872</c:v>
                </c:pt>
                <c:pt idx="141">
                  <c:v>1873</c:v>
                </c:pt>
                <c:pt idx="142">
                  <c:v>1874</c:v>
                </c:pt>
                <c:pt idx="143">
                  <c:v>1875</c:v>
                </c:pt>
                <c:pt idx="144">
                  <c:v>1876</c:v>
                </c:pt>
                <c:pt idx="145">
                  <c:v>1877</c:v>
                </c:pt>
                <c:pt idx="146">
                  <c:v>1878</c:v>
                </c:pt>
                <c:pt idx="147">
                  <c:v>1879</c:v>
                </c:pt>
                <c:pt idx="148">
                  <c:v>1880</c:v>
                </c:pt>
                <c:pt idx="149">
                  <c:v>1881</c:v>
                </c:pt>
                <c:pt idx="150">
                  <c:v>1882</c:v>
                </c:pt>
                <c:pt idx="151">
                  <c:v>1883</c:v>
                </c:pt>
                <c:pt idx="152">
                  <c:v>1884</c:v>
                </c:pt>
                <c:pt idx="153">
                  <c:v>1885</c:v>
                </c:pt>
                <c:pt idx="154">
                  <c:v>1886</c:v>
                </c:pt>
                <c:pt idx="155">
                  <c:v>1887</c:v>
                </c:pt>
                <c:pt idx="156">
                  <c:v>1888</c:v>
                </c:pt>
                <c:pt idx="157">
                  <c:v>1889</c:v>
                </c:pt>
                <c:pt idx="158">
                  <c:v>1890</c:v>
                </c:pt>
                <c:pt idx="159">
                  <c:v>1891</c:v>
                </c:pt>
                <c:pt idx="160">
                  <c:v>1892</c:v>
                </c:pt>
                <c:pt idx="161">
                  <c:v>1893</c:v>
                </c:pt>
                <c:pt idx="162">
                  <c:v>1894</c:v>
                </c:pt>
                <c:pt idx="163">
                  <c:v>1895</c:v>
                </c:pt>
                <c:pt idx="164">
                  <c:v>1896</c:v>
                </c:pt>
                <c:pt idx="165">
                  <c:v>1897</c:v>
                </c:pt>
                <c:pt idx="166">
                  <c:v>1898</c:v>
                </c:pt>
                <c:pt idx="167">
                  <c:v>1899</c:v>
                </c:pt>
                <c:pt idx="168">
                  <c:v>1900</c:v>
                </c:pt>
                <c:pt idx="169">
                  <c:v>1901</c:v>
                </c:pt>
                <c:pt idx="170">
                  <c:v>1902</c:v>
                </c:pt>
                <c:pt idx="171">
                  <c:v>1903</c:v>
                </c:pt>
                <c:pt idx="172">
                  <c:v>1904</c:v>
                </c:pt>
                <c:pt idx="173">
                  <c:v>1905</c:v>
                </c:pt>
                <c:pt idx="174">
                  <c:v>1906</c:v>
                </c:pt>
                <c:pt idx="175">
                  <c:v>1907</c:v>
                </c:pt>
                <c:pt idx="176">
                  <c:v>1908</c:v>
                </c:pt>
                <c:pt idx="177">
                  <c:v>1909</c:v>
                </c:pt>
                <c:pt idx="178">
                  <c:v>1910</c:v>
                </c:pt>
                <c:pt idx="179">
                  <c:v>1911</c:v>
                </c:pt>
                <c:pt idx="180">
                  <c:v>1912</c:v>
                </c:pt>
                <c:pt idx="181">
                  <c:v>1913</c:v>
                </c:pt>
                <c:pt idx="182">
                  <c:v>1914</c:v>
                </c:pt>
                <c:pt idx="183">
                  <c:v>1915</c:v>
                </c:pt>
                <c:pt idx="184">
                  <c:v>1916</c:v>
                </c:pt>
                <c:pt idx="185">
                  <c:v>1917</c:v>
                </c:pt>
                <c:pt idx="186">
                  <c:v>1918</c:v>
                </c:pt>
                <c:pt idx="187">
                  <c:v>1919</c:v>
                </c:pt>
                <c:pt idx="188">
                  <c:v>1920</c:v>
                </c:pt>
                <c:pt idx="189">
                  <c:v>1921</c:v>
                </c:pt>
                <c:pt idx="190">
                  <c:v>1922</c:v>
                </c:pt>
                <c:pt idx="191">
                  <c:v>1923</c:v>
                </c:pt>
                <c:pt idx="192">
                  <c:v>1924</c:v>
                </c:pt>
                <c:pt idx="193">
                  <c:v>1925</c:v>
                </c:pt>
                <c:pt idx="194">
                  <c:v>1926</c:v>
                </c:pt>
                <c:pt idx="195">
                  <c:v>1927</c:v>
                </c:pt>
                <c:pt idx="196">
                  <c:v>1928</c:v>
                </c:pt>
                <c:pt idx="197">
                  <c:v>1929</c:v>
                </c:pt>
                <c:pt idx="198">
                  <c:v>1930</c:v>
                </c:pt>
                <c:pt idx="199">
                  <c:v>1931</c:v>
                </c:pt>
                <c:pt idx="200">
                  <c:v>1932</c:v>
                </c:pt>
                <c:pt idx="201">
                  <c:v>1933</c:v>
                </c:pt>
                <c:pt idx="202">
                  <c:v>1934</c:v>
                </c:pt>
                <c:pt idx="203">
                  <c:v>1935</c:v>
                </c:pt>
                <c:pt idx="204">
                  <c:v>1936</c:v>
                </c:pt>
                <c:pt idx="205">
                  <c:v>1937</c:v>
                </c:pt>
                <c:pt idx="206">
                  <c:v>1938</c:v>
                </c:pt>
                <c:pt idx="207">
                  <c:v>1939</c:v>
                </c:pt>
                <c:pt idx="208">
                  <c:v>1940</c:v>
                </c:pt>
                <c:pt idx="209">
                  <c:v>1941</c:v>
                </c:pt>
                <c:pt idx="210">
                  <c:v>1942</c:v>
                </c:pt>
                <c:pt idx="211">
                  <c:v>1943</c:v>
                </c:pt>
                <c:pt idx="212">
                  <c:v>1944</c:v>
                </c:pt>
                <c:pt idx="213">
                  <c:v>1945</c:v>
                </c:pt>
                <c:pt idx="214">
                  <c:v>1946</c:v>
                </c:pt>
                <c:pt idx="215">
                  <c:v>1947</c:v>
                </c:pt>
                <c:pt idx="216">
                  <c:v>1948</c:v>
                </c:pt>
                <c:pt idx="217">
                  <c:v>1949</c:v>
                </c:pt>
                <c:pt idx="218">
                  <c:v>1950</c:v>
                </c:pt>
                <c:pt idx="219">
                  <c:v>1951</c:v>
                </c:pt>
                <c:pt idx="220">
                  <c:v>1952</c:v>
                </c:pt>
                <c:pt idx="221">
                  <c:v>1953</c:v>
                </c:pt>
                <c:pt idx="222">
                  <c:v>1954</c:v>
                </c:pt>
                <c:pt idx="223">
                  <c:v>1955</c:v>
                </c:pt>
                <c:pt idx="224">
                  <c:v>1956</c:v>
                </c:pt>
                <c:pt idx="225">
                  <c:v>1957</c:v>
                </c:pt>
                <c:pt idx="226">
                  <c:v>1958</c:v>
                </c:pt>
                <c:pt idx="227">
                  <c:v>1959</c:v>
                </c:pt>
                <c:pt idx="228">
                  <c:v>1960</c:v>
                </c:pt>
                <c:pt idx="229">
                  <c:v>1961</c:v>
                </c:pt>
                <c:pt idx="230">
                  <c:v>1962</c:v>
                </c:pt>
                <c:pt idx="231">
                  <c:v>1963</c:v>
                </c:pt>
                <c:pt idx="232">
                  <c:v>1964</c:v>
                </c:pt>
                <c:pt idx="233">
                  <c:v>1965</c:v>
                </c:pt>
                <c:pt idx="234">
                  <c:v>1966</c:v>
                </c:pt>
                <c:pt idx="235">
                  <c:v>1967</c:v>
                </c:pt>
                <c:pt idx="236">
                  <c:v>1968</c:v>
                </c:pt>
                <c:pt idx="237">
                  <c:v>1969</c:v>
                </c:pt>
                <c:pt idx="238">
                  <c:v>1970</c:v>
                </c:pt>
                <c:pt idx="239">
                  <c:v>1971</c:v>
                </c:pt>
                <c:pt idx="240">
                  <c:v>1972</c:v>
                </c:pt>
                <c:pt idx="241">
                  <c:v>1973</c:v>
                </c:pt>
                <c:pt idx="242">
                  <c:v>1974</c:v>
                </c:pt>
                <c:pt idx="243">
                  <c:v>1975</c:v>
                </c:pt>
                <c:pt idx="244">
                  <c:v>1976</c:v>
                </c:pt>
                <c:pt idx="245">
                  <c:v>1977</c:v>
                </c:pt>
                <c:pt idx="246">
                  <c:v>1978</c:v>
                </c:pt>
                <c:pt idx="247">
                  <c:v>1979</c:v>
                </c:pt>
                <c:pt idx="248">
                  <c:v>1980</c:v>
                </c:pt>
                <c:pt idx="249">
                  <c:v>1981</c:v>
                </c:pt>
                <c:pt idx="250">
                  <c:v>1982</c:v>
                </c:pt>
                <c:pt idx="251">
                  <c:v>1983</c:v>
                </c:pt>
                <c:pt idx="252">
                  <c:v>1984</c:v>
                </c:pt>
                <c:pt idx="253">
                  <c:v>1985</c:v>
                </c:pt>
                <c:pt idx="254">
                  <c:v>1986</c:v>
                </c:pt>
                <c:pt idx="255">
                  <c:v>1987</c:v>
                </c:pt>
                <c:pt idx="256">
                  <c:v>1988</c:v>
                </c:pt>
                <c:pt idx="257">
                  <c:v>1989</c:v>
                </c:pt>
                <c:pt idx="258">
                  <c:v>1990</c:v>
                </c:pt>
                <c:pt idx="259">
                  <c:v>1991</c:v>
                </c:pt>
                <c:pt idx="260">
                  <c:v>1992</c:v>
                </c:pt>
                <c:pt idx="261">
                  <c:v>1993</c:v>
                </c:pt>
                <c:pt idx="262">
                  <c:v>1994</c:v>
                </c:pt>
                <c:pt idx="263">
                  <c:v>1995</c:v>
                </c:pt>
                <c:pt idx="264">
                  <c:v>1996</c:v>
                </c:pt>
                <c:pt idx="265">
                  <c:v>1997</c:v>
                </c:pt>
                <c:pt idx="266">
                  <c:v>1998</c:v>
                </c:pt>
                <c:pt idx="267">
                  <c:v>1999</c:v>
                </c:pt>
                <c:pt idx="268">
                  <c:v>2000</c:v>
                </c:pt>
                <c:pt idx="269">
                  <c:v>2001</c:v>
                </c:pt>
                <c:pt idx="270">
                  <c:v>2002</c:v>
                </c:pt>
                <c:pt idx="271">
                  <c:v>2003</c:v>
                </c:pt>
                <c:pt idx="272">
                  <c:v>2004</c:v>
                </c:pt>
                <c:pt idx="273">
                  <c:v>2005</c:v>
                </c:pt>
                <c:pt idx="274">
                  <c:v>2006</c:v>
                </c:pt>
                <c:pt idx="275">
                  <c:v>2007</c:v>
                </c:pt>
                <c:pt idx="276">
                  <c:v>2008</c:v>
                </c:pt>
                <c:pt idx="277">
                  <c:v>2009</c:v>
                </c:pt>
                <c:pt idx="278">
                  <c:v>2010</c:v>
                </c:pt>
                <c:pt idx="279">
                  <c:v>2011</c:v>
                </c:pt>
                <c:pt idx="280">
                  <c:v>2012</c:v>
                </c:pt>
                <c:pt idx="281">
                  <c:v>2013</c:v>
                </c:pt>
                <c:pt idx="282">
                  <c:v>2014</c:v>
                </c:pt>
                <c:pt idx="283">
                  <c:v>2015</c:v>
                </c:pt>
                <c:pt idx="284">
                  <c:v>2016</c:v>
                </c:pt>
                <c:pt idx="285">
                  <c:v>2017</c:v>
                </c:pt>
                <c:pt idx="286">
                  <c:v>2018</c:v>
                </c:pt>
                <c:pt idx="287">
                  <c:v>2019</c:v>
                </c:pt>
                <c:pt idx="288">
                  <c:v>2020</c:v>
                </c:pt>
                <c:pt idx="289">
                  <c:v>2021</c:v>
                </c:pt>
                <c:pt idx="290">
                  <c:v>2022</c:v>
                </c:pt>
                <c:pt idx="291">
                  <c:v>2023</c:v>
                </c:pt>
                <c:pt idx="292">
                  <c:v>2024</c:v>
                </c:pt>
                <c:pt idx="293">
                  <c:v>2025</c:v>
                </c:pt>
                <c:pt idx="294">
                  <c:v>2026</c:v>
                </c:pt>
                <c:pt idx="295">
                  <c:v>2027</c:v>
                </c:pt>
                <c:pt idx="296">
                  <c:v>2028</c:v>
                </c:pt>
                <c:pt idx="297">
                  <c:v>2029</c:v>
                </c:pt>
                <c:pt idx="298">
                  <c:v>2030</c:v>
                </c:pt>
                <c:pt idx="299">
                  <c:v>2031</c:v>
                </c:pt>
                <c:pt idx="300">
                  <c:v>2032</c:v>
                </c:pt>
                <c:pt idx="301">
                  <c:v>2033</c:v>
                </c:pt>
                <c:pt idx="302">
                  <c:v>2034</c:v>
                </c:pt>
                <c:pt idx="303">
                  <c:v>2035</c:v>
                </c:pt>
                <c:pt idx="304">
                  <c:v>2036</c:v>
                </c:pt>
                <c:pt idx="305">
                  <c:v>2037</c:v>
                </c:pt>
                <c:pt idx="306">
                  <c:v>2038</c:v>
                </c:pt>
                <c:pt idx="307">
                  <c:v>2039</c:v>
                </c:pt>
                <c:pt idx="308">
                  <c:v>2040</c:v>
                </c:pt>
                <c:pt idx="309">
                  <c:v>2041</c:v>
                </c:pt>
                <c:pt idx="310">
                  <c:v>2042</c:v>
                </c:pt>
                <c:pt idx="311">
                  <c:v>2043</c:v>
                </c:pt>
                <c:pt idx="312">
                  <c:v>2044</c:v>
                </c:pt>
                <c:pt idx="313">
                  <c:v>2045</c:v>
                </c:pt>
                <c:pt idx="314">
                  <c:v>2046</c:v>
                </c:pt>
                <c:pt idx="315">
                  <c:v>2047</c:v>
                </c:pt>
                <c:pt idx="316">
                  <c:v>2048</c:v>
                </c:pt>
                <c:pt idx="317">
                  <c:v>2049</c:v>
                </c:pt>
                <c:pt idx="318">
                  <c:v>2050</c:v>
                </c:pt>
                <c:pt idx="319">
                  <c:v>2051</c:v>
                </c:pt>
                <c:pt idx="320">
                  <c:v>2052</c:v>
                </c:pt>
                <c:pt idx="321">
                  <c:v>2053</c:v>
                </c:pt>
                <c:pt idx="322">
                  <c:v>2054</c:v>
                </c:pt>
                <c:pt idx="323">
                  <c:v>2055</c:v>
                </c:pt>
                <c:pt idx="324">
                  <c:v>2056</c:v>
                </c:pt>
                <c:pt idx="325">
                  <c:v>2057</c:v>
                </c:pt>
                <c:pt idx="326">
                  <c:v>2058</c:v>
                </c:pt>
                <c:pt idx="327">
                  <c:v>2059</c:v>
                </c:pt>
                <c:pt idx="328">
                  <c:v>2060</c:v>
                </c:pt>
                <c:pt idx="329">
                  <c:v>2061</c:v>
                </c:pt>
                <c:pt idx="330">
                  <c:v>2062</c:v>
                </c:pt>
                <c:pt idx="331">
                  <c:v>2063</c:v>
                </c:pt>
                <c:pt idx="332">
                  <c:v>2064</c:v>
                </c:pt>
                <c:pt idx="333">
                  <c:v>2065</c:v>
                </c:pt>
                <c:pt idx="334">
                  <c:v>2066</c:v>
                </c:pt>
                <c:pt idx="335">
                  <c:v>2067</c:v>
                </c:pt>
                <c:pt idx="336">
                  <c:v>2068</c:v>
                </c:pt>
                <c:pt idx="337">
                  <c:v>2069</c:v>
                </c:pt>
                <c:pt idx="338">
                  <c:v>2070</c:v>
                </c:pt>
                <c:pt idx="339">
                  <c:v>2071</c:v>
                </c:pt>
                <c:pt idx="340">
                  <c:v>2072</c:v>
                </c:pt>
                <c:pt idx="341">
                  <c:v>2073</c:v>
                </c:pt>
                <c:pt idx="342">
                  <c:v>2074</c:v>
                </c:pt>
                <c:pt idx="343">
                  <c:v>2075</c:v>
                </c:pt>
                <c:pt idx="344">
                  <c:v>2076</c:v>
                </c:pt>
                <c:pt idx="345">
                  <c:v>2077</c:v>
                </c:pt>
                <c:pt idx="346">
                  <c:v>2078</c:v>
                </c:pt>
                <c:pt idx="347">
                  <c:v>2079</c:v>
                </c:pt>
                <c:pt idx="348">
                  <c:v>2080</c:v>
                </c:pt>
                <c:pt idx="349">
                  <c:v>2081</c:v>
                </c:pt>
                <c:pt idx="350">
                  <c:v>2082</c:v>
                </c:pt>
                <c:pt idx="351">
                  <c:v>2083</c:v>
                </c:pt>
                <c:pt idx="352">
                  <c:v>2084</c:v>
                </c:pt>
                <c:pt idx="353">
                  <c:v>2085</c:v>
                </c:pt>
                <c:pt idx="354">
                  <c:v>2086</c:v>
                </c:pt>
                <c:pt idx="355">
                  <c:v>2087</c:v>
                </c:pt>
                <c:pt idx="356">
                  <c:v>2088</c:v>
                </c:pt>
                <c:pt idx="357">
                  <c:v>2089</c:v>
                </c:pt>
                <c:pt idx="358">
                  <c:v>2090</c:v>
                </c:pt>
                <c:pt idx="359">
                  <c:v>2091</c:v>
                </c:pt>
                <c:pt idx="360">
                  <c:v>2092</c:v>
                </c:pt>
                <c:pt idx="361">
                  <c:v>2093</c:v>
                </c:pt>
                <c:pt idx="362">
                  <c:v>2094</c:v>
                </c:pt>
                <c:pt idx="363">
                  <c:v>2095</c:v>
                </c:pt>
                <c:pt idx="364">
                  <c:v>2096</c:v>
                </c:pt>
                <c:pt idx="365">
                  <c:v>2097</c:v>
                </c:pt>
                <c:pt idx="366">
                  <c:v>2098</c:v>
                </c:pt>
                <c:pt idx="367">
                  <c:v>2099</c:v>
                </c:pt>
                <c:pt idx="368">
                  <c:v>2100</c:v>
                </c:pt>
                <c:pt idx="369">
                  <c:v>2101</c:v>
                </c:pt>
                <c:pt idx="370">
                  <c:v>2102</c:v>
                </c:pt>
                <c:pt idx="371">
                  <c:v>2103</c:v>
                </c:pt>
                <c:pt idx="372">
                  <c:v>2104</c:v>
                </c:pt>
                <c:pt idx="373">
                  <c:v>2105</c:v>
                </c:pt>
                <c:pt idx="374">
                  <c:v>2106</c:v>
                </c:pt>
                <c:pt idx="375">
                  <c:v>2107</c:v>
                </c:pt>
                <c:pt idx="376">
                  <c:v>2108</c:v>
                </c:pt>
                <c:pt idx="377">
                  <c:v>2109</c:v>
                </c:pt>
                <c:pt idx="378">
                  <c:v>2110</c:v>
                </c:pt>
                <c:pt idx="379">
                  <c:v>2111</c:v>
                </c:pt>
                <c:pt idx="380">
                  <c:v>2112</c:v>
                </c:pt>
                <c:pt idx="381">
                  <c:v>2113</c:v>
                </c:pt>
                <c:pt idx="382">
                  <c:v>2114</c:v>
                </c:pt>
                <c:pt idx="383">
                  <c:v>2115</c:v>
                </c:pt>
                <c:pt idx="384">
                  <c:v>2116</c:v>
                </c:pt>
                <c:pt idx="385">
                  <c:v>2117</c:v>
                </c:pt>
                <c:pt idx="386">
                  <c:v>2118</c:v>
                </c:pt>
                <c:pt idx="387">
                  <c:v>2119</c:v>
                </c:pt>
                <c:pt idx="388">
                  <c:v>2120</c:v>
                </c:pt>
                <c:pt idx="389">
                  <c:v>2121</c:v>
                </c:pt>
                <c:pt idx="390">
                  <c:v>2122</c:v>
                </c:pt>
                <c:pt idx="391">
                  <c:v>2123</c:v>
                </c:pt>
                <c:pt idx="392">
                  <c:v>2124</c:v>
                </c:pt>
                <c:pt idx="393">
                  <c:v>2125</c:v>
                </c:pt>
                <c:pt idx="394">
                  <c:v>2126</c:v>
                </c:pt>
                <c:pt idx="395">
                  <c:v>2127</c:v>
                </c:pt>
                <c:pt idx="396">
                  <c:v>2128</c:v>
                </c:pt>
                <c:pt idx="397">
                  <c:v>2129</c:v>
                </c:pt>
                <c:pt idx="398">
                  <c:v>2130</c:v>
                </c:pt>
                <c:pt idx="399">
                  <c:v>2131</c:v>
                </c:pt>
                <c:pt idx="400">
                  <c:v>2132</c:v>
                </c:pt>
                <c:pt idx="401">
                  <c:v>2133</c:v>
                </c:pt>
                <c:pt idx="402">
                  <c:v>2134</c:v>
                </c:pt>
                <c:pt idx="403">
                  <c:v>2135</c:v>
                </c:pt>
                <c:pt idx="404">
                  <c:v>2136</c:v>
                </c:pt>
                <c:pt idx="405">
                  <c:v>2137</c:v>
                </c:pt>
                <c:pt idx="406">
                  <c:v>2138</c:v>
                </c:pt>
                <c:pt idx="407">
                  <c:v>2139</c:v>
                </c:pt>
                <c:pt idx="408">
                  <c:v>2140</c:v>
                </c:pt>
                <c:pt idx="409">
                  <c:v>2141</c:v>
                </c:pt>
                <c:pt idx="410">
                  <c:v>2142</c:v>
                </c:pt>
                <c:pt idx="411">
                  <c:v>2143</c:v>
                </c:pt>
                <c:pt idx="412">
                  <c:v>2144</c:v>
                </c:pt>
                <c:pt idx="413">
                  <c:v>2145</c:v>
                </c:pt>
                <c:pt idx="414">
                  <c:v>2146</c:v>
                </c:pt>
                <c:pt idx="415">
                  <c:v>2147</c:v>
                </c:pt>
                <c:pt idx="416">
                  <c:v>2148</c:v>
                </c:pt>
                <c:pt idx="417">
                  <c:v>2149</c:v>
                </c:pt>
                <c:pt idx="418">
                  <c:v>2150</c:v>
                </c:pt>
                <c:pt idx="419">
                  <c:v>2151</c:v>
                </c:pt>
                <c:pt idx="420">
                  <c:v>2152</c:v>
                </c:pt>
                <c:pt idx="421">
                  <c:v>2153</c:v>
                </c:pt>
                <c:pt idx="422">
                  <c:v>2154</c:v>
                </c:pt>
                <c:pt idx="423">
                  <c:v>2155</c:v>
                </c:pt>
                <c:pt idx="424">
                  <c:v>2156</c:v>
                </c:pt>
                <c:pt idx="425">
                  <c:v>2157</c:v>
                </c:pt>
                <c:pt idx="426">
                  <c:v>2158</c:v>
                </c:pt>
                <c:pt idx="427">
                  <c:v>2159</c:v>
                </c:pt>
                <c:pt idx="428">
                  <c:v>2160</c:v>
                </c:pt>
                <c:pt idx="429">
                  <c:v>2161</c:v>
                </c:pt>
                <c:pt idx="430">
                  <c:v>2162</c:v>
                </c:pt>
                <c:pt idx="431">
                  <c:v>2163</c:v>
                </c:pt>
                <c:pt idx="432">
                  <c:v>2164</c:v>
                </c:pt>
                <c:pt idx="433">
                  <c:v>2165</c:v>
                </c:pt>
                <c:pt idx="434">
                  <c:v>2166</c:v>
                </c:pt>
                <c:pt idx="435">
                  <c:v>2167</c:v>
                </c:pt>
                <c:pt idx="436">
                  <c:v>2168</c:v>
                </c:pt>
                <c:pt idx="437">
                  <c:v>2169</c:v>
                </c:pt>
                <c:pt idx="438">
                  <c:v>2170</c:v>
                </c:pt>
                <c:pt idx="439">
                  <c:v>2171</c:v>
                </c:pt>
                <c:pt idx="440">
                  <c:v>2172</c:v>
                </c:pt>
                <c:pt idx="441">
                  <c:v>2173</c:v>
                </c:pt>
                <c:pt idx="442">
                  <c:v>2174</c:v>
                </c:pt>
                <c:pt idx="443">
                  <c:v>2175</c:v>
                </c:pt>
                <c:pt idx="444">
                  <c:v>2176</c:v>
                </c:pt>
                <c:pt idx="445">
                  <c:v>2177</c:v>
                </c:pt>
                <c:pt idx="446">
                  <c:v>2178</c:v>
                </c:pt>
                <c:pt idx="447">
                  <c:v>2179</c:v>
                </c:pt>
                <c:pt idx="448">
                  <c:v>2180</c:v>
                </c:pt>
                <c:pt idx="449">
                  <c:v>2181</c:v>
                </c:pt>
                <c:pt idx="450">
                  <c:v>2182</c:v>
                </c:pt>
                <c:pt idx="451">
                  <c:v>2183</c:v>
                </c:pt>
                <c:pt idx="452">
                  <c:v>2184</c:v>
                </c:pt>
                <c:pt idx="453">
                  <c:v>2185</c:v>
                </c:pt>
                <c:pt idx="454">
                  <c:v>2186</c:v>
                </c:pt>
                <c:pt idx="455">
                  <c:v>2187</c:v>
                </c:pt>
                <c:pt idx="456">
                  <c:v>2188</c:v>
                </c:pt>
                <c:pt idx="457">
                  <c:v>2189</c:v>
                </c:pt>
                <c:pt idx="458">
                  <c:v>2190</c:v>
                </c:pt>
                <c:pt idx="459">
                  <c:v>2191</c:v>
                </c:pt>
                <c:pt idx="460">
                  <c:v>2192</c:v>
                </c:pt>
                <c:pt idx="461">
                  <c:v>2193</c:v>
                </c:pt>
                <c:pt idx="462">
                  <c:v>2194</c:v>
                </c:pt>
                <c:pt idx="463">
                  <c:v>2195</c:v>
                </c:pt>
                <c:pt idx="464">
                  <c:v>2196</c:v>
                </c:pt>
                <c:pt idx="465">
                  <c:v>2197</c:v>
                </c:pt>
                <c:pt idx="466">
                  <c:v>2198</c:v>
                </c:pt>
                <c:pt idx="467">
                  <c:v>2199</c:v>
                </c:pt>
                <c:pt idx="468">
                  <c:v>2200</c:v>
                </c:pt>
                <c:pt idx="469">
                  <c:v>2201</c:v>
                </c:pt>
                <c:pt idx="470">
                  <c:v>2202</c:v>
                </c:pt>
                <c:pt idx="471">
                  <c:v>2203</c:v>
                </c:pt>
                <c:pt idx="472">
                  <c:v>2204</c:v>
                </c:pt>
                <c:pt idx="473">
                  <c:v>2205</c:v>
                </c:pt>
                <c:pt idx="474">
                  <c:v>2206</c:v>
                </c:pt>
                <c:pt idx="475">
                  <c:v>2207</c:v>
                </c:pt>
                <c:pt idx="476">
                  <c:v>2208</c:v>
                </c:pt>
                <c:pt idx="477">
                  <c:v>2209</c:v>
                </c:pt>
                <c:pt idx="478">
                  <c:v>2210</c:v>
                </c:pt>
                <c:pt idx="479">
                  <c:v>2211</c:v>
                </c:pt>
                <c:pt idx="480">
                  <c:v>2212</c:v>
                </c:pt>
                <c:pt idx="481">
                  <c:v>2213</c:v>
                </c:pt>
                <c:pt idx="482">
                  <c:v>2214</c:v>
                </c:pt>
                <c:pt idx="483">
                  <c:v>2215</c:v>
                </c:pt>
                <c:pt idx="484">
                  <c:v>2216</c:v>
                </c:pt>
                <c:pt idx="485">
                  <c:v>2217</c:v>
                </c:pt>
                <c:pt idx="486">
                  <c:v>2218</c:v>
                </c:pt>
                <c:pt idx="487">
                  <c:v>2219</c:v>
                </c:pt>
                <c:pt idx="488">
                  <c:v>2220</c:v>
                </c:pt>
                <c:pt idx="489">
                  <c:v>2221</c:v>
                </c:pt>
                <c:pt idx="490">
                  <c:v>2222</c:v>
                </c:pt>
                <c:pt idx="491">
                  <c:v>2223</c:v>
                </c:pt>
                <c:pt idx="492">
                  <c:v>2224</c:v>
                </c:pt>
                <c:pt idx="493">
                  <c:v>2225</c:v>
                </c:pt>
                <c:pt idx="494">
                  <c:v>2226</c:v>
                </c:pt>
                <c:pt idx="495">
                  <c:v>2227</c:v>
                </c:pt>
                <c:pt idx="496">
                  <c:v>2228</c:v>
                </c:pt>
                <c:pt idx="497">
                  <c:v>2229</c:v>
                </c:pt>
                <c:pt idx="498">
                  <c:v>2230</c:v>
                </c:pt>
                <c:pt idx="499">
                  <c:v>2231</c:v>
                </c:pt>
                <c:pt idx="500">
                  <c:v>2232</c:v>
                </c:pt>
                <c:pt idx="501">
                  <c:v>2233</c:v>
                </c:pt>
                <c:pt idx="502">
                  <c:v>2234</c:v>
                </c:pt>
                <c:pt idx="503">
                  <c:v>2235</c:v>
                </c:pt>
                <c:pt idx="504">
                  <c:v>2236</c:v>
                </c:pt>
                <c:pt idx="505">
                  <c:v>2237</c:v>
                </c:pt>
              </c:numCache>
            </c:numRef>
          </c:xVal>
          <c:yVal>
            <c:numRef>
              <c:f>Graph!$B$6:$B$509</c:f>
              <c:numCache>
                <c:formatCode>General</c:formatCode>
                <c:ptCount val="504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Graph!$A$5:$A$510</c:f>
              <c:numCache>
                <c:formatCode>General</c:formatCode>
                <c:ptCount val="506"/>
                <c:pt idx="0">
                  <c:v>1732</c:v>
                </c:pt>
                <c:pt idx="1">
                  <c:v>1733</c:v>
                </c:pt>
                <c:pt idx="2">
                  <c:v>1734</c:v>
                </c:pt>
                <c:pt idx="3">
                  <c:v>1735</c:v>
                </c:pt>
                <c:pt idx="4">
                  <c:v>1736</c:v>
                </c:pt>
                <c:pt idx="5">
                  <c:v>1737</c:v>
                </c:pt>
                <c:pt idx="6">
                  <c:v>1738</c:v>
                </c:pt>
                <c:pt idx="7">
                  <c:v>1739</c:v>
                </c:pt>
                <c:pt idx="8">
                  <c:v>1740</c:v>
                </c:pt>
                <c:pt idx="9">
                  <c:v>1741</c:v>
                </c:pt>
                <c:pt idx="10">
                  <c:v>1742</c:v>
                </c:pt>
                <c:pt idx="11">
                  <c:v>1743</c:v>
                </c:pt>
                <c:pt idx="12">
                  <c:v>1744</c:v>
                </c:pt>
                <c:pt idx="13">
                  <c:v>1745</c:v>
                </c:pt>
                <c:pt idx="14">
                  <c:v>1746</c:v>
                </c:pt>
                <c:pt idx="15">
                  <c:v>1747</c:v>
                </c:pt>
                <c:pt idx="16">
                  <c:v>1748</c:v>
                </c:pt>
                <c:pt idx="17">
                  <c:v>1749</c:v>
                </c:pt>
                <c:pt idx="18">
                  <c:v>1750</c:v>
                </c:pt>
                <c:pt idx="19">
                  <c:v>1751</c:v>
                </c:pt>
                <c:pt idx="20">
                  <c:v>1752</c:v>
                </c:pt>
                <c:pt idx="21">
                  <c:v>1753</c:v>
                </c:pt>
                <c:pt idx="22">
                  <c:v>1754</c:v>
                </c:pt>
                <c:pt idx="23">
                  <c:v>1755</c:v>
                </c:pt>
                <c:pt idx="24">
                  <c:v>1756</c:v>
                </c:pt>
                <c:pt idx="25">
                  <c:v>1757</c:v>
                </c:pt>
                <c:pt idx="26">
                  <c:v>1758</c:v>
                </c:pt>
                <c:pt idx="27">
                  <c:v>1759</c:v>
                </c:pt>
                <c:pt idx="28">
                  <c:v>1760</c:v>
                </c:pt>
                <c:pt idx="29">
                  <c:v>1761</c:v>
                </c:pt>
                <c:pt idx="30">
                  <c:v>1762</c:v>
                </c:pt>
                <c:pt idx="31">
                  <c:v>1763</c:v>
                </c:pt>
                <c:pt idx="32">
                  <c:v>1764</c:v>
                </c:pt>
                <c:pt idx="33">
                  <c:v>1765</c:v>
                </c:pt>
                <c:pt idx="34">
                  <c:v>1766</c:v>
                </c:pt>
                <c:pt idx="35">
                  <c:v>1767</c:v>
                </c:pt>
                <c:pt idx="36">
                  <c:v>1768</c:v>
                </c:pt>
                <c:pt idx="37">
                  <c:v>1769</c:v>
                </c:pt>
                <c:pt idx="38">
                  <c:v>1770</c:v>
                </c:pt>
                <c:pt idx="39">
                  <c:v>1771</c:v>
                </c:pt>
                <c:pt idx="40">
                  <c:v>1772</c:v>
                </c:pt>
                <c:pt idx="41">
                  <c:v>1773</c:v>
                </c:pt>
                <c:pt idx="42">
                  <c:v>1774</c:v>
                </c:pt>
                <c:pt idx="43">
                  <c:v>1775</c:v>
                </c:pt>
                <c:pt idx="44">
                  <c:v>1776</c:v>
                </c:pt>
                <c:pt idx="45">
                  <c:v>1777</c:v>
                </c:pt>
                <c:pt idx="46">
                  <c:v>1778</c:v>
                </c:pt>
                <c:pt idx="47">
                  <c:v>1779</c:v>
                </c:pt>
                <c:pt idx="48">
                  <c:v>1780</c:v>
                </c:pt>
                <c:pt idx="49">
                  <c:v>1781</c:v>
                </c:pt>
                <c:pt idx="50">
                  <c:v>1782</c:v>
                </c:pt>
                <c:pt idx="51">
                  <c:v>1783</c:v>
                </c:pt>
                <c:pt idx="52">
                  <c:v>1784</c:v>
                </c:pt>
                <c:pt idx="53">
                  <c:v>1785</c:v>
                </c:pt>
                <c:pt idx="54">
                  <c:v>1786</c:v>
                </c:pt>
                <c:pt idx="55">
                  <c:v>1787</c:v>
                </c:pt>
                <c:pt idx="56">
                  <c:v>1788</c:v>
                </c:pt>
                <c:pt idx="57">
                  <c:v>1789</c:v>
                </c:pt>
                <c:pt idx="58">
                  <c:v>1790</c:v>
                </c:pt>
                <c:pt idx="59">
                  <c:v>1791</c:v>
                </c:pt>
                <c:pt idx="60">
                  <c:v>1792</c:v>
                </c:pt>
                <c:pt idx="61">
                  <c:v>1793</c:v>
                </c:pt>
                <c:pt idx="62">
                  <c:v>1794</c:v>
                </c:pt>
                <c:pt idx="63">
                  <c:v>1795</c:v>
                </c:pt>
                <c:pt idx="64">
                  <c:v>1796</c:v>
                </c:pt>
                <c:pt idx="65">
                  <c:v>1797</c:v>
                </c:pt>
                <c:pt idx="66">
                  <c:v>1798</c:v>
                </c:pt>
                <c:pt idx="67">
                  <c:v>1799</c:v>
                </c:pt>
                <c:pt idx="68">
                  <c:v>1800</c:v>
                </c:pt>
                <c:pt idx="69">
                  <c:v>1801</c:v>
                </c:pt>
                <c:pt idx="70">
                  <c:v>1802</c:v>
                </c:pt>
                <c:pt idx="71">
                  <c:v>1803</c:v>
                </c:pt>
                <c:pt idx="72">
                  <c:v>1804</c:v>
                </c:pt>
                <c:pt idx="73">
                  <c:v>1805</c:v>
                </c:pt>
                <c:pt idx="74">
                  <c:v>1806</c:v>
                </c:pt>
                <c:pt idx="75">
                  <c:v>1807</c:v>
                </c:pt>
                <c:pt idx="76">
                  <c:v>1808</c:v>
                </c:pt>
                <c:pt idx="77">
                  <c:v>1809</c:v>
                </c:pt>
                <c:pt idx="78">
                  <c:v>1810</c:v>
                </c:pt>
                <c:pt idx="79">
                  <c:v>1811</c:v>
                </c:pt>
                <c:pt idx="80">
                  <c:v>1812</c:v>
                </c:pt>
                <c:pt idx="81">
                  <c:v>1813</c:v>
                </c:pt>
                <c:pt idx="82">
                  <c:v>1814</c:v>
                </c:pt>
                <c:pt idx="83">
                  <c:v>1815</c:v>
                </c:pt>
                <c:pt idx="84">
                  <c:v>1816</c:v>
                </c:pt>
                <c:pt idx="85">
                  <c:v>1817</c:v>
                </c:pt>
                <c:pt idx="86">
                  <c:v>1818</c:v>
                </c:pt>
                <c:pt idx="87">
                  <c:v>1819</c:v>
                </c:pt>
                <c:pt idx="88">
                  <c:v>1820</c:v>
                </c:pt>
                <c:pt idx="89">
                  <c:v>1821</c:v>
                </c:pt>
                <c:pt idx="90">
                  <c:v>1822</c:v>
                </c:pt>
                <c:pt idx="91">
                  <c:v>1823</c:v>
                </c:pt>
                <c:pt idx="92">
                  <c:v>1824</c:v>
                </c:pt>
                <c:pt idx="93">
                  <c:v>1825</c:v>
                </c:pt>
                <c:pt idx="94">
                  <c:v>1826</c:v>
                </c:pt>
                <c:pt idx="95">
                  <c:v>1827</c:v>
                </c:pt>
                <c:pt idx="96">
                  <c:v>1828</c:v>
                </c:pt>
                <c:pt idx="97">
                  <c:v>1829</c:v>
                </c:pt>
                <c:pt idx="98">
                  <c:v>1830</c:v>
                </c:pt>
                <c:pt idx="99">
                  <c:v>1831</c:v>
                </c:pt>
                <c:pt idx="100">
                  <c:v>1832</c:v>
                </c:pt>
                <c:pt idx="101">
                  <c:v>1833</c:v>
                </c:pt>
                <c:pt idx="102">
                  <c:v>1834</c:v>
                </c:pt>
                <c:pt idx="103">
                  <c:v>1835</c:v>
                </c:pt>
                <c:pt idx="104">
                  <c:v>1836</c:v>
                </c:pt>
                <c:pt idx="105">
                  <c:v>1837</c:v>
                </c:pt>
                <c:pt idx="106">
                  <c:v>1838</c:v>
                </c:pt>
                <c:pt idx="107">
                  <c:v>1839</c:v>
                </c:pt>
                <c:pt idx="108">
                  <c:v>1840</c:v>
                </c:pt>
                <c:pt idx="109">
                  <c:v>1841</c:v>
                </c:pt>
                <c:pt idx="110">
                  <c:v>1842</c:v>
                </c:pt>
                <c:pt idx="111">
                  <c:v>1843</c:v>
                </c:pt>
                <c:pt idx="112">
                  <c:v>1844</c:v>
                </c:pt>
                <c:pt idx="113">
                  <c:v>1845</c:v>
                </c:pt>
                <c:pt idx="114">
                  <c:v>1846</c:v>
                </c:pt>
                <c:pt idx="115">
                  <c:v>1847</c:v>
                </c:pt>
                <c:pt idx="116">
                  <c:v>1848</c:v>
                </c:pt>
                <c:pt idx="117">
                  <c:v>1849</c:v>
                </c:pt>
                <c:pt idx="118">
                  <c:v>1850</c:v>
                </c:pt>
                <c:pt idx="119">
                  <c:v>1851</c:v>
                </c:pt>
                <c:pt idx="120">
                  <c:v>1852</c:v>
                </c:pt>
                <c:pt idx="121">
                  <c:v>1853</c:v>
                </c:pt>
                <c:pt idx="122">
                  <c:v>1854</c:v>
                </c:pt>
                <c:pt idx="123">
                  <c:v>1855</c:v>
                </c:pt>
                <c:pt idx="124">
                  <c:v>1856</c:v>
                </c:pt>
                <c:pt idx="125">
                  <c:v>1857</c:v>
                </c:pt>
                <c:pt idx="126">
                  <c:v>1858</c:v>
                </c:pt>
                <c:pt idx="127">
                  <c:v>1859</c:v>
                </c:pt>
                <c:pt idx="128">
                  <c:v>1860</c:v>
                </c:pt>
                <c:pt idx="129">
                  <c:v>1861</c:v>
                </c:pt>
                <c:pt idx="130">
                  <c:v>1862</c:v>
                </c:pt>
                <c:pt idx="131">
                  <c:v>1863</c:v>
                </c:pt>
                <c:pt idx="132">
                  <c:v>1864</c:v>
                </c:pt>
                <c:pt idx="133">
                  <c:v>1865</c:v>
                </c:pt>
                <c:pt idx="134">
                  <c:v>1866</c:v>
                </c:pt>
                <c:pt idx="135">
                  <c:v>1867</c:v>
                </c:pt>
                <c:pt idx="136">
                  <c:v>1868</c:v>
                </c:pt>
                <c:pt idx="137">
                  <c:v>1869</c:v>
                </c:pt>
                <c:pt idx="138">
                  <c:v>1870</c:v>
                </c:pt>
                <c:pt idx="139">
                  <c:v>1871</c:v>
                </c:pt>
                <c:pt idx="140">
                  <c:v>1872</c:v>
                </c:pt>
                <c:pt idx="141">
                  <c:v>1873</c:v>
                </c:pt>
                <c:pt idx="142">
                  <c:v>1874</c:v>
                </c:pt>
                <c:pt idx="143">
                  <c:v>1875</c:v>
                </c:pt>
                <c:pt idx="144">
                  <c:v>1876</c:v>
                </c:pt>
                <c:pt idx="145">
                  <c:v>1877</c:v>
                </c:pt>
                <c:pt idx="146">
                  <c:v>1878</c:v>
                </c:pt>
                <c:pt idx="147">
                  <c:v>1879</c:v>
                </c:pt>
                <c:pt idx="148">
                  <c:v>1880</c:v>
                </c:pt>
                <c:pt idx="149">
                  <c:v>1881</c:v>
                </c:pt>
                <c:pt idx="150">
                  <c:v>1882</c:v>
                </c:pt>
                <c:pt idx="151">
                  <c:v>1883</c:v>
                </c:pt>
                <c:pt idx="152">
                  <c:v>1884</c:v>
                </c:pt>
                <c:pt idx="153">
                  <c:v>1885</c:v>
                </c:pt>
                <c:pt idx="154">
                  <c:v>1886</c:v>
                </c:pt>
                <c:pt idx="155">
                  <c:v>1887</c:v>
                </c:pt>
                <c:pt idx="156">
                  <c:v>1888</c:v>
                </c:pt>
                <c:pt idx="157">
                  <c:v>1889</c:v>
                </c:pt>
                <c:pt idx="158">
                  <c:v>1890</c:v>
                </c:pt>
                <c:pt idx="159">
                  <c:v>1891</c:v>
                </c:pt>
                <c:pt idx="160">
                  <c:v>1892</c:v>
                </c:pt>
                <c:pt idx="161">
                  <c:v>1893</c:v>
                </c:pt>
                <c:pt idx="162">
                  <c:v>1894</c:v>
                </c:pt>
                <c:pt idx="163">
                  <c:v>1895</c:v>
                </c:pt>
                <c:pt idx="164">
                  <c:v>1896</c:v>
                </c:pt>
                <c:pt idx="165">
                  <c:v>1897</c:v>
                </c:pt>
                <c:pt idx="166">
                  <c:v>1898</c:v>
                </c:pt>
                <c:pt idx="167">
                  <c:v>1899</c:v>
                </c:pt>
                <c:pt idx="168">
                  <c:v>1900</c:v>
                </c:pt>
                <c:pt idx="169">
                  <c:v>1901</c:v>
                </c:pt>
                <c:pt idx="170">
                  <c:v>1902</c:v>
                </c:pt>
                <c:pt idx="171">
                  <c:v>1903</c:v>
                </c:pt>
                <c:pt idx="172">
                  <c:v>1904</c:v>
                </c:pt>
                <c:pt idx="173">
                  <c:v>1905</c:v>
                </c:pt>
                <c:pt idx="174">
                  <c:v>1906</c:v>
                </c:pt>
                <c:pt idx="175">
                  <c:v>1907</c:v>
                </c:pt>
                <c:pt idx="176">
                  <c:v>1908</c:v>
                </c:pt>
                <c:pt idx="177">
                  <c:v>1909</c:v>
                </c:pt>
                <c:pt idx="178">
                  <c:v>1910</c:v>
                </c:pt>
                <c:pt idx="179">
                  <c:v>1911</c:v>
                </c:pt>
                <c:pt idx="180">
                  <c:v>1912</c:v>
                </c:pt>
                <c:pt idx="181">
                  <c:v>1913</c:v>
                </c:pt>
                <c:pt idx="182">
                  <c:v>1914</c:v>
                </c:pt>
                <c:pt idx="183">
                  <c:v>1915</c:v>
                </c:pt>
                <c:pt idx="184">
                  <c:v>1916</c:v>
                </c:pt>
                <c:pt idx="185">
                  <c:v>1917</c:v>
                </c:pt>
                <c:pt idx="186">
                  <c:v>1918</c:v>
                </c:pt>
                <c:pt idx="187">
                  <c:v>1919</c:v>
                </c:pt>
                <c:pt idx="188">
                  <c:v>1920</c:v>
                </c:pt>
                <c:pt idx="189">
                  <c:v>1921</c:v>
                </c:pt>
                <c:pt idx="190">
                  <c:v>1922</c:v>
                </c:pt>
                <c:pt idx="191">
                  <c:v>1923</c:v>
                </c:pt>
                <c:pt idx="192">
                  <c:v>1924</c:v>
                </c:pt>
                <c:pt idx="193">
                  <c:v>1925</c:v>
                </c:pt>
                <c:pt idx="194">
                  <c:v>1926</c:v>
                </c:pt>
                <c:pt idx="195">
                  <c:v>1927</c:v>
                </c:pt>
                <c:pt idx="196">
                  <c:v>1928</c:v>
                </c:pt>
                <c:pt idx="197">
                  <c:v>1929</c:v>
                </c:pt>
                <c:pt idx="198">
                  <c:v>1930</c:v>
                </c:pt>
                <c:pt idx="199">
                  <c:v>1931</c:v>
                </c:pt>
                <c:pt idx="200">
                  <c:v>1932</c:v>
                </c:pt>
                <c:pt idx="201">
                  <c:v>1933</c:v>
                </c:pt>
                <c:pt idx="202">
                  <c:v>1934</c:v>
                </c:pt>
                <c:pt idx="203">
                  <c:v>1935</c:v>
                </c:pt>
                <c:pt idx="204">
                  <c:v>1936</c:v>
                </c:pt>
                <c:pt idx="205">
                  <c:v>1937</c:v>
                </c:pt>
                <c:pt idx="206">
                  <c:v>1938</c:v>
                </c:pt>
                <c:pt idx="207">
                  <c:v>1939</c:v>
                </c:pt>
                <c:pt idx="208">
                  <c:v>1940</c:v>
                </c:pt>
                <c:pt idx="209">
                  <c:v>1941</c:v>
                </c:pt>
                <c:pt idx="210">
                  <c:v>1942</c:v>
                </c:pt>
                <c:pt idx="211">
                  <c:v>1943</c:v>
                </c:pt>
                <c:pt idx="212">
                  <c:v>1944</c:v>
                </c:pt>
                <c:pt idx="213">
                  <c:v>1945</c:v>
                </c:pt>
                <c:pt idx="214">
                  <c:v>1946</c:v>
                </c:pt>
                <c:pt idx="215">
                  <c:v>1947</c:v>
                </c:pt>
                <c:pt idx="216">
                  <c:v>1948</c:v>
                </c:pt>
                <c:pt idx="217">
                  <c:v>1949</c:v>
                </c:pt>
                <c:pt idx="218">
                  <c:v>1950</c:v>
                </c:pt>
                <c:pt idx="219">
                  <c:v>1951</c:v>
                </c:pt>
                <c:pt idx="220">
                  <c:v>1952</c:v>
                </c:pt>
                <c:pt idx="221">
                  <c:v>1953</c:v>
                </c:pt>
                <c:pt idx="222">
                  <c:v>1954</c:v>
                </c:pt>
                <c:pt idx="223">
                  <c:v>1955</c:v>
                </c:pt>
                <c:pt idx="224">
                  <c:v>1956</c:v>
                </c:pt>
                <c:pt idx="225">
                  <c:v>1957</c:v>
                </c:pt>
                <c:pt idx="226">
                  <c:v>1958</c:v>
                </c:pt>
                <c:pt idx="227">
                  <c:v>1959</c:v>
                </c:pt>
                <c:pt idx="228">
                  <c:v>1960</c:v>
                </c:pt>
                <c:pt idx="229">
                  <c:v>1961</c:v>
                </c:pt>
                <c:pt idx="230">
                  <c:v>1962</c:v>
                </c:pt>
                <c:pt idx="231">
                  <c:v>1963</c:v>
                </c:pt>
                <c:pt idx="232">
                  <c:v>1964</c:v>
                </c:pt>
                <c:pt idx="233">
                  <c:v>1965</c:v>
                </c:pt>
                <c:pt idx="234">
                  <c:v>1966</c:v>
                </c:pt>
                <c:pt idx="235">
                  <c:v>1967</c:v>
                </c:pt>
                <c:pt idx="236">
                  <c:v>1968</c:v>
                </c:pt>
                <c:pt idx="237">
                  <c:v>1969</c:v>
                </c:pt>
                <c:pt idx="238">
                  <c:v>1970</c:v>
                </c:pt>
                <c:pt idx="239">
                  <c:v>1971</c:v>
                </c:pt>
                <c:pt idx="240">
                  <c:v>1972</c:v>
                </c:pt>
                <c:pt idx="241">
                  <c:v>1973</c:v>
                </c:pt>
                <c:pt idx="242">
                  <c:v>1974</c:v>
                </c:pt>
                <c:pt idx="243">
                  <c:v>1975</c:v>
                </c:pt>
                <c:pt idx="244">
                  <c:v>1976</c:v>
                </c:pt>
                <c:pt idx="245">
                  <c:v>1977</c:v>
                </c:pt>
                <c:pt idx="246">
                  <c:v>1978</c:v>
                </c:pt>
                <c:pt idx="247">
                  <c:v>1979</c:v>
                </c:pt>
                <c:pt idx="248">
                  <c:v>1980</c:v>
                </c:pt>
                <c:pt idx="249">
                  <c:v>1981</c:v>
                </c:pt>
                <c:pt idx="250">
                  <c:v>1982</c:v>
                </c:pt>
                <c:pt idx="251">
                  <c:v>1983</c:v>
                </c:pt>
                <c:pt idx="252">
                  <c:v>1984</c:v>
                </c:pt>
                <c:pt idx="253">
                  <c:v>1985</c:v>
                </c:pt>
                <c:pt idx="254">
                  <c:v>1986</c:v>
                </c:pt>
                <c:pt idx="255">
                  <c:v>1987</c:v>
                </c:pt>
                <c:pt idx="256">
                  <c:v>1988</c:v>
                </c:pt>
                <c:pt idx="257">
                  <c:v>1989</c:v>
                </c:pt>
                <c:pt idx="258">
                  <c:v>1990</c:v>
                </c:pt>
                <c:pt idx="259">
                  <c:v>1991</c:v>
                </c:pt>
                <c:pt idx="260">
                  <c:v>1992</c:v>
                </c:pt>
                <c:pt idx="261">
                  <c:v>1993</c:v>
                </c:pt>
                <c:pt idx="262">
                  <c:v>1994</c:v>
                </c:pt>
                <c:pt idx="263">
                  <c:v>1995</c:v>
                </c:pt>
                <c:pt idx="264">
                  <c:v>1996</c:v>
                </c:pt>
                <c:pt idx="265">
                  <c:v>1997</c:v>
                </c:pt>
                <c:pt idx="266">
                  <c:v>1998</c:v>
                </c:pt>
                <c:pt idx="267">
                  <c:v>1999</c:v>
                </c:pt>
                <c:pt idx="268">
                  <c:v>2000</c:v>
                </c:pt>
                <c:pt idx="269">
                  <c:v>2001</c:v>
                </c:pt>
                <c:pt idx="270">
                  <c:v>2002</c:v>
                </c:pt>
                <c:pt idx="271">
                  <c:v>2003</c:v>
                </c:pt>
                <c:pt idx="272">
                  <c:v>2004</c:v>
                </c:pt>
                <c:pt idx="273">
                  <c:v>2005</c:v>
                </c:pt>
                <c:pt idx="274">
                  <c:v>2006</c:v>
                </c:pt>
                <c:pt idx="275">
                  <c:v>2007</c:v>
                </c:pt>
                <c:pt idx="276">
                  <c:v>2008</c:v>
                </c:pt>
                <c:pt idx="277">
                  <c:v>2009</c:v>
                </c:pt>
                <c:pt idx="278">
                  <c:v>2010</c:v>
                </c:pt>
                <c:pt idx="279">
                  <c:v>2011</c:v>
                </c:pt>
                <c:pt idx="280">
                  <c:v>2012</c:v>
                </c:pt>
                <c:pt idx="281">
                  <c:v>2013</c:v>
                </c:pt>
                <c:pt idx="282">
                  <c:v>2014</c:v>
                </c:pt>
                <c:pt idx="283">
                  <c:v>2015</c:v>
                </c:pt>
                <c:pt idx="284">
                  <c:v>2016</c:v>
                </c:pt>
                <c:pt idx="285">
                  <c:v>2017</c:v>
                </c:pt>
                <c:pt idx="286">
                  <c:v>2018</c:v>
                </c:pt>
                <c:pt idx="287">
                  <c:v>2019</c:v>
                </c:pt>
                <c:pt idx="288">
                  <c:v>2020</c:v>
                </c:pt>
                <c:pt idx="289">
                  <c:v>2021</c:v>
                </c:pt>
                <c:pt idx="290">
                  <c:v>2022</c:v>
                </c:pt>
                <c:pt idx="291">
                  <c:v>2023</c:v>
                </c:pt>
                <c:pt idx="292">
                  <c:v>2024</c:v>
                </c:pt>
                <c:pt idx="293">
                  <c:v>2025</c:v>
                </c:pt>
                <c:pt idx="294">
                  <c:v>2026</c:v>
                </c:pt>
                <c:pt idx="295">
                  <c:v>2027</c:v>
                </c:pt>
                <c:pt idx="296">
                  <c:v>2028</c:v>
                </c:pt>
                <c:pt idx="297">
                  <c:v>2029</c:v>
                </c:pt>
                <c:pt idx="298">
                  <c:v>2030</c:v>
                </c:pt>
                <c:pt idx="299">
                  <c:v>2031</c:v>
                </c:pt>
                <c:pt idx="300">
                  <c:v>2032</c:v>
                </c:pt>
                <c:pt idx="301">
                  <c:v>2033</c:v>
                </c:pt>
                <c:pt idx="302">
                  <c:v>2034</c:v>
                </c:pt>
                <c:pt idx="303">
                  <c:v>2035</c:v>
                </c:pt>
                <c:pt idx="304">
                  <c:v>2036</c:v>
                </c:pt>
                <c:pt idx="305">
                  <c:v>2037</c:v>
                </c:pt>
                <c:pt idx="306">
                  <c:v>2038</c:v>
                </c:pt>
                <c:pt idx="307">
                  <c:v>2039</c:v>
                </c:pt>
                <c:pt idx="308">
                  <c:v>2040</c:v>
                </c:pt>
                <c:pt idx="309">
                  <c:v>2041</c:v>
                </c:pt>
                <c:pt idx="310">
                  <c:v>2042</c:v>
                </c:pt>
                <c:pt idx="311">
                  <c:v>2043</c:v>
                </c:pt>
                <c:pt idx="312">
                  <c:v>2044</c:v>
                </c:pt>
                <c:pt idx="313">
                  <c:v>2045</c:v>
                </c:pt>
                <c:pt idx="314">
                  <c:v>2046</c:v>
                </c:pt>
                <c:pt idx="315">
                  <c:v>2047</c:v>
                </c:pt>
                <c:pt idx="316">
                  <c:v>2048</c:v>
                </c:pt>
                <c:pt idx="317">
                  <c:v>2049</c:v>
                </c:pt>
                <c:pt idx="318">
                  <c:v>2050</c:v>
                </c:pt>
                <c:pt idx="319">
                  <c:v>2051</c:v>
                </c:pt>
                <c:pt idx="320">
                  <c:v>2052</c:v>
                </c:pt>
                <c:pt idx="321">
                  <c:v>2053</c:v>
                </c:pt>
                <c:pt idx="322">
                  <c:v>2054</c:v>
                </c:pt>
                <c:pt idx="323">
                  <c:v>2055</c:v>
                </c:pt>
                <c:pt idx="324">
                  <c:v>2056</c:v>
                </c:pt>
                <c:pt idx="325">
                  <c:v>2057</c:v>
                </c:pt>
                <c:pt idx="326">
                  <c:v>2058</c:v>
                </c:pt>
                <c:pt idx="327">
                  <c:v>2059</c:v>
                </c:pt>
                <c:pt idx="328">
                  <c:v>2060</c:v>
                </c:pt>
                <c:pt idx="329">
                  <c:v>2061</c:v>
                </c:pt>
                <c:pt idx="330">
                  <c:v>2062</c:v>
                </c:pt>
                <c:pt idx="331">
                  <c:v>2063</c:v>
                </c:pt>
                <c:pt idx="332">
                  <c:v>2064</c:v>
                </c:pt>
                <c:pt idx="333">
                  <c:v>2065</c:v>
                </c:pt>
                <c:pt idx="334">
                  <c:v>2066</c:v>
                </c:pt>
                <c:pt idx="335">
                  <c:v>2067</c:v>
                </c:pt>
                <c:pt idx="336">
                  <c:v>2068</c:v>
                </c:pt>
                <c:pt idx="337">
                  <c:v>2069</c:v>
                </c:pt>
                <c:pt idx="338">
                  <c:v>2070</c:v>
                </c:pt>
                <c:pt idx="339">
                  <c:v>2071</c:v>
                </c:pt>
                <c:pt idx="340">
                  <c:v>2072</c:v>
                </c:pt>
                <c:pt idx="341">
                  <c:v>2073</c:v>
                </c:pt>
                <c:pt idx="342">
                  <c:v>2074</c:v>
                </c:pt>
                <c:pt idx="343">
                  <c:v>2075</c:v>
                </c:pt>
                <c:pt idx="344">
                  <c:v>2076</c:v>
                </c:pt>
                <c:pt idx="345">
                  <c:v>2077</c:v>
                </c:pt>
                <c:pt idx="346">
                  <c:v>2078</c:v>
                </c:pt>
                <c:pt idx="347">
                  <c:v>2079</c:v>
                </c:pt>
                <c:pt idx="348">
                  <c:v>2080</c:v>
                </c:pt>
                <c:pt idx="349">
                  <c:v>2081</c:v>
                </c:pt>
                <c:pt idx="350">
                  <c:v>2082</c:v>
                </c:pt>
                <c:pt idx="351">
                  <c:v>2083</c:v>
                </c:pt>
                <c:pt idx="352">
                  <c:v>2084</c:v>
                </c:pt>
                <c:pt idx="353">
                  <c:v>2085</c:v>
                </c:pt>
                <c:pt idx="354">
                  <c:v>2086</c:v>
                </c:pt>
                <c:pt idx="355">
                  <c:v>2087</c:v>
                </c:pt>
                <c:pt idx="356">
                  <c:v>2088</c:v>
                </c:pt>
                <c:pt idx="357">
                  <c:v>2089</c:v>
                </c:pt>
                <c:pt idx="358">
                  <c:v>2090</c:v>
                </c:pt>
                <c:pt idx="359">
                  <c:v>2091</c:v>
                </c:pt>
                <c:pt idx="360">
                  <c:v>2092</c:v>
                </c:pt>
                <c:pt idx="361">
                  <c:v>2093</c:v>
                </c:pt>
                <c:pt idx="362">
                  <c:v>2094</c:v>
                </c:pt>
                <c:pt idx="363">
                  <c:v>2095</c:v>
                </c:pt>
                <c:pt idx="364">
                  <c:v>2096</c:v>
                </c:pt>
                <c:pt idx="365">
                  <c:v>2097</c:v>
                </c:pt>
                <c:pt idx="366">
                  <c:v>2098</c:v>
                </c:pt>
                <c:pt idx="367">
                  <c:v>2099</c:v>
                </c:pt>
                <c:pt idx="368">
                  <c:v>2100</c:v>
                </c:pt>
                <c:pt idx="369">
                  <c:v>2101</c:v>
                </c:pt>
                <c:pt idx="370">
                  <c:v>2102</c:v>
                </c:pt>
                <c:pt idx="371">
                  <c:v>2103</c:v>
                </c:pt>
                <c:pt idx="372">
                  <c:v>2104</c:v>
                </c:pt>
                <c:pt idx="373">
                  <c:v>2105</c:v>
                </c:pt>
                <c:pt idx="374">
                  <c:v>2106</c:v>
                </c:pt>
                <c:pt idx="375">
                  <c:v>2107</c:v>
                </c:pt>
                <c:pt idx="376">
                  <c:v>2108</c:v>
                </c:pt>
                <c:pt idx="377">
                  <c:v>2109</c:v>
                </c:pt>
                <c:pt idx="378">
                  <c:v>2110</c:v>
                </c:pt>
                <c:pt idx="379">
                  <c:v>2111</c:v>
                </c:pt>
                <c:pt idx="380">
                  <c:v>2112</c:v>
                </c:pt>
                <c:pt idx="381">
                  <c:v>2113</c:v>
                </c:pt>
                <c:pt idx="382">
                  <c:v>2114</c:v>
                </c:pt>
                <c:pt idx="383">
                  <c:v>2115</c:v>
                </c:pt>
                <c:pt idx="384">
                  <c:v>2116</c:v>
                </c:pt>
                <c:pt idx="385">
                  <c:v>2117</c:v>
                </c:pt>
                <c:pt idx="386">
                  <c:v>2118</c:v>
                </c:pt>
                <c:pt idx="387">
                  <c:v>2119</c:v>
                </c:pt>
                <c:pt idx="388">
                  <c:v>2120</c:v>
                </c:pt>
                <c:pt idx="389">
                  <c:v>2121</c:v>
                </c:pt>
                <c:pt idx="390">
                  <c:v>2122</c:v>
                </c:pt>
                <c:pt idx="391">
                  <c:v>2123</c:v>
                </c:pt>
                <c:pt idx="392">
                  <c:v>2124</c:v>
                </c:pt>
                <c:pt idx="393">
                  <c:v>2125</c:v>
                </c:pt>
                <c:pt idx="394">
                  <c:v>2126</c:v>
                </c:pt>
                <c:pt idx="395">
                  <c:v>2127</c:v>
                </c:pt>
                <c:pt idx="396">
                  <c:v>2128</c:v>
                </c:pt>
                <c:pt idx="397">
                  <c:v>2129</c:v>
                </c:pt>
                <c:pt idx="398">
                  <c:v>2130</c:v>
                </c:pt>
                <c:pt idx="399">
                  <c:v>2131</c:v>
                </c:pt>
                <c:pt idx="400">
                  <c:v>2132</c:v>
                </c:pt>
                <c:pt idx="401">
                  <c:v>2133</c:v>
                </c:pt>
                <c:pt idx="402">
                  <c:v>2134</c:v>
                </c:pt>
                <c:pt idx="403">
                  <c:v>2135</c:v>
                </c:pt>
                <c:pt idx="404">
                  <c:v>2136</c:v>
                </c:pt>
                <c:pt idx="405">
                  <c:v>2137</c:v>
                </c:pt>
                <c:pt idx="406">
                  <c:v>2138</c:v>
                </c:pt>
                <c:pt idx="407">
                  <c:v>2139</c:v>
                </c:pt>
                <c:pt idx="408">
                  <c:v>2140</c:v>
                </c:pt>
                <c:pt idx="409">
                  <c:v>2141</c:v>
                </c:pt>
                <c:pt idx="410">
                  <c:v>2142</c:v>
                </c:pt>
                <c:pt idx="411">
                  <c:v>2143</c:v>
                </c:pt>
                <c:pt idx="412">
                  <c:v>2144</c:v>
                </c:pt>
                <c:pt idx="413">
                  <c:v>2145</c:v>
                </c:pt>
                <c:pt idx="414">
                  <c:v>2146</c:v>
                </c:pt>
                <c:pt idx="415">
                  <c:v>2147</c:v>
                </c:pt>
                <c:pt idx="416">
                  <c:v>2148</c:v>
                </c:pt>
                <c:pt idx="417">
                  <c:v>2149</c:v>
                </c:pt>
                <c:pt idx="418">
                  <c:v>2150</c:v>
                </c:pt>
                <c:pt idx="419">
                  <c:v>2151</c:v>
                </c:pt>
                <c:pt idx="420">
                  <c:v>2152</c:v>
                </c:pt>
                <c:pt idx="421">
                  <c:v>2153</c:v>
                </c:pt>
                <c:pt idx="422">
                  <c:v>2154</c:v>
                </c:pt>
                <c:pt idx="423">
                  <c:v>2155</c:v>
                </c:pt>
                <c:pt idx="424">
                  <c:v>2156</c:v>
                </c:pt>
                <c:pt idx="425">
                  <c:v>2157</c:v>
                </c:pt>
                <c:pt idx="426">
                  <c:v>2158</c:v>
                </c:pt>
                <c:pt idx="427">
                  <c:v>2159</c:v>
                </c:pt>
                <c:pt idx="428">
                  <c:v>2160</c:v>
                </c:pt>
                <c:pt idx="429">
                  <c:v>2161</c:v>
                </c:pt>
                <c:pt idx="430">
                  <c:v>2162</c:v>
                </c:pt>
                <c:pt idx="431">
                  <c:v>2163</c:v>
                </c:pt>
                <c:pt idx="432">
                  <c:v>2164</c:v>
                </c:pt>
                <c:pt idx="433">
                  <c:v>2165</c:v>
                </c:pt>
                <c:pt idx="434">
                  <c:v>2166</c:v>
                </c:pt>
                <c:pt idx="435">
                  <c:v>2167</c:v>
                </c:pt>
                <c:pt idx="436">
                  <c:v>2168</c:v>
                </c:pt>
                <c:pt idx="437">
                  <c:v>2169</c:v>
                </c:pt>
                <c:pt idx="438">
                  <c:v>2170</c:v>
                </c:pt>
                <c:pt idx="439">
                  <c:v>2171</c:v>
                </c:pt>
                <c:pt idx="440">
                  <c:v>2172</c:v>
                </c:pt>
                <c:pt idx="441">
                  <c:v>2173</c:v>
                </c:pt>
                <c:pt idx="442">
                  <c:v>2174</c:v>
                </c:pt>
                <c:pt idx="443">
                  <c:v>2175</c:v>
                </c:pt>
                <c:pt idx="444">
                  <c:v>2176</c:v>
                </c:pt>
                <c:pt idx="445">
                  <c:v>2177</c:v>
                </c:pt>
                <c:pt idx="446">
                  <c:v>2178</c:v>
                </c:pt>
                <c:pt idx="447">
                  <c:v>2179</c:v>
                </c:pt>
                <c:pt idx="448">
                  <c:v>2180</c:v>
                </c:pt>
                <c:pt idx="449">
                  <c:v>2181</c:v>
                </c:pt>
                <c:pt idx="450">
                  <c:v>2182</c:v>
                </c:pt>
                <c:pt idx="451">
                  <c:v>2183</c:v>
                </c:pt>
                <c:pt idx="452">
                  <c:v>2184</c:v>
                </c:pt>
                <c:pt idx="453">
                  <c:v>2185</c:v>
                </c:pt>
                <c:pt idx="454">
                  <c:v>2186</c:v>
                </c:pt>
                <c:pt idx="455">
                  <c:v>2187</c:v>
                </c:pt>
                <c:pt idx="456">
                  <c:v>2188</c:v>
                </c:pt>
                <c:pt idx="457">
                  <c:v>2189</c:v>
                </c:pt>
                <c:pt idx="458">
                  <c:v>2190</c:v>
                </c:pt>
                <c:pt idx="459">
                  <c:v>2191</c:v>
                </c:pt>
                <c:pt idx="460">
                  <c:v>2192</c:v>
                </c:pt>
                <c:pt idx="461">
                  <c:v>2193</c:v>
                </c:pt>
                <c:pt idx="462">
                  <c:v>2194</c:v>
                </c:pt>
                <c:pt idx="463">
                  <c:v>2195</c:v>
                </c:pt>
                <c:pt idx="464">
                  <c:v>2196</c:v>
                </c:pt>
                <c:pt idx="465">
                  <c:v>2197</c:v>
                </c:pt>
                <c:pt idx="466">
                  <c:v>2198</c:v>
                </c:pt>
                <c:pt idx="467">
                  <c:v>2199</c:v>
                </c:pt>
                <c:pt idx="468">
                  <c:v>2200</c:v>
                </c:pt>
                <c:pt idx="469">
                  <c:v>2201</c:v>
                </c:pt>
                <c:pt idx="470">
                  <c:v>2202</c:v>
                </c:pt>
                <c:pt idx="471">
                  <c:v>2203</c:v>
                </c:pt>
                <c:pt idx="472">
                  <c:v>2204</c:v>
                </c:pt>
                <c:pt idx="473">
                  <c:v>2205</c:v>
                </c:pt>
                <c:pt idx="474">
                  <c:v>2206</c:v>
                </c:pt>
                <c:pt idx="475">
                  <c:v>2207</c:v>
                </c:pt>
                <c:pt idx="476">
                  <c:v>2208</c:v>
                </c:pt>
                <c:pt idx="477">
                  <c:v>2209</c:v>
                </c:pt>
                <c:pt idx="478">
                  <c:v>2210</c:v>
                </c:pt>
                <c:pt idx="479">
                  <c:v>2211</c:v>
                </c:pt>
                <c:pt idx="480">
                  <c:v>2212</c:v>
                </c:pt>
                <c:pt idx="481">
                  <c:v>2213</c:v>
                </c:pt>
                <c:pt idx="482">
                  <c:v>2214</c:v>
                </c:pt>
                <c:pt idx="483">
                  <c:v>2215</c:v>
                </c:pt>
                <c:pt idx="484">
                  <c:v>2216</c:v>
                </c:pt>
                <c:pt idx="485">
                  <c:v>2217</c:v>
                </c:pt>
                <c:pt idx="486">
                  <c:v>2218</c:v>
                </c:pt>
                <c:pt idx="487">
                  <c:v>2219</c:v>
                </c:pt>
                <c:pt idx="488">
                  <c:v>2220</c:v>
                </c:pt>
                <c:pt idx="489">
                  <c:v>2221</c:v>
                </c:pt>
                <c:pt idx="490">
                  <c:v>2222</c:v>
                </c:pt>
                <c:pt idx="491">
                  <c:v>2223</c:v>
                </c:pt>
                <c:pt idx="492">
                  <c:v>2224</c:v>
                </c:pt>
                <c:pt idx="493">
                  <c:v>2225</c:v>
                </c:pt>
                <c:pt idx="494">
                  <c:v>2226</c:v>
                </c:pt>
                <c:pt idx="495">
                  <c:v>2227</c:v>
                </c:pt>
                <c:pt idx="496">
                  <c:v>2228</c:v>
                </c:pt>
                <c:pt idx="497">
                  <c:v>2229</c:v>
                </c:pt>
                <c:pt idx="498">
                  <c:v>2230</c:v>
                </c:pt>
                <c:pt idx="499">
                  <c:v>2231</c:v>
                </c:pt>
                <c:pt idx="500">
                  <c:v>2232</c:v>
                </c:pt>
                <c:pt idx="501">
                  <c:v>2233</c:v>
                </c:pt>
                <c:pt idx="502">
                  <c:v>2234</c:v>
                </c:pt>
                <c:pt idx="503">
                  <c:v>2235</c:v>
                </c:pt>
                <c:pt idx="504">
                  <c:v>2236</c:v>
                </c:pt>
                <c:pt idx="505">
                  <c:v>2237</c:v>
                </c:pt>
              </c:numCache>
            </c:numRef>
          </c:xVal>
          <c:yVal>
            <c:numRef>
              <c:f>Graph!$C$6:$C$509</c:f>
              <c:numCache>
                <c:formatCode>General</c:formatCode>
                <c:ptCount val="504"/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</c:numCache>
            </c:numRef>
          </c:yVal>
          <c:smooth val="1"/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Graph!$A$5:$A$510</c:f>
              <c:numCache>
                <c:formatCode>General</c:formatCode>
                <c:ptCount val="506"/>
                <c:pt idx="0">
                  <c:v>1732</c:v>
                </c:pt>
                <c:pt idx="1">
                  <c:v>1733</c:v>
                </c:pt>
                <c:pt idx="2">
                  <c:v>1734</c:v>
                </c:pt>
                <c:pt idx="3">
                  <c:v>1735</c:v>
                </c:pt>
                <c:pt idx="4">
                  <c:v>1736</c:v>
                </c:pt>
                <c:pt idx="5">
                  <c:v>1737</c:v>
                </c:pt>
                <c:pt idx="6">
                  <c:v>1738</c:v>
                </c:pt>
                <c:pt idx="7">
                  <c:v>1739</c:v>
                </c:pt>
                <c:pt idx="8">
                  <c:v>1740</c:v>
                </c:pt>
                <c:pt idx="9">
                  <c:v>1741</c:v>
                </c:pt>
                <c:pt idx="10">
                  <c:v>1742</c:v>
                </c:pt>
                <c:pt idx="11">
                  <c:v>1743</c:v>
                </c:pt>
                <c:pt idx="12">
                  <c:v>1744</c:v>
                </c:pt>
                <c:pt idx="13">
                  <c:v>1745</c:v>
                </c:pt>
                <c:pt idx="14">
                  <c:v>1746</c:v>
                </c:pt>
                <c:pt idx="15">
                  <c:v>1747</c:v>
                </c:pt>
                <c:pt idx="16">
                  <c:v>1748</c:v>
                </c:pt>
                <c:pt idx="17">
                  <c:v>1749</c:v>
                </c:pt>
                <c:pt idx="18">
                  <c:v>1750</c:v>
                </c:pt>
                <c:pt idx="19">
                  <c:v>1751</c:v>
                </c:pt>
                <c:pt idx="20">
                  <c:v>1752</c:v>
                </c:pt>
                <c:pt idx="21">
                  <c:v>1753</c:v>
                </c:pt>
                <c:pt idx="22">
                  <c:v>1754</c:v>
                </c:pt>
                <c:pt idx="23">
                  <c:v>1755</c:v>
                </c:pt>
                <c:pt idx="24">
                  <c:v>1756</c:v>
                </c:pt>
                <c:pt idx="25">
                  <c:v>1757</c:v>
                </c:pt>
                <c:pt idx="26">
                  <c:v>1758</c:v>
                </c:pt>
                <c:pt idx="27">
                  <c:v>1759</c:v>
                </c:pt>
                <c:pt idx="28">
                  <c:v>1760</c:v>
                </c:pt>
                <c:pt idx="29">
                  <c:v>1761</c:v>
                </c:pt>
                <c:pt idx="30">
                  <c:v>1762</c:v>
                </c:pt>
                <c:pt idx="31">
                  <c:v>1763</c:v>
                </c:pt>
                <c:pt idx="32">
                  <c:v>1764</c:v>
                </c:pt>
                <c:pt idx="33">
                  <c:v>1765</c:v>
                </c:pt>
                <c:pt idx="34">
                  <c:v>1766</c:v>
                </c:pt>
                <c:pt idx="35">
                  <c:v>1767</c:v>
                </c:pt>
                <c:pt idx="36">
                  <c:v>1768</c:v>
                </c:pt>
                <c:pt idx="37">
                  <c:v>1769</c:v>
                </c:pt>
                <c:pt idx="38">
                  <c:v>1770</c:v>
                </c:pt>
                <c:pt idx="39">
                  <c:v>1771</c:v>
                </c:pt>
                <c:pt idx="40">
                  <c:v>1772</c:v>
                </c:pt>
                <c:pt idx="41">
                  <c:v>1773</c:v>
                </c:pt>
                <c:pt idx="42">
                  <c:v>1774</c:v>
                </c:pt>
                <c:pt idx="43">
                  <c:v>1775</c:v>
                </c:pt>
                <c:pt idx="44">
                  <c:v>1776</c:v>
                </c:pt>
                <c:pt idx="45">
                  <c:v>1777</c:v>
                </c:pt>
                <c:pt idx="46">
                  <c:v>1778</c:v>
                </c:pt>
                <c:pt idx="47">
                  <c:v>1779</c:v>
                </c:pt>
                <c:pt idx="48">
                  <c:v>1780</c:v>
                </c:pt>
                <c:pt idx="49">
                  <c:v>1781</c:v>
                </c:pt>
                <c:pt idx="50">
                  <c:v>1782</c:v>
                </c:pt>
                <c:pt idx="51">
                  <c:v>1783</c:v>
                </c:pt>
                <c:pt idx="52">
                  <c:v>1784</c:v>
                </c:pt>
                <c:pt idx="53">
                  <c:v>1785</c:v>
                </c:pt>
                <c:pt idx="54">
                  <c:v>1786</c:v>
                </c:pt>
                <c:pt idx="55">
                  <c:v>1787</c:v>
                </c:pt>
                <c:pt idx="56">
                  <c:v>1788</c:v>
                </c:pt>
                <c:pt idx="57">
                  <c:v>1789</c:v>
                </c:pt>
                <c:pt idx="58">
                  <c:v>1790</c:v>
                </c:pt>
                <c:pt idx="59">
                  <c:v>1791</c:v>
                </c:pt>
                <c:pt idx="60">
                  <c:v>1792</c:v>
                </c:pt>
                <c:pt idx="61">
                  <c:v>1793</c:v>
                </c:pt>
                <c:pt idx="62">
                  <c:v>1794</c:v>
                </c:pt>
                <c:pt idx="63">
                  <c:v>1795</c:v>
                </c:pt>
                <c:pt idx="64">
                  <c:v>1796</c:v>
                </c:pt>
                <c:pt idx="65">
                  <c:v>1797</c:v>
                </c:pt>
                <c:pt idx="66">
                  <c:v>1798</c:v>
                </c:pt>
                <c:pt idx="67">
                  <c:v>1799</c:v>
                </c:pt>
                <c:pt idx="68">
                  <c:v>1800</c:v>
                </c:pt>
                <c:pt idx="69">
                  <c:v>1801</c:v>
                </c:pt>
                <c:pt idx="70">
                  <c:v>1802</c:v>
                </c:pt>
                <c:pt idx="71">
                  <c:v>1803</c:v>
                </c:pt>
                <c:pt idx="72">
                  <c:v>1804</c:v>
                </c:pt>
                <c:pt idx="73">
                  <c:v>1805</c:v>
                </c:pt>
                <c:pt idx="74">
                  <c:v>1806</c:v>
                </c:pt>
                <c:pt idx="75">
                  <c:v>1807</c:v>
                </c:pt>
                <c:pt idx="76">
                  <c:v>1808</c:v>
                </c:pt>
                <c:pt idx="77">
                  <c:v>1809</c:v>
                </c:pt>
                <c:pt idx="78">
                  <c:v>1810</c:v>
                </c:pt>
                <c:pt idx="79">
                  <c:v>1811</c:v>
                </c:pt>
                <c:pt idx="80">
                  <c:v>1812</c:v>
                </c:pt>
                <c:pt idx="81">
                  <c:v>1813</c:v>
                </c:pt>
                <c:pt idx="82">
                  <c:v>1814</c:v>
                </c:pt>
                <c:pt idx="83">
                  <c:v>1815</c:v>
                </c:pt>
                <c:pt idx="84">
                  <c:v>1816</c:v>
                </c:pt>
                <c:pt idx="85">
                  <c:v>1817</c:v>
                </c:pt>
                <c:pt idx="86">
                  <c:v>1818</c:v>
                </c:pt>
                <c:pt idx="87">
                  <c:v>1819</c:v>
                </c:pt>
                <c:pt idx="88">
                  <c:v>1820</c:v>
                </c:pt>
                <c:pt idx="89">
                  <c:v>1821</c:v>
                </c:pt>
                <c:pt idx="90">
                  <c:v>1822</c:v>
                </c:pt>
                <c:pt idx="91">
                  <c:v>1823</c:v>
                </c:pt>
                <c:pt idx="92">
                  <c:v>1824</c:v>
                </c:pt>
                <c:pt idx="93">
                  <c:v>1825</c:v>
                </c:pt>
                <c:pt idx="94">
                  <c:v>1826</c:v>
                </c:pt>
                <c:pt idx="95">
                  <c:v>1827</c:v>
                </c:pt>
                <c:pt idx="96">
                  <c:v>1828</c:v>
                </c:pt>
                <c:pt idx="97">
                  <c:v>1829</c:v>
                </c:pt>
                <c:pt idx="98">
                  <c:v>1830</c:v>
                </c:pt>
                <c:pt idx="99">
                  <c:v>1831</c:v>
                </c:pt>
                <c:pt idx="100">
                  <c:v>1832</c:v>
                </c:pt>
                <c:pt idx="101">
                  <c:v>1833</c:v>
                </c:pt>
                <c:pt idx="102">
                  <c:v>1834</c:v>
                </c:pt>
                <c:pt idx="103">
                  <c:v>1835</c:v>
                </c:pt>
                <c:pt idx="104">
                  <c:v>1836</c:v>
                </c:pt>
                <c:pt idx="105">
                  <c:v>1837</c:v>
                </c:pt>
                <c:pt idx="106">
                  <c:v>1838</c:v>
                </c:pt>
                <c:pt idx="107">
                  <c:v>1839</c:v>
                </c:pt>
                <c:pt idx="108">
                  <c:v>1840</c:v>
                </c:pt>
                <c:pt idx="109">
                  <c:v>1841</c:v>
                </c:pt>
                <c:pt idx="110">
                  <c:v>1842</c:v>
                </c:pt>
                <c:pt idx="111">
                  <c:v>1843</c:v>
                </c:pt>
                <c:pt idx="112">
                  <c:v>1844</c:v>
                </c:pt>
                <c:pt idx="113">
                  <c:v>1845</c:v>
                </c:pt>
                <c:pt idx="114">
                  <c:v>1846</c:v>
                </c:pt>
                <c:pt idx="115">
                  <c:v>1847</c:v>
                </c:pt>
                <c:pt idx="116">
                  <c:v>1848</c:v>
                </c:pt>
                <c:pt idx="117">
                  <c:v>1849</c:v>
                </c:pt>
                <c:pt idx="118">
                  <c:v>1850</c:v>
                </c:pt>
                <c:pt idx="119">
                  <c:v>1851</c:v>
                </c:pt>
                <c:pt idx="120">
                  <c:v>1852</c:v>
                </c:pt>
                <c:pt idx="121">
                  <c:v>1853</c:v>
                </c:pt>
                <c:pt idx="122">
                  <c:v>1854</c:v>
                </c:pt>
                <c:pt idx="123">
                  <c:v>1855</c:v>
                </c:pt>
                <c:pt idx="124">
                  <c:v>1856</c:v>
                </c:pt>
                <c:pt idx="125">
                  <c:v>1857</c:v>
                </c:pt>
                <c:pt idx="126">
                  <c:v>1858</c:v>
                </c:pt>
                <c:pt idx="127">
                  <c:v>1859</c:v>
                </c:pt>
                <c:pt idx="128">
                  <c:v>1860</c:v>
                </c:pt>
                <c:pt idx="129">
                  <c:v>1861</c:v>
                </c:pt>
                <c:pt idx="130">
                  <c:v>1862</c:v>
                </c:pt>
                <c:pt idx="131">
                  <c:v>1863</c:v>
                </c:pt>
                <c:pt idx="132">
                  <c:v>1864</c:v>
                </c:pt>
                <c:pt idx="133">
                  <c:v>1865</c:v>
                </c:pt>
                <c:pt idx="134">
                  <c:v>1866</c:v>
                </c:pt>
                <c:pt idx="135">
                  <c:v>1867</c:v>
                </c:pt>
                <c:pt idx="136">
                  <c:v>1868</c:v>
                </c:pt>
                <c:pt idx="137">
                  <c:v>1869</c:v>
                </c:pt>
                <c:pt idx="138">
                  <c:v>1870</c:v>
                </c:pt>
                <c:pt idx="139">
                  <c:v>1871</c:v>
                </c:pt>
                <c:pt idx="140">
                  <c:v>1872</c:v>
                </c:pt>
                <c:pt idx="141">
                  <c:v>1873</c:v>
                </c:pt>
                <c:pt idx="142">
                  <c:v>1874</c:v>
                </c:pt>
                <c:pt idx="143">
                  <c:v>1875</c:v>
                </c:pt>
                <c:pt idx="144">
                  <c:v>1876</c:v>
                </c:pt>
                <c:pt idx="145">
                  <c:v>1877</c:v>
                </c:pt>
                <c:pt idx="146">
                  <c:v>1878</c:v>
                </c:pt>
                <c:pt idx="147">
                  <c:v>1879</c:v>
                </c:pt>
                <c:pt idx="148">
                  <c:v>1880</c:v>
                </c:pt>
                <c:pt idx="149">
                  <c:v>1881</c:v>
                </c:pt>
                <c:pt idx="150">
                  <c:v>1882</c:v>
                </c:pt>
                <c:pt idx="151">
                  <c:v>1883</c:v>
                </c:pt>
                <c:pt idx="152">
                  <c:v>1884</c:v>
                </c:pt>
                <c:pt idx="153">
                  <c:v>1885</c:v>
                </c:pt>
                <c:pt idx="154">
                  <c:v>1886</c:v>
                </c:pt>
                <c:pt idx="155">
                  <c:v>1887</c:v>
                </c:pt>
                <c:pt idx="156">
                  <c:v>1888</c:v>
                </c:pt>
                <c:pt idx="157">
                  <c:v>1889</c:v>
                </c:pt>
                <c:pt idx="158">
                  <c:v>1890</c:v>
                </c:pt>
                <c:pt idx="159">
                  <c:v>1891</c:v>
                </c:pt>
                <c:pt idx="160">
                  <c:v>1892</c:v>
                </c:pt>
                <c:pt idx="161">
                  <c:v>1893</c:v>
                </c:pt>
                <c:pt idx="162">
                  <c:v>1894</c:v>
                </c:pt>
                <c:pt idx="163">
                  <c:v>1895</c:v>
                </c:pt>
                <c:pt idx="164">
                  <c:v>1896</c:v>
                </c:pt>
                <c:pt idx="165">
                  <c:v>1897</c:v>
                </c:pt>
                <c:pt idx="166">
                  <c:v>1898</c:v>
                </c:pt>
                <c:pt idx="167">
                  <c:v>1899</c:v>
                </c:pt>
                <c:pt idx="168">
                  <c:v>1900</c:v>
                </c:pt>
                <c:pt idx="169">
                  <c:v>1901</c:v>
                </c:pt>
                <c:pt idx="170">
                  <c:v>1902</c:v>
                </c:pt>
                <c:pt idx="171">
                  <c:v>1903</c:v>
                </c:pt>
                <c:pt idx="172">
                  <c:v>1904</c:v>
                </c:pt>
                <c:pt idx="173">
                  <c:v>1905</c:v>
                </c:pt>
                <c:pt idx="174">
                  <c:v>1906</c:v>
                </c:pt>
                <c:pt idx="175">
                  <c:v>1907</c:v>
                </c:pt>
                <c:pt idx="176">
                  <c:v>1908</c:v>
                </c:pt>
                <c:pt idx="177">
                  <c:v>1909</c:v>
                </c:pt>
                <c:pt idx="178">
                  <c:v>1910</c:v>
                </c:pt>
                <c:pt idx="179">
                  <c:v>1911</c:v>
                </c:pt>
                <c:pt idx="180">
                  <c:v>1912</c:v>
                </c:pt>
                <c:pt idx="181">
                  <c:v>1913</c:v>
                </c:pt>
                <c:pt idx="182">
                  <c:v>1914</c:v>
                </c:pt>
                <c:pt idx="183">
                  <c:v>1915</c:v>
                </c:pt>
                <c:pt idx="184">
                  <c:v>1916</c:v>
                </c:pt>
                <c:pt idx="185">
                  <c:v>1917</c:v>
                </c:pt>
                <c:pt idx="186">
                  <c:v>1918</c:v>
                </c:pt>
                <c:pt idx="187">
                  <c:v>1919</c:v>
                </c:pt>
                <c:pt idx="188">
                  <c:v>1920</c:v>
                </c:pt>
                <c:pt idx="189">
                  <c:v>1921</c:v>
                </c:pt>
                <c:pt idx="190">
                  <c:v>1922</c:v>
                </c:pt>
                <c:pt idx="191">
                  <c:v>1923</c:v>
                </c:pt>
                <c:pt idx="192">
                  <c:v>1924</c:v>
                </c:pt>
                <c:pt idx="193">
                  <c:v>1925</c:v>
                </c:pt>
                <c:pt idx="194">
                  <c:v>1926</c:v>
                </c:pt>
                <c:pt idx="195">
                  <c:v>1927</c:v>
                </c:pt>
                <c:pt idx="196">
                  <c:v>1928</c:v>
                </c:pt>
                <c:pt idx="197">
                  <c:v>1929</c:v>
                </c:pt>
                <c:pt idx="198">
                  <c:v>1930</c:v>
                </c:pt>
                <c:pt idx="199">
                  <c:v>1931</c:v>
                </c:pt>
                <c:pt idx="200">
                  <c:v>1932</c:v>
                </c:pt>
                <c:pt idx="201">
                  <c:v>1933</c:v>
                </c:pt>
                <c:pt idx="202">
                  <c:v>1934</c:v>
                </c:pt>
                <c:pt idx="203">
                  <c:v>1935</c:v>
                </c:pt>
                <c:pt idx="204">
                  <c:v>1936</c:v>
                </c:pt>
                <c:pt idx="205">
                  <c:v>1937</c:v>
                </c:pt>
                <c:pt idx="206">
                  <c:v>1938</c:v>
                </c:pt>
                <c:pt idx="207">
                  <c:v>1939</c:v>
                </c:pt>
                <c:pt idx="208">
                  <c:v>1940</c:v>
                </c:pt>
                <c:pt idx="209">
                  <c:v>1941</c:v>
                </c:pt>
                <c:pt idx="210">
                  <c:v>1942</c:v>
                </c:pt>
                <c:pt idx="211">
                  <c:v>1943</c:v>
                </c:pt>
                <c:pt idx="212">
                  <c:v>1944</c:v>
                </c:pt>
                <c:pt idx="213">
                  <c:v>1945</c:v>
                </c:pt>
                <c:pt idx="214">
                  <c:v>1946</c:v>
                </c:pt>
                <c:pt idx="215">
                  <c:v>1947</c:v>
                </c:pt>
                <c:pt idx="216">
                  <c:v>1948</c:v>
                </c:pt>
                <c:pt idx="217">
                  <c:v>1949</c:v>
                </c:pt>
                <c:pt idx="218">
                  <c:v>1950</c:v>
                </c:pt>
                <c:pt idx="219">
                  <c:v>1951</c:v>
                </c:pt>
                <c:pt idx="220">
                  <c:v>1952</c:v>
                </c:pt>
                <c:pt idx="221">
                  <c:v>1953</c:v>
                </c:pt>
                <c:pt idx="222">
                  <c:v>1954</c:v>
                </c:pt>
                <c:pt idx="223">
                  <c:v>1955</c:v>
                </c:pt>
                <c:pt idx="224">
                  <c:v>1956</c:v>
                </c:pt>
                <c:pt idx="225">
                  <c:v>1957</c:v>
                </c:pt>
                <c:pt idx="226">
                  <c:v>1958</c:v>
                </c:pt>
                <c:pt idx="227">
                  <c:v>1959</c:v>
                </c:pt>
                <c:pt idx="228">
                  <c:v>1960</c:v>
                </c:pt>
                <c:pt idx="229">
                  <c:v>1961</c:v>
                </c:pt>
                <c:pt idx="230">
                  <c:v>1962</c:v>
                </c:pt>
                <c:pt idx="231">
                  <c:v>1963</c:v>
                </c:pt>
                <c:pt idx="232">
                  <c:v>1964</c:v>
                </c:pt>
                <c:pt idx="233">
                  <c:v>1965</c:v>
                </c:pt>
                <c:pt idx="234">
                  <c:v>1966</c:v>
                </c:pt>
                <c:pt idx="235">
                  <c:v>1967</c:v>
                </c:pt>
                <c:pt idx="236">
                  <c:v>1968</c:v>
                </c:pt>
                <c:pt idx="237">
                  <c:v>1969</c:v>
                </c:pt>
                <c:pt idx="238">
                  <c:v>1970</c:v>
                </c:pt>
                <c:pt idx="239">
                  <c:v>1971</c:v>
                </c:pt>
                <c:pt idx="240">
                  <c:v>1972</c:v>
                </c:pt>
                <c:pt idx="241">
                  <c:v>1973</c:v>
                </c:pt>
                <c:pt idx="242">
                  <c:v>1974</c:v>
                </c:pt>
                <c:pt idx="243">
                  <c:v>1975</c:v>
                </c:pt>
                <c:pt idx="244">
                  <c:v>1976</c:v>
                </c:pt>
                <c:pt idx="245">
                  <c:v>1977</c:v>
                </c:pt>
                <c:pt idx="246">
                  <c:v>1978</c:v>
                </c:pt>
                <c:pt idx="247">
                  <c:v>1979</c:v>
                </c:pt>
                <c:pt idx="248">
                  <c:v>1980</c:v>
                </c:pt>
                <c:pt idx="249">
                  <c:v>1981</c:v>
                </c:pt>
                <c:pt idx="250">
                  <c:v>1982</c:v>
                </c:pt>
                <c:pt idx="251">
                  <c:v>1983</c:v>
                </c:pt>
                <c:pt idx="252">
                  <c:v>1984</c:v>
                </c:pt>
                <c:pt idx="253">
                  <c:v>1985</c:v>
                </c:pt>
                <c:pt idx="254">
                  <c:v>1986</c:v>
                </c:pt>
                <c:pt idx="255">
                  <c:v>1987</c:v>
                </c:pt>
                <c:pt idx="256">
                  <c:v>1988</c:v>
                </c:pt>
                <c:pt idx="257">
                  <c:v>1989</c:v>
                </c:pt>
                <c:pt idx="258">
                  <c:v>1990</c:v>
                </c:pt>
                <c:pt idx="259">
                  <c:v>1991</c:v>
                </c:pt>
                <c:pt idx="260">
                  <c:v>1992</c:v>
                </c:pt>
                <c:pt idx="261">
                  <c:v>1993</c:v>
                </c:pt>
                <c:pt idx="262">
                  <c:v>1994</c:v>
                </c:pt>
                <c:pt idx="263">
                  <c:v>1995</c:v>
                </c:pt>
                <c:pt idx="264">
                  <c:v>1996</c:v>
                </c:pt>
                <c:pt idx="265">
                  <c:v>1997</c:v>
                </c:pt>
                <c:pt idx="266">
                  <c:v>1998</c:v>
                </c:pt>
                <c:pt idx="267">
                  <c:v>1999</c:v>
                </c:pt>
                <c:pt idx="268">
                  <c:v>2000</c:v>
                </c:pt>
                <c:pt idx="269">
                  <c:v>2001</c:v>
                </c:pt>
                <c:pt idx="270">
                  <c:v>2002</c:v>
                </c:pt>
                <c:pt idx="271">
                  <c:v>2003</c:v>
                </c:pt>
                <c:pt idx="272">
                  <c:v>2004</c:v>
                </c:pt>
                <c:pt idx="273">
                  <c:v>2005</c:v>
                </c:pt>
                <c:pt idx="274">
                  <c:v>2006</c:v>
                </c:pt>
                <c:pt idx="275">
                  <c:v>2007</c:v>
                </c:pt>
                <c:pt idx="276">
                  <c:v>2008</c:v>
                </c:pt>
                <c:pt idx="277">
                  <c:v>2009</c:v>
                </c:pt>
                <c:pt idx="278">
                  <c:v>2010</c:v>
                </c:pt>
                <c:pt idx="279">
                  <c:v>2011</c:v>
                </c:pt>
                <c:pt idx="280">
                  <c:v>2012</c:v>
                </c:pt>
                <c:pt idx="281">
                  <c:v>2013</c:v>
                </c:pt>
                <c:pt idx="282">
                  <c:v>2014</c:v>
                </c:pt>
                <c:pt idx="283">
                  <c:v>2015</c:v>
                </c:pt>
                <c:pt idx="284">
                  <c:v>2016</c:v>
                </c:pt>
                <c:pt idx="285">
                  <c:v>2017</c:v>
                </c:pt>
                <c:pt idx="286">
                  <c:v>2018</c:v>
                </c:pt>
                <c:pt idx="287">
                  <c:v>2019</c:v>
                </c:pt>
                <c:pt idx="288">
                  <c:v>2020</c:v>
                </c:pt>
                <c:pt idx="289">
                  <c:v>2021</c:v>
                </c:pt>
                <c:pt idx="290">
                  <c:v>2022</c:v>
                </c:pt>
                <c:pt idx="291">
                  <c:v>2023</c:v>
                </c:pt>
                <c:pt idx="292">
                  <c:v>2024</c:v>
                </c:pt>
                <c:pt idx="293">
                  <c:v>2025</c:v>
                </c:pt>
                <c:pt idx="294">
                  <c:v>2026</c:v>
                </c:pt>
                <c:pt idx="295">
                  <c:v>2027</c:v>
                </c:pt>
                <c:pt idx="296">
                  <c:v>2028</c:v>
                </c:pt>
                <c:pt idx="297">
                  <c:v>2029</c:v>
                </c:pt>
                <c:pt idx="298">
                  <c:v>2030</c:v>
                </c:pt>
                <c:pt idx="299">
                  <c:v>2031</c:v>
                </c:pt>
                <c:pt idx="300">
                  <c:v>2032</c:v>
                </c:pt>
                <c:pt idx="301">
                  <c:v>2033</c:v>
                </c:pt>
                <c:pt idx="302">
                  <c:v>2034</c:v>
                </c:pt>
                <c:pt idx="303">
                  <c:v>2035</c:v>
                </c:pt>
                <c:pt idx="304">
                  <c:v>2036</c:v>
                </c:pt>
                <c:pt idx="305">
                  <c:v>2037</c:v>
                </c:pt>
                <c:pt idx="306">
                  <c:v>2038</c:v>
                </c:pt>
                <c:pt idx="307">
                  <c:v>2039</c:v>
                </c:pt>
                <c:pt idx="308">
                  <c:v>2040</c:v>
                </c:pt>
                <c:pt idx="309">
                  <c:v>2041</c:v>
                </c:pt>
                <c:pt idx="310">
                  <c:v>2042</c:v>
                </c:pt>
                <c:pt idx="311">
                  <c:v>2043</c:v>
                </c:pt>
                <c:pt idx="312">
                  <c:v>2044</c:v>
                </c:pt>
                <c:pt idx="313">
                  <c:v>2045</c:v>
                </c:pt>
                <c:pt idx="314">
                  <c:v>2046</c:v>
                </c:pt>
                <c:pt idx="315">
                  <c:v>2047</c:v>
                </c:pt>
                <c:pt idx="316">
                  <c:v>2048</c:v>
                </c:pt>
                <c:pt idx="317">
                  <c:v>2049</c:v>
                </c:pt>
                <c:pt idx="318">
                  <c:v>2050</c:v>
                </c:pt>
                <c:pt idx="319">
                  <c:v>2051</c:v>
                </c:pt>
                <c:pt idx="320">
                  <c:v>2052</c:v>
                </c:pt>
                <c:pt idx="321">
                  <c:v>2053</c:v>
                </c:pt>
                <c:pt idx="322">
                  <c:v>2054</c:v>
                </c:pt>
                <c:pt idx="323">
                  <c:v>2055</c:v>
                </c:pt>
                <c:pt idx="324">
                  <c:v>2056</c:v>
                </c:pt>
                <c:pt idx="325">
                  <c:v>2057</c:v>
                </c:pt>
                <c:pt idx="326">
                  <c:v>2058</c:v>
                </c:pt>
                <c:pt idx="327">
                  <c:v>2059</c:v>
                </c:pt>
                <c:pt idx="328">
                  <c:v>2060</c:v>
                </c:pt>
                <c:pt idx="329">
                  <c:v>2061</c:v>
                </c:pt>
                <c:pt idx="330">
                  <c:v>2062</c:v>
                </c:pt>
                <c:pt idx="331">
                  <c:v>2063</c:v>
                </c:pt>
                <c:pt idx="332">
                  <c:v>2064</c:v>
                </c:pt>
                <c:pt idx="333">
                  <c:v>2065</c:v>
                </c:pt>
                <c:pt idx="334">
                  <c:v>2066</c:v>
                </c:pt>
                <c:pt idx="335">
                  <c:v>2067</c:v>
                </c:pt>
                <c:pt idx="336">
                  <c:v>2068</c:v>
                </c:pt>
                <c:pt idx="337">
                  <c:v>2069</c:v>
                </c:pt>
                <c:pt idx="338">
                  <c:v>2070</c:v>
                </c:pt>
                <c:pt idx="339">
                  <c:v>2071</c:v>
                </c:pt>
                <c:pt idx="340">
                  <c:v>2072</c:v>
                </c:pt>
                <c:pt idx="341">
                  <c:v>2073</c:v>
                </c:pt>
                <c:pt idx="342">
                  <c:v>2074</c:v>
                </c:pt>
                <c:pt idx="343">
                  <c:v>2075</c:v>
                </c:pt>
                <c:pt idx="344">
                  <c:v>2076</c:v>
                </c:pt>
                <c:pt idx="345">
                  <c:v>2077</c:v>
                </c:pt>
                <c:pt idx="346">
                  <c:v>2078</c:v>
                </c:pt>
                <c:pt idx="347">
                  <c:v>2079</c:v>
                </c:pt>
                <c:pt idx="348">
                  <c:v>2080</c:v>
                </c:pt>
                <c:pt idx="349">
                  <c:v>2081</c:v>
                </c:pt>
                <c:pt idx="350">
                  <c:v>2082</c:v>
                </c:pt>
                <c:pt idx="351">
                  <c:v>2083</c:v>
                </c:pt>
                <c:pt idx="352">
                  <c:v>2084</c:v>
                </c:pt>
                <c:pt idx="353">
                  <c:v>2085</c:v>
                </c:pt>
                <c:pt idx="354">
                  <c:v>2086</c:v>
                </c:pt>
                <c:pt idx="355">
                  <c:v>2087</c:v>
                </c:pt>
                <c:pt idx="356">
                  <c:v>2088</c:v>
                </c:pt>
                <c:pt idx="357">
                  <c:v>2089</c:v>
                </c:pt>
                <c:pt idx="358">
                  <c:v>2090</c:v>
                </c:pt>
                <c:pt idx="359">
                  <c:v>2091</c:v>
                </c:pt>
                <c:pt idx="360">
                  <c:v>2092</c:v>
                </c:pt>
                <c:pt idx="361">
                  <c:v>2093</c:v>
                </c:pt>
                <c:pt idx="362">
                  <c:v>2094</c:v>
                </c:pt>
                <c:pt idx="363">
                  <c:v>2095</c:v>
                </c:pt>
                <c:pt idx="364">
                  <c:v>2096</c:v>
                </c:pt>
                <c:pt idx="365">
                  <c:v>2097</c:v>
                </c:pt>
                <c:pt idx="366">
                  <c:v>2098</c:v>
                </c:pt>
                <c:pt idx="367">
                  <c:v>2099</c:v>
                </c:pt>
                <c:pt idx="368">
                  <c:v>2100</c:v>
                </c:pt>
                <c:pt idx="369">
                  <c:v>2101</c:v>
                </c:pt>
                <c:pt idx="370">
                  <c:v>2102</c:v>
                </c:pt>
                <c:pt idx="371">
                  <c:v>2103</c:v>
                </c:pt>
                <c:pt idx="372">
                  <c:v>2104</c:v>
                </c:pt>
                <c:pt idx="373">
                  <c:v>2105</c:v>
                </c:pt>
                <c:pt idx="374">
                  <c:v>2106</c:v>
                </c:pt>
                <c:pt idx="375">
                  <c:v>2107</c:v>
                </c:pt>
                <c:pt idx="376">
                  <c:v>2108</c:v>
                </c:pt>
                <c:pt idx="377">
                  <c:v>2109</c:v>
                </c:pt>
                <c:pt idx="378">
                  <c:v>2110</c:v>
                </c:pt>
                <c:pt idx="379">
                  <c:v>2111</c:v>
                </c:pt>
                <c:pt idx="380">
                  <c:v>2112</c:v>
                </c:pt>
                <c:pt idx="381">
                  <c:v>2113</c:v>
                </c:pt>
                <c:pt idx="382">
                  <c:v>2114</c:v>
                </c:pt>
                <c:pt idx="383">
                  <c:v>2115</c:v>
                </c:pt>
                <c:pt idx="384">
                  <c:v>2116</c:v>
                </c:pt>
                <c:pt idx="385">
                  <c:v>2117</c:v>
                </c:pt>
                <c:pt idx="386">
                  <c:v>2118</c:v>
                </c:pt>
                <c:pt idx="387">
                  <c:v>2119</c:v>
                </c:pt>
                <c:pt idx="388">
                  <c:v>2120</c:v>
                </c:pt>
                <c:pt idx="389">
                  <c:v>2121</c:v>
                </c:pt>
                <c:pt idx="390">
                  <c:v>2122</c:v>
                </c:pt>
                <c:pt idx="391">
                  <c:v>2123</c:v>
                </c:pt>
                <c:pt idx="392">
                  <c:v>2124</c:v>
                </c:pt>
                <c:pt idx="393">
                  <c:v>2125</c:v>
                </c:pt>
                <c:pt idx="394">
                  <c:v>2126</c:v>
                </c:pt>
                <c:pt idx="395">
                  <c:v>2127</c:v>
                </c:pt>
                <c:pt idx="396">
                  <c:v>2128</c:v>
                </c:pt>
                <c:pt idx="397">
                  <c:v>2129</c:v>
                </c:pt>
                <c:pt idx="398">
                  <c:v>2130</c:v>
                </c:pt>
                <c:pt idx="399">
                  <c:v>2131</c:v>
                </c:pt>
                <c:pt idx="400">
                  <c:v>2132</c:v>
                </c:pt>
                <c:pt idx="401">
                  <c:v>2133</c:v>
                </c:pt>
                <c:pt idx="402">
                  <c:v>2134</c:v>
                </c:pt>
                <c:pt idx="403">
                  <c:v>2135</c:v>
                </c:pt>
                <c:pt idx="404">
                  <c:v>2136</c:v>
                </c:pt>
                <c:pt idx="405">
                  <c:v>2137</c:v>
                </c:pt>
                <c:pt idx="406">
                  <c:v>2138</c:v>
                </c:pt>
                <c:pt idx="407">
                  <c:v>2139</c:v>
                </c:pt>
                <c:pt idx="408">
                  <c:v>2140</c:v>
                </c:pt>
                <c:pt idx="409">
                  <c:v>2141</c:v>
                </c:pt>
                <c:pt idx="410">
                  <c:v>2142</c:v>
                </c:pt>
                <c:pt idx="411">
                  <c:v>2143</c:v>
                </c:pt>
                <c:pt idx="412">
                  <c:v>2144</c:v>
                </c:pt>
                <c:pt idx="413">
                  <c:v>2145</c:v>
                </c:pt>
                <c:pt idx="414">
                  <c:v>2146</c:v>
                </c:pt>
                <c:pt idx="415">
                  <c:v>2147</c:v>
                </c:pt>
                <c:pt idx="416">
                  <c:v>2148</c:v>
                </c:pt>
                <c:pt idx="417">
                  <c:v>2149</c:v>
                </c:pt>
                <c:pt idx="418">
                  <c:v>2150</c:v>
                </c:pt>
                <c:pt idx="419">
                  <c:v>2151</c:v>
                </c:pt>
                <c:pt idx="420">
                  <c:v>2152</c:v>
                </c:pt>
                <c:pt idx="421">
                  <c:v>2153</c:v>
                </c:pt>
                <c:pt idx="422">
                  <c:v>2154</c:v>
                </c:pt>
                <c:pt idx="423">
                  <c:v>2155</c:v>
                </c:pt>
                <c:pt idx="424">
                  <c:v>2156</c:v>
                </c:pt>
                <c:pt idx="425">
                  <c:v>2157</c:v>
                </c:pt>
                <c:pt idx="426">
                  <c:v>2158</c:v>
                </c:pt>
                <c:pt idx="427">
                  <c:v>2159</c:v>
                </c:pt>
                <c:pt idx="428">
                  <c:v>2160</c:v>
                </c:pt>
                <c:pt idx="429">
                  <c:v>2161</c:v>
                </c:pt>
                <c:pt idx="430">
                  <c:v>2162</c:v>
                </c:pt>
                <c:pt idx="431">
                  <c:v>2163</c:v>
                </c:pt>
                <c:pt idx="432">
                  <c:v>2164</c:v>
                </c:pt>
                <c:pt idx="433">
                  <c:v>2165</c:v>
                </c:pt>
                <c:pt idx="434">
                  <c:v>2166</c:v>
                </c:pt>
                <c:pt idx="435">
                  <c:v>2167</c:v>
                </c:pt>
                <c:pt idx="436">
                  <c:v>2168</c:v>
                </c:pt>
                <c:pt idx="437">
                  <c:v>2169</c:v>
                </c:pt>
                <c:pt idx="438">
                  <c:v>2170</c:v>
                </c:pt>
                <c:pt idx="439">
                  <c:v>2171</c:v>
                </c:pt>
                <c:pt idx="440">
                  <c:v>2172</c:v>
                </c:pt>
                <c:pt idx="441">
                  <c:v>2173</c:v>
                </c:pt>
                <c:pt idx="442">
                  <c:v>2174</c:v>
                </c:pt>
                <c:pt idx="443">
                  <c:v>2175</c:v>
                </c:pt>
                <c:pt idx="444">
                  <c:v>2176</c:v>
                </c:pt>
                <c:pt idx="445">
                  <c:v>2177</c:v>
                </c:pt>
                <c:pt idx="446">
                  <c:v>2178</c:v>
                </c:pt>
                <c:pt idx="447">
                  <c:v>2179</c:v>
                </c:pt>
                <c:pt idx="448">
                  <c:v>2180</c:v>
                </c:pt>
                <c:pt idx="449">
                  <c:v>2181</c:v>
                </c:pt>
                <c:pt idx="450">
                  <c:v>2182</c:v>
                </c:pt>
                <c:pt idx="451">
                  <c:v>2183</c:v>
                </c:pt>
                <c:pt idx="452">
                  <c:v>2184</c:v>
                </c:pt>
                <c:pt idx="453">
                  <c:v>2185</c:v>
                </c:pt>
                <c:pt idx="454">
                  <c:v>2186</c:v>
                </c:pt>
                <c:pt idx="455">
                  <c:v>2187</c:v>
                </c:pt>
                <c:pt idx="456">
                  <c:v>2188</c:v>
                </c:pt>
                <c:pt idx="457">
                  <c:v>2189</c:v>
                </c:pt>
                <c:pt idx="458">
                  <c:v>2190</c:v>
                </c:pt>
                <c:pt idx="459">
                  <c:v>2191</c:v>
                </c:pt>
                <c:pt idx="460">
                  <c:v>2192</c:v>
                </c:pt>
                <c:pt idx="461">
                  <c:v>2193</c:v>
                </c:pt>
                <c:pt idx="462">
                  <c:v>2194</c:v>
                </c:pt>
                <c:pt idx="463">
                  <c:v>2195</c:v>
                </c:pt>
                <c:pt idx="464">
                  <c:v>2196</c:v>
                </c:pt>
                <c:pt idx="465">
                  <c:v>2197</c:v>
                </c:pt>
                <c:pt idx="466">
                  <c:v>2198</c:v>
                </c:pt>
                <c:pt idx="467">
                  <c:v>2199</c:v>
                </c:pt>
                <c:pt idx="468">
                  <c:v>2200</c:v>
                </c:pt>
                <c:pt idx="469">
                  <c:v>2201</c:v>
                </c:pt>
                <c:pt idx="470">
                  <c:v>2202</c:v>
                </c:pt>
                <c:pt idx="471">
                  <c:v>2203</c:v>
                </c:pt>
                <c:pt idx="472">
                  <c:v>2204</c:v>
                </c:pt>
                <c:pt idx="473">
                  <c:v>2205</c:v>
                </c:pt>
                <c:pt idx="474">
                  <c:v>2206</c:v>
                </c:pt>
                <c:pt idx="475">
                  <c:v>2207</c:v>
                </c:pt>
                <c:pt idx="476">
                  <c:v>2208</c:v>
                </c:pt>
                <c:pt idx="477">
                  <c:v>2209</c:v>
                </c:pt>
                <c:pt idx="478">
                  <c:v>2210</c:v>
                </c:pt>
                <c:pt idx="479">
                  <c:v>2211</c:v>
                </c:pt>
                <c:pt idx="480">
                  <c:v>2212</c:v>
                </c:pt>
                <c:pt idx="481">
                  <c:v>2213</c:v>
                </c:pt>
                <c:pt idx="482">
                  <c:v>2214</c:v>
                </c:pt>
                <c:pt idx="483">
                  <c:v>2215</c:v>
                </c:pt>
                <c:pt idx="484">
                  <c:v>2216</c:v>
                </c:pt>
                <c:pt idx="485">
                  <c:v>2217</c:v>
                </c:pt>
                <c:pt idx="486">
                  <c:v>2218</c:v>
                </c:pt>
                <c:pt idx="487">
                  <c:v>2219</c:v>
                </c:pt>
                <c:pt idx="488">
                  <c:v>2220</c:v>
                </c:pt>
                <c:pt idx="489">
                  <c:v>2221</c:v>
                </c:pt>
                <c:pt idx="490">
                  <c:v>2222</c:v>
                </c:pt>
                <c:pt idx="491">
                  <c:v>2223</c:v>
                </c:pt>
                <c:pt idx="492">
                  <c:v>2224</c:v>
                </c:pt>
                <c:pt idx="493">
                  <c:v>2225</c:v>
                </c:pt>
                <c:pt idx="494">
                  <c:v>2226</c:v>
                </c:pt>
                <c:pt idx="495">
                  <c:v>2227</c:v>
                </c:pt>
                <c:pt idx="496">
                  <c:v>2228</c:v>
                </c:pt>
                <c:pt idx="497">
                  <c:v>2229</c:v>
                </c:pt>
                <c:pt idx="498">
                  <c:v>2230</c:v>
                </c:pt>
                <c:pt idx="499">
                  <c:v>2231</c:v>
                </c:pt>
                <c:pt idx="500">
                  <c:v>2232</c:v>
                </c:pt>
                <c:pt idx="501">
                  <c:v>2233</c:v>
                </c:pt>
                <c:pt idx="502">
                  <c:v>2234</c:v>
                </c:pt>
                <c:pt idx="503">
                  <c:v>2235</c:v>
                </c:pt>
                <c:pt idx="504">
                  <c:v>2236</c:v>
                </c:pt>
                <c:pt idx="505">
                  <c:v>2237</c:v>
                </c:pt>
              </c:numCache>
            </c:numRef>
          </c:xVal>
          <c:yVal>
            <c:numRef>
              <c:f>Graph!$E$6:$E$509</c:f>
              <c:numCache>
                <c:formatCode>General</c:formatCode>
                <c:ptCount val="504"/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01472"/>
        <c:axId val="259198672"/>
      </c:scatterChart>
      <c:valAx>
        <c:axId val="259201472"/>
        <c:scaling>
          <c:orientation val="minMax"/>
          <c:max val="2237"/>
          <c:min val="1732"/>
        </c:scaling>
        <c:delete val="0"/>
        <c:axPos val="b"/>
        <c:numFmt formatCode="General" sourceLinked="1"/>
        <c:majorTickMark val="out"/>
        <c:minorTickMark val="none"/>
        <c:tickLblPos val="nextTo"/>
        <c:crossAx val="259198672"/>
        <c:crosses val="autoZero"/>
        <c:crossBetween val="midCat"/>
      </c:valAx>
      <c:valAx>
        <c:axId val="2591986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5920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Graph!$A$513:$A$831</c:f>
              <c:numCache>
                <c:formatCode>General</c:formatCode>
                <c:ptCount val="319"/>
                <c:pt idx="0">
                  <c:v>8483</c:v>
                </c:pt>
                <c:pt idx="1">
                  <c:v>8484</c:v>
                </c:pt>
                <c:pt idx="2">
                  <c:v>8485</c:v>
                </c:pt>
                <c:pt idx="3">
                  <c:v>8486</c:v>
                </c:pt>
                <c:pt idx="4">
                  <c:v>8487</c:v>
                </c:pt>
                <c:pt idx="5">
                  <c:v>8488</c:v>
                </c:pt>
                <c:pt idx="6">
                  <c:v>8489</c:v>
                </c:pt>
                <c:pt idx="7">
                  <c:v>8490</c:v>
                </c:pt>
                <c:pt idx="8">
                  <c:v>8491</c:v>
                </c:pt>
                <c:pt idx="9">
                  <c:v>8492</c:v>
                </c:pt>
                <c:pt idx="10">
                  <c:v>8493</c:v>
                </c:pt>
                <c:pt idx="11">
                  <c:v>8494</c:v>
                </c:pt>
                <c:pt idx="12">
                  <c:v>8495</c:v>
                </c:pt>
                <c:pt idx="13">
                  <c:v>8496</c:v>
                </c:pt>
                <c:pt idx="14">
                  <c:v>8497</c:v>
                </c:pt>
                <c:pt idx="15">
                  <c:v>8498</c:v>
                </c:pt>
                <c:pt idx="16">
                  <c:v>8499</c:v>
                </c:pt>
                <c:pt idx="17">
                  <c:v>8500</c:v>
                </c:pt>
                <c:pt idx="18">
                  <c:v>8501</c:v>
                </c:pt>
                <c:pt idx="19">
                  <c:v>8502</c:v>
                </c:pt>
                <c:pt idx="20">
                  <c:v>8503</c:v>
                </c:pt>
                <c:pt idx="21">
                  <c:v>8504</c:v>
                </c:pt>
                <c:pt idx="22">
                  <c:v>8505</c:v>
                </c:pt>
                <c:pt idx="23">
                  <c:v>8506</c:v>
                </c:pt>
                <c:pt idx="24">
                  <c:v>8507</c:v>
                </c:pt>
                <c:pt idx="25">
                  <c:v>8508</c:v>
                </c:pt>
                <c:pt idx="26">
                  <c:v>8509</c:v>
                </c:pt>
                <c:pt idx="27">
                  <c:v>8510</c:v>
                </c:pt>
                <c:pt idx="28">
                  <c:v>8511</c:v>
                </c:pt>
                <c:pt idx="29">
                  <c:v>8512</c:v>
                </c:pt>
                <c:pt idx="30">
                  <c:v>8513</c:v>
                </c:pt>
                <c:pt idx="31">
                  <c:v>8514</c:v>
                </c:pt>
                <c:pt idx="32">
                  <c:v>8515</c:v>
                </c:pt>
                <c:pt idx="33">
                  <c:v>8516</c:v>
                </c:pt>
                <c:pt idx="34">
                  <c:v>8517</c:v>
                </c:pt>
                <c:pt idx="35">
                  <c:v>8518</c:v>
                </c:pt>
                <c:pt idx="36">
                  <c:v>8519</c:v>
                </c:pt>
                <c:pt idx="37">
                  <c:v>8520</c:v>
                </c:pt>
                <c:pt idx="38">
                  <c:v>8521</c:v>
                </c:pt>
                <c:pt idx="39">
                  <c:v>8522</c:v>
                </c:pt>
                <c:pt idx="40">
                  <c:v>8523</c:v>
                </c:pt>
                <c:pt idx="41">
                  <c:v>8524</c:v>
                </c:pt>
                <c:pt idx="42">
                  <c:v>8525</c:v>
                </c:pt>
                <c:pt idx="43">
                  <c:v>8526</c:v>
                </c:pt>
                <c:pt idx="44">
                  <c:v>8527</c:v>
                </c:pt>
                <c:pt idx="45">
                  <c:v>8528</c:v>
                </c:pt>
                <c:pt idx="46">
                  <c:v>8529</c:v>
                </c:pt>
                <c:pt idx="47">
                  <c:v>8530</c:v>
                </c:pt>
                <c:pt idx="48">
                  <c:v>8531</c:v>
                </c:pt>
                <c:pt idx="49">
                  <c:v>8532</c:v>
                </c:pt>
                <c:pt idx="50">
                  <c:v>8533</c:v>
                </c:pt>
                <c:pt idx="51">
                  <c:v>8534</c:v>
                </c:pt>
                <c:pt idx="52">
                  <c:v>8535</c:v>
                </c:pt>
                <c:pt idx="53">
                  <c:v>8536</c:v>
                </c:pt>
                <c:pt idx="54">
                  <c:v>8537</c:v>
                </c:pt>
                <c:pt idx="55">
                  <c:v>8538</c:v>
                </c:pt>
                <c:pt idx="56">
                  <c:v>8539</c:v>
                </c:pt>
                <c:pt idx="57">
                  <c:v>8540</c:v>
                </c:pt>
                <c:pt idx="58">
                  <c:v>8541</c:v>
                </c:pt>
                <c:pt idx="59">
                  <c:v>8542</c:v>
                </c:pt>
                <c:pt idx="60">
                  <c:v>8543</c:v>
                </c:pt>
                <c:pt idx="61">
                  <c:v>8544</c:v>
                </c:pt>
                <c:pt idx="62">
                  <c:v>8545</c:v>
                </c:pt>
                <c:pt idx="63">
                  <c:v>8546</c:v>
                </c:pt>
                <c:pt idx="64">
                  <c:v>8547</c:v>
                </c:pt>
                <c:pt idx="65">
                  <c:v>8548</c:v>
                </c:pt>
                <c:pt idx="66">
                  <c:v>8549</c:v>
                </c:pt>
                <c:pt idx="67">
                  <c:v>8550</c:v>
                </c:pt>
                <c:pt idx="68">
                  <c:v>8551</c:v>
                </c:pt>
                <c:pt idx="69">
                  <c:v>8552</c:v>
                </c:pt>
                <c:pt idx="70">
                  <c:v>8553</c:v>
                </c:pt>
                <c:pt idx="71">
                  <c:v>8554</c:v>
                </c:pt>
                <c:pt idx="72">
                  <c:v>8555</c:v>
                </c:pt>
                <c:pt idx="73">
                  <c:v>8556</c:v>
                </c:pt>
                <c:pt idx="74">
                  <c:v>8557</c:v>
                </c:pt>
                <c:pt idx="75">
                  <c:v>8558</c:v>
                </c:pt>
                <c:pt idx="76">
                  <c:v>8559</c:v>
                </c:pt>
                <c:pt idx="77">
                  <c:v>8560</c:v>
                </c:pt>
                <c:pt idx="78">
                  <c:v>8561</c:v>
                </c:pt>
                <c:pt idx="79">
                  <c:v>8562</c:v>
                </c:pt>
                <c:pt idx="80">
                  <c:v>8563</c:v>
                </c:pt>
                <c:pt idx="81">
                  <c:v>8564</c:v>
                </c:pt>
                <c:pt idx="82">
                  <c:v>8565</c:v>
                </c:pt>
                <c:pt idx="83">
                  <c:v>8566</c:v>
                </c:pt>
                <c:pt idx="84">
                  <c:v>8567</c:v>
                </c:pt>
                <c:pt idx="85">
                  <c:v>8568</c:v>
                </c:pt>
                <c:pt idx="86">
                  <c:v>8569</c:v>
                </c:pt>
                <c:pt idx="87">
                  <c:v>8570</c:v>
                </c:pt>
                <c:pt idx="88">
                  <c:v>8571</c:v>
                </c:pt>
                <c:pt idx="89">
                  <c:v>8572</c:v>
                </c:pt>
                <c:pt idx="90">
                  <c:v>8573</c:v>
                </c:pt>
                <c:pt idx="91">
                  <c:v>8574</c:v>
                </c:pt>
                <c:pt idx="92">
                  <c:v>8575</c:v>
                </c:pt>
                <c:pt idx="93">
                  <c:v>8576</c:v>
                </c:pt>
                <c:pt idx="94">
                  <c:v>8577</c:v>
                </c:pt>
                <c:pt idx="95">
                  <c:v>8578</c:v>
                </c:pt>
                <c:pt idx="96">
                  <c:v>8579</c:v>
                </c:pt>
                <c:pt idx="97">
                  <c:v>8580</c:v>
                </c:pt>
                <c:pt idx="98">
                  <c:v>8581</c:v>
                </c:pt>
                <c:pt idx="99">
                  <c:v>8582</c:v>
                </c:pt>
                <c:pt idx="100">
                  <c:v>8583</c:v>
                </c:pt>
                <c:pt idx="101">
                  <c:v>8584</c:v>
                </c:pt>
                <c:pt idx="102">
                  <c:v>8585</c:v>
                </c:pt>
                <c:pt idx="103">
                  <c:v>8586</c:v>
                </c:pt>
                <c:pt idx="104">
                  <c:v>8587</c:v>
                </c:pt>
                <c:pt idx="105">
                  <c:v>8588</c:v>
                </c:pt>
                <c:pt idx="106">
                  <c:v>8589</c:v>
                </c:pt>
                <c:pt idx="107">
                  <c:v>8590</c:v>
                </c:pt>
                <c:pt idx="108">
                  <c:v>8591</c:v>
                </c:pt>
                <c:pt idx="109">
                  <c:v>8592</c:v>
                </c:pt>
                <c:pt idx="110">
                  <c:v>8593</c:v>
                </c:pt>
                <c:pt idx="111">
                  <c:v>8594</c:v>
                </c:pt>
                <c:pt idx="112">
                  <c:v>8595</c:v>
                </c:pt>
                <c:pt idx="113">
                  <c:v>8596</c:v>
                </c:pt>
                <c:pt idx="114">
                  <c:v>8597</c:v>
                </c:pt>
                <c:pt idx="115">
                  <c:v>8598</c:v>
                </c:pt>
                <c:pt idx="116">
                  <c:v>8599</c:v>
                </c:pt>
                <c:pt idx="117">
                  <c:v>8600</c:v>
                </c:pt>
                <c:pt idx="118">
                  <c:v>8601</c:v>
                </c:pt>
                <c:pt idx="119">
                  <c:v>8602</c:v>
                </c:pt>
                <c:pt idx="120">
                  <c:v>8603</c:v>
                </c:pt>
                <c:pt idx="121">
                  <c:v>8604</c:v>
                </c:pt>
                <c:pt idx="122">
                  <c:v>8605</c:v>
                </c:pt>
                <c:pt idx="123">
                  <c:v>8606</c:v>
                </c:pt>
                <c:pt idx="124">
                  <c:v>8607</c:v>
                </c:pt>
                <c:pt idx="125">
                  <c:v>8608</c:v>
                </c:pt>
                <c:pt idx="126">
                  <c:v>8609</c:v>
                </c:pt>
                <c:pt idx="127">
                  <c:v>8610</c:v>
                </c:pt>
                <c:pt idx="128">
                  <c:v>8611</c:v>
                </c:pt>
                <c:pt idx="129">
                  <c:v>8612</c:v>
                </c:pt>
                <c:pt idx="130">
                  <c:v>8613</c:v>
                </c:pt>
                <c:pt idx="131">
                  <c:v>8614</c:v>
                </c:pt>
                <c:pt idx="132">
                  <c:v>8615</c:v>
                </c:pt>
                <c:pt idx="133">
                  <c:v>8616</c:v>
                </c:pt>
                <c:pt idx="134">
                  <c:v>8617</c:v>
                </c:pt>
                <c:pt idx="135">
                  <c:v>8618</c:v>
                </c:pt>
                <c:pt idx="136">
                  <c:v>8619</c:v>
                </c:pt>
                <c:pt idx="137">
                  <c:v>8620</c:v>
                </c:pt>
                <c:pt idx="138">
                  <c:v>8621</c:v>
                </c:pt>
                <c:pt idx="139">
                  <c:v>8622</c:v>
                </c:pt>
                <c:pt idx="140">
                  <c:v>8623</c:v>
                </c:pt>
                <c:pt idx="141">
                  <c:v>8624</c:v>
                </c:pt>
                <c:pt idx="142">
                  <c:v>8625</c:v>
                </c:pt>
                <c:pt idx="143">
                  <c:v>8626</c:v>
                </c:pt>
                <c:pt idx="144">
                  <c:v>8627</c:v>
                </c:pt>
                <c:pt idx="145">
                  <c:v>8628</c:v>
                </c:pt>
                <c:pt idx="146">
                  <c:v>8629</c:v>
                </c:pt>
                <c:pt idx="147">
                  <c:v>8630</c:v>
                </c:pt>
                <c:pt idx="148">
                  <c:v>8631</c:v>
                </c:pt>
                <c:pt idx="149">
                  <c:v>8632</c:v>
                </c:pt>
                <c:pt idx="150">
                  <c:v>8633</c:v>
                </c:pt>
                <c:pt idx="151">
                  <c:v>8634</c:v>
                </c:pt>
                <c:pt idx="152">
                  <c:v>8635</c:v>
                </c:pt>
                <c:pt idx="153">
                  <c:v>8636</c:v>
                </c:pt>
                <c:pt idx="154">
                  <c:v>8637</c:v>
                </c:pt>
                <c:pt idx="155">
                  <c:v>8638</c:v>
                </c:pt>
                <c:pt idx="156">
                  <c:v>8639</c:v>
                </c:pt>
                <c:pt idx="157">
                  <c:v>8640</c:v>
                </c:pt>
                <c:pt idx="158">
                  <c:v>8641</c:v>
                </c:pt>
                <c:pt idx="159">
                  <c:v>8642</c:v>
                </c:pt>
                <c:pt idx="160">
                  <c:v>8643</c:v>
                </c:pt>
                <c:pt idx="161">
                  <c:v>8644</c:v>
                </c:pt>
                <c:pt idx="162">
                  <c:v>8645</c:v>
                </c:pt>
                <c:pt idx="163">
                  <c:v>8646</c:v>
                </c:pt>
                <c:pt idx="164">
                  <c:v>8647</c:v>
                </c:pt>
                <c:pt idx="165">
                  <c:v>8648</c:v>
                </c:pt>
                <c:pt idx="166">
                  <c:v>8649</c:v>
                </c:pt>
                <c:pt idx="167">
                  <c:v>8650</c:v>
                </c:pt>
                <c:pt idx="168">
                  <c:v>8651</c:v>
                </c:pt>
                <c:pt idx="169">
                  <c:v>8652</c:v>
                </c:pt>
                <c:pt idx="170">
                  <c:v>8653</c:v>
                </c:pt>
                <c:pt idx="171">
                  <c:v>8654</c:v>
                </c:pt>
                <c:pt idx="172">
                  <c:v>8655</c:v>
                </c:pt>
                <c:pt idx="173">
                  <c:v>8656</c:v>
                </c:pt>
                <c:pt idx="174">
                  <c:v>8657</c:v>
                </c:pt>
                <c:pt idx="175">
                  <c:v>8658</c:v>
                </c:pt>
                <c:pt idx="176">
                  <c:v>8659</c:v>
                </c:pt>
                <c:pt idx="177">
                  <c:v>8660</c:v>
                </c:pt>
                <c:pt idx="178">
                  <c:v>8661</c:v>
                </c:pt>
                <c:pt idx="179">
                  <c:v>8662</c:v>
                </c:pt>
                <c:pt idx="180">
                  <c:v>8663</c:v>
                </c:pt>
                <c:pt idx="181">
                  <c:v>8664</c:v>
                </c:pt>
                <c:pt idx="182">
                  <c:v>8665</c:v>
                </c:pt>
                <c:pt idx="183">
                  <c:v>8666</c:v>
                </c:pt>
                <c:pt idx="184">
                  <c:v>8667</c:v>
                </c:pt>
                <c:pt idx="185">
                  <c:v>8668</c:v>
                </c:pt>
                <c:pt idx="186">
                  <c:v>8669</c:v>
                </c:pt>
                <c:pt idx="187">
                  <c:v>8670</c:v>
                </c:pt>
                <c:pt idx="188">
                  <c:v>8671</c:v>
                </c:pt>
                <c:pt idx="189">
                  <c:v>8672</c:v>
                </c:pt>
                <c:pt idx="190">
                  <c:v>8673</c:v>
                </c:pt>
                <c:pt idx="191">
                  <c:v>8674</c:v>
                </c:pt>
                <c:pt idx="192">
                  <c:v>8675</c:v>
                </c:pt>
                <c:pt idx="193">
                  <c:v>8676</c:v>
                </c:pt>
                <c:pt idx="194">
                  <c:v>8677</c:v>
                </c:pt>
                <c:pt idx="195">
                  <c:v>8678</c:v>
                </c:pt>
                <c:pt idx="196">
                  <c:v>8679</c:v>
                </c:pt>
                <c:pt idx="197">
                  <c:v>8680</c:v>
                </c:pt>
                <c:pt idx="198">
                  <c:v>8681</c:v>
                </c:pt>
                <c:pt idx="199">
                  <c:v>8682</c:v>
                </c:pt>
                <c:pt idx="200">
                  <c:v>8683</c:v>
                </c:pt>
                <c:pt idx="201">
                  <c:v>8684</c:v>
                </c:pt>
                <c:pt idx="202">
                  <c:v>8685</c:v>
                </c:pt>
                <c:pt idx="203">
                  <c:v>8686</c:v>
                </c:pt>
                <c:pt idx="204">
                  <c:v>8687</c:v>
                </c:pt>
                <c:pt idx="205">
                  <c:v>8688</c:v>
                </c:pt>
                <c:pt idx="206">
                  <c:v>8689</c:v>
                </c:pt>
                <c:pt idx="207">
                  <c:v>8690</c:v>
                </c:pt>
                <c:pt idx="208">
                  <c:v>8691</c:v>
                </c:pt>
                <c:pt idx="209">
                  <c:v>8692</c:v>
                </c:pt>
                <c:pt idx="210">
                  <c:v>8693</c:v>
                </c:pt>
                <c:pt idx="211">
                  <c:v>8694</c:v>
                </c:pt>
                <c:pt idx="212">
                  <c:v>8695</c:v>
                </c:pt>
                <c:pt idx="213">
                  <c:v>8696</c:v>
                </c:pt>
                <c:pt idx="214">
                  <c:v>8697</c:v>
                </c:pt>
                <c:pt idx="215">
                  <c:v>8698</c:v>
                </c:pt>
                <c:pt idx="216">
                  <c:v>8699</c:v>
                </c:pt>
                <c:pt idx="217">
                  <c:v>8700</c:v>
                </c:pt>
                <c:pt idx="218">
                  <c:v>8701</c:v>
                </c:pt>
                <c:pt idx="219">
                  <c:v>8702</c:v>
                </c:pt>
                <c:pt idx="220">
                  <c:v>8703</c:v>
                </c:pt>
                <c:pt idx="221">
                  <c:v>8704</c:v>
                </c:pt>
                <c:pt idx="222">
                  <c:v>8705</c:v>
                </c:pt>
                <c:pt idx="223">
                  <c:v>8706</c:v>
                </c:pt>
                <c:pt idx="224">
                  <c:v>8707</c:v>
                </c:pt>
                <c:pt idx="225">
                  <c:v>8708</c:v>
                </c:pt>
                <c:pt idx="226">
                  <c:v>8709</c:v>
                </c:pt>
                <c:pt idx="227">
                  <c:v>8710</c:v>
                </c:pt>
                <c:pt idx="228">
                  <c:v>8711</c:v>
                </c:pt>
                <c:pt idx="229">
                  <c:v>8712</c:v>
                </c:pt>
                <c:pt idx="230">
                  <c:v>8713</c:v>
                </c:pt>
                <c:pt idx="231">
                  <c:v>8714</c:v>
                </c:pt>
                <c:pt idx="232">
                  <c:v>8715</c:v>
                </c:pt>
                <c:pt idx="233">
                  <c:v>8716</c:v>
                </c:pt>
                <c:pt idx="234">
                  <c:v>8717</c:v>
                </c:pt>
                <c:pt idx="235">
                  <c:v>8718</c:v>
                </c:pt>
                <c:pt idx="236">
                  <c:v>8719</c:v>
                </c:pt>
                <c:pt idx="237">
                  <c:v>8720</c:v>
                </c:pt>
                <c:pt idx="238">
                  <c:v>8721</c:v>
                </c:pt>
                <c:pt idx="239">
                  <c:v>8722</c:v>
                </c:pt>
                <c:pt idx="240">
                  <c:v>8723</c:v>
                </c:pt>
                <c:pt idx="241">
                  <c:v>8724</c:v>
                </c:pt>
                <c:pt idx="242">
                  <c:v>8725</c:v>
                </c:pt>
                <c:pt idx="243">
                  <c:v>8726</c:v>
                </c:pt>
                <c:pt idx="244">
                  <c:v>8727</c:v>
                </c:pt>
                <c:pt idx="245">
                  <c:v>8728</c:v>
                </c:pt>
                <c:pt idx="246">
                  <c:v>8729</c:v>
                </c:pt>
                <c:pt idx="247">
                  <c:v>8730</c:v>
                </c:pt>
                <c:pt idx="248">
                  <c:v>8731</c:v>
                </c:pt>
                <c:pt idx="249">
                  <c:v>8732</c:v>
                </c:pt>
                <c:pt idx="250">
                  <c:v>8733</c:v>
                </c:pt>
                <c:pt idx="251">
                  <c:v>8734</c:v>
                </c:pt>
                <c:pt idx="252">
                  <c:v>8735</c:v>
                </c:pt>
                <c:pt idx="253">
                  <c:v>8736</c:v>
                </c:pt>
                <c:pt idx="254">
                  <c:v>8737</c:v>
                </c:pt>
                <c:pt idx="255">
                  <c:v>8738</c:v>
                </c:pt>
                <c:pt idx="256">
                  <c:v>8739</c:v>
                </c:pt>
                <c:pt idx="257">
                  <c:v>8740</c:v>
                </c:pt>
                <c:pt idx="258">
                  <c:v>8741</c:v>
                </c:pt>
                <c:pt idx="259">
                  <c:v>8742</c:v>
                </c:pt>
                <c:pt idx="260">
                  <c:v>8743</c:v>
                </c:pt>
                <c:pt idx="261">
                  <c:v>8744</c:v>
                </c:pt>
                <c:pt idx="262">
                  <c:v>8745</c:v>
                </c:pt>
                <c:pt idx="263">
                  <c:v>8746</c:v>
                </c:pt>
                <c:pt idx="264">
                  <c:v>8747</c:v>
                </c:pt>
                <c:pt idx="265">
                  <c:v>8748</c:v>
                </c:pt>
                <c:pt idx="266">
                  <c:v>8749</c:v>
                </c:pt>
                <c:pt idx="267">
                  <c:v>8750</c:v>
                </c:pt>
                <c:pt idx="268">
                  <c:v>8751</c:v>
                </c:pt>
                <c:pt idx="269">
                  <c:v>8752</c:v>
                </c:pt>
                <c:pt idx="270">
                  <c:v>8753</c:v>
                </c:pt>
                <c:pt idx="271">
                  <c:v>8754</c:v>
                </c:pt>
                <c:pt idx="272">
                  <c:v>8755</c:v>
                </c:pt>
                <c:pt idx="273">
                  <c:v>8756</c:v>
                </c:pt>
                <c:pt idx="274">
                  <c:v>8757</c:v>
                </c:pt>
                <c:pt idx="275">
                  <c:v>8758</c:v>
                </c:pt>
                <c:pt idx="276">
                  <c:v>8759</c:v>
                </c:pt>
                <c:pt idx="277">
                  <c:v>8760</c:v>
                </c:pt>
                <c:pt idx="278">
                  <c:v>8761</c:v>
                </c:pt>
                <c:pt idx="279">
                  <c:v>8762</c:v>
                </c:pt>
                <c:pt idx="280">
                  <c:v>8763</c:v>
                </c:pt>
                <c:pt idx="281">
                  <c:v>8764</c:v>
                </c:pt>
                <c:pt idx="282">
                  <c:v>8765</c:v>
                </c:pt>
                <c:pt idx="283">
                  <c:v>8766</c:v>
                </c:pt>
                <c:pt idx="284">
                  <c:v>8767</c:v>
                </c:pt>
                <c:pt idx="285">
                  <c:v>8768</c:v>
                </c:pt>
                <c:pt idx="286">
                  <c:v>8769</c:v>
                </c:pt>
                <c:pt idx="287">
                  <c:v>8770</c:v>
                </c:pt>
                <c:pt idx="288">
                  <c:v>8771</c:v>
                </c:pt>
                <c:pt idx="289">
                  <c:v>8772</c:v>
                </c:pt>
                <c:pt idx="290">
                  <c:v>8773</c:v>
                </c:pt>
                <c:pt idx="291">
                  <c:v>8774</c:v>
                </c:pt>
                <c:pt idx="292">
                  <c:v>8775</c:v>
                </c:pt>
                <c:pt idx="293">
                  <c:v>8776</c:v>
                </c:pt>
                <c:pt idx="294">
                  <c:v>8777</c:v>
                </c:pt>
                <c:pt idx="295">
                  <c:v>8778</c:v>
                </c:pt>
                <c:pt idx="296">
                  <c:v>8779</c:v>
                </c:pt>
                <c:pt idx="297">
                  <c:v>8780</c:v>
                </c:pt>
                <c:pt idx="298">
                  <c:v>8781</c:v>
                </c:pt>
                <c:pt idx="299">
                  <c:v>8782</c:v>
                </c:pt>
                <c:pt idx="300">
                  <c:v>8783</c:v>
                </c:pt>
                <c:pt idx="301">
                  <c:v>8784</c:v>
                </c:pt>
                <c:pt idx="302">
                  <c:v>8785</c:v>
                </c:pt>
                <c:pt idx="303">
                  <c:v>8786</c:v>
                </c:pt>
                <c:pt idx="304">
                  <c:v>8787</c:v>
                </c:pt>
                <c:pt idx="305">
                  <c:v>8788</c:v>
                </c:pt>
                <c:pt idx="306">
                  <c:v>8789</c:v>
                </c:pt>
                <c:pt idx="307">
                  <c:v>8790</c:v>
                </c:pt>
                <c:pt idx="308">
                  <c:v>8791</c:v>
                </c:pt>
                <c:pt idx="309">
                  <c:v>8792</c:v>
                </c:pt>
                <c:pt idx="310">
                  <c:v>8793</c:v>
                </c:pt>
                <c:pt idx="311">
                  <c:v>8794</c:v>
                </c:pt>
                <c:pt idx="312">
                  <c:v>8795</c:v>
                </c:pt>
                <c:pt idx="313">
                  <c:v>8796</c:v>
                </c:pt>
                <c:pt idx="314">
                  <c:v>8797</c:v>
                </c:pt>
                <c:pt idx="315">
                  <c:v>8798</c:v>
                </c:pt>
                <c:pt idx="316">
                  <c:v>8799</c:v>
                </c:pt>
                <c:pt idx="317">
                  <c:v>8800</c:v>
                </c:pt>
                <c:pt idx="318">
                  <c:v>8801</c:v>
                </c:pt>
              </c:numCache>
            </c:numRef>
          </c:xVal>
          <c:yVal>
            <c:numRef>
              <c:f>Graph!$D$514:$D$830</c:f>
              <c:numCache>
                <c:formatCode>General</c:formatCode>
                <c:ptCount val="3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Graph!$A$513:$A$831</c:f>
              <c:numCache>
                <c:formatCode>General</c:formatCode>
                <c:ptCount val="319"/>
                <c:pt idx="0">
                  <c:v>8483</c:v>
                </c:pt>
                <c:pt idx="1">
                  <c:v>8484</c:v>
                </c:pt>
                <c:pt idx="2">
                  <c:v>8485</c:v>
                </c:pt>
                <c:pt idx="3">
                  <c:v>8486</c:v>
                </c:pt>
                <c:pt idx="4">
                  <c:v>8487</c:v>
                </c:pt>
                <c:pt idx="5">
                  <c:v>8488</c:v>
                </c:pt>
                <c:pt idx="6">
                  <c:v>8489</c:v>
                </c:pt>
                <c:pt idx="7">
                  <c:v>8490</c:v>
                </c:pt>
                <c:pt idx="8">
                  <c:v>8491</c:v>
                </c:pt>
                <c:pt idx="9">
                  <c:v>8492</c:v>
                </c:pt>
                <c:pt idx="10">
                  <c:v>8493</c:v>
                </c:pt>
                <c:pt idx="11">
                  <c:v>8494</c:v>
                </c:pt>
                <c:pt idx="12">
                  <c:v>8495</c:v>
                </c:pt>
                <c:pt idx="13">
                  <c:v>8496</c:v>
                </c:pt>
                <c:pt idx="14">
                  <c:v>8497</c:v>
                </c:pt>
                <c:pt idx="15">
                  <c:v>8498</c:v>
                </c:pt>
                <c:pt idx="16">
                  <c:v>8499</c:v>
                </c:pt>
                <c:pt idx="17">
                  <c:v>8500</c:v>
                </c:pt>
                <c:pt idx="18">
                  <c:v>8501</c:v>
                </c:pt>
                <c:pt idx="19">
                  <c:v>8502</c:v>
                </c:pt>
                <c:pt idx="20">
                  <c:v>8503</c:v>
                </c:pt>
                <c:pt idx="21">
                  <c:v>8504</c:v>
                </c:pt>
                <c:pt idx="22">
                  <c:v>8505</c:v>
                </c:pt>
                <c:pt idx="23">
                  <c:v>8506</c:v>
                </c:pt>
                <c:pt idx="24">
                  <c:v>8507</c:v>
                </c:pt>
                <c:pt idx="25">
                  <c:v>8508</c:v>
                </c:pt>
                <c:pt idx="26">
                  <c:v>8509</c:v>
                </c:pt>
                <c:pt idx="27">
                  <c:v>8510</c:v>
                </c:pt>
                <c:pt idx="28">
                  <c:v>8511</c:v>
                </c:pt>
                <c:pt idx="29">
                  <c:v>8512</c:v>
                </c:pt>
                <c:pt idx="30">
                  <c:v>8513</c:v>
                </c:pt>
                <c:pt idx="31">
                  <c:v>8514</c:v>
                </c:pt>
                <c:pt idx="32">
                  <c:v>8515</c:v>
                </c:pt>
                <c:pt idx="33">
                  <c:v>8516</c:v>
                </c:pt>
                <c:pt idx="34">
                  <c:v>8517</c:v>
                </c:pt>
                <c:pt idx="35">
                  <c:v>8518</c:v>
                </c:pt>
                <c:pt idx="36">
                  <c:v>8519</c:v>
                </c:pt>
                <c:pt idx="37">
                  <c:v>8520</c:v>
                </c:pt>
                <c:pt idx="38">
                  <c:v>8521</c:v>
                </c:pt>
                <c:pt idx="39">
                  <c:v>8522</c:v>
                </c:pt>
                <c:pt idx="40">
                  <c:v>8523</c:v>
                </c:pt>
                <c:pt idx="41">
                  <c:v>8524</c:v>
                </c:pt>
                <c:pt idx="42">
                  <c:v>8525</c:v>
                </c:pt>
                <c:pt idx="43">
                  <c:v>8526</c:v>
                </c:pt>
                <c:pt idx="44">
                  <c:v>8527</c:v>
                </c:pt>
                <c:pt idx="45">
                  <c:v>8528</c:v>
                </c:pt>
                <c:pt idx="46">
                  <c:v>8529</c:v>
                </c:pt>
                <c:pt idx="47">
                  <c:v>8530</c:v>
                </c:pt>
                <c:pt idx="48">
                  <c:v>8531</c:v>
                </c:pt>
                <c:pt idx="49">
                  <c:v>8532</c:v>
                </c:pt>
                <c:pt idx="50">
                  <c:v>8533</c:v>
                </c:pt>
                <c:pt idx="51">
                  <c:v>8534</c:v>
                </c:pt>
                <c:pt idx="52">
                  <c:v>8535</c:v>
                </c:pt>
                <c:pt idx="53">
                  <c:v>8536</c:v>
                </c:pt>
                <c:pt idx="54">
                  <c:v>8537</c:v>
                </c:pt>
                <c:pt idx="55">
                  <c:v>8538</c:v>
                </c:pt>
                <c:pt idx="56">
                  <c:v>8539</c:v>
                </c:pt>
                <c:pt idx="57">
                  <c:v>8540</c:v>
                </c:pt>
                <c:pt idx="58">
                  <c:v>8541</c:v>
                </c:pt>
                <c:pt idx="59">
                  <c:v>8542</c:v>
                </c:pt>
                <c:pt idx="60">
                  <c:v>8543</c:v>
                </c:pt>
                <c:pt idx="61">
                  <c:v>8544</c:v>
                </c:pt>
                <c:pt idx="62">
                  <c:v>8545</c:v>
                </c:pt>
                <c:pt idx="63">
                  <c:v>8546</c:v>
                </c:pt>
                <c:pt idx="64">
                  <c:v>8547</c:v>
                </c:pt>
                <c:pt idx="65">
                  <c:v>8548</c:v>
                </c:pt>
                <c:pt idx="66">
                  <c:v>8549</c:v>
                </c:pt>
                <c:pt idx="67">
                  <c:v>8550</c:v>
                </c:pt>
                <c:pt idx="68">
                  <c:v>8551</c:v>
                </c:pt>
                <c:pt idx="69">
                  <c:v>8552</c:v>
                </c:pt>
                <c:pt idx="70">
                  <c:v>8553</c:v>
                </c:pt>
                <c:pt idx="71">
                  <c:v>8554</c:v>
                </c:pt>
                <c:pt idx="72">
                  <c:v>8555</c:v>
                </c:pt>
                <c:pt idx="73">
                  <c:v>8556</c:v>
                </c:pt>
                <c:pt idx="74">
                  <c:v>8557</c:v>
                </c:pt>
                <c:pt idx="75">
                  <c:v>8558</c:v>
                </c:pt>
                <c:pt idx="76">
                  <c:v>8559</c:v>
                </c:pt>
                <c:pt idx="77">
                  <c:v>8560</c:v>
                </c:pt>
                <c:pt idx="78">
                  <c:v>8561</c:v>
                </c:pt>
                <c:pt idx="79">
                  <c:v>8562</c:v>
                </c:pt>
                <c:pt idx="80">
                  <c:v>8563</c:v>
                </c:pt>
                <c:pt idx="81">
                  <c:v>8564</c:v>
                </c:pt>
                <c:pt idx="82">
                  <c:v>8565</c:v>
                </c:pt>
                <c:pt idx="83">
                  <c:v>8566</c:v>
                </c:pt>
                <c:pt idx="84">
                  <c:v>8567</c:v>
                </c:pt>
                <c:pt idx="85">
                  <c:v>8568</c:v>
                </c:pt>
                <c:pt idx="86">
                  <c:v>8569</c:v>
                </c:pt>
                <c:pt idx="87">
                  <c:v>8570</c:v>
                </c:pt>
                <c:pt idx="88">
                  <c:v>8571</c:v>
                </c:pt>
                <c:pt idx="89">
                  <c:v>8572</c:v>
                </c:pt>
                <c:pt idx="90">
                  <c:v>8573</c:v>
                </c:pt>
                <c:pt idx="91">
                  <c:v>8574</c:v>
                </c:pt>
                <c:pt idx="92">
                  <c:v>8575</c:v>
                </c:pt>
                <c:pt idx="93">
                  <c:v>8576</c:v>
                </c:pt>
                <c:pt idx="94">
                  <c:v>8577</c:v>
                </c:pt>
                <c:pt idx="95">
                  <c:v>8578</c:v>
                </c:pt>
                <c:pt idx="96">
                  <c:v>8579</c:v>
                </c:pt>
                <c:pt idx="97">
                  <c:v>8580</c:v>
                </c:pt>
                <c:pt idx="98">
                  <c:v>8581</c:v>
                </c:pt>
                <c:pt idx="99">
                  <c:v>8582</c:v>
                </c:pt>
                <c:pt idx="100">
                  <c:v>8583</c:v>
                </c:pt>
                <c:pt idx="101">
                  <c:v>8584</c:v>
                </c:pt>
                <c:pt idx="102">
                  <c:v>8585</c:v>
                </c:pt>
                <c:pt idx="103">
                  <c:v>8586</c:v>
                </c:pt>
                <c:pt idx="104">
                  <c:v>8587</c:v>
                </c:pt>
                <c:pt idx="105">
                  <c:v>8588</c:v>
                </c:pt>
                <c:pt idx="106">
                  <c:v>8589</c:v>
                </c:pt>
                <c:pt idx="107">
                  <c:v>8590</c:v>
                </c:pt>
                <c:pt idx="108">
                  <c:v>8591</c:v>
                </c:pt>
                <c:pt idx="109">
                  <c:v>8592</c:v>
                </c:pt>
                <c:pt idx="110">
                  <c:v>8593</c:v>
                </c:pt>
                <c:pt idx="111">
                  <c:v>8594</c:v>
                </c:pt>
                <c:pt idx="112">
                  <c:v>8595</c:v>
                </c:pt>
                <c:pt idx="113">
                  <c:v>8596</c:v>
                </c:pt>
                <c:pt idx="114">
                  <c:v>8597</c:v>
                </c:pt>
                <c:pt idx="115">
                  <c:v>8598</c:v>
                </c:pt>
                <c:pt idx="116">
                  <c:v>8599</c:v>
                </c:pt>
                <c:pt idx="117">
                  <c:v>8600</c:v>
                </c:pt>
                <c:pt idx="118">
                  <c:v>8601</c:v>
                </c:pt>
                <c:pt idx="119">
                  <c:v>8602</c:v>
                </c:pt>
                <c:pt idx="120">
                  <c:v>8603</c:v>
                </c:pt>
                <c:pt idx="121">
                  <c:v>8604</c:v>
                </c:pt>
                <c:pt idx="122">
                  <c:v>8605</c:v>
                </c:pt>
                <c:pt idx="123">
                  <c:v>8606</c:v>
                </c:pt>
                <c:pt idx="124">
                  <c:v>8607</c:v>
                </c:pt>
                <c:pt idx="125">
                  <c:v>8608</c:v>
                </c:pt>
                <c:pt idx="126">
                  <c:v>8609</c:v>
                </c:pt>
                <c:pt idx="127">
                  <c:v>8610</c:v>
                </c:pt>
                <c:pt idx="128">
                  <c:v>8611</c:v>
                </c:pt>
                <c:pt idx="129">
                  <c:v>8612</c:v>
                </c:pt>
                <c:pt idx="130">
                  <c:v>8613</c:v>
                </c:pt>
                <c:pt idx="131">
                  <c:v>8614</c:v>
                </c:pt>
                <c:pt idx="132">
                  <c:v>8615</c:v>
                </c:pt>
                <c:pt idx="133">
                  <c:v>8616</c:v>
                </c:pt>
                <c:pt idx="134">
                  <c:v>8617</c:v>
                </c:pt>
                <c:pt idx="135">
                  <c:v>8618</c:v>
                </c:pt>
                <c:pt idx="136">
                  <c:v>8619</c:v>
                </c:pt>
                <c:pt idx="137">
                  <c:v>8620</c:v>
                </c:pt>
                <c:pt idx="138">
                  <c:v>8621</c:v>
                </c:pt>
                <c:pt idx="139">
                  <c:v>8622</c:v>
                </c:pt>
                <c:pt idx="140">
                  <c:v>8623</c:v>
                </c:pt>
                <c:pt idx="141">
                  <c:v>8624</c:v>
                </c:pt>
                <c:pt idx="142">
                  <c:v>8625</c:v>
                </c:pt>
                <c:pt idx="143">
                  <c:v>8626</c:v>
                </c:pt>
                <c:pt idx="144">
                  <c:v>8627</c:v>
                </c:pt>
                <c:pt idx="145">
                  <c:v>8628</c:v>
                </c:pt>
                <c:pt idx="146">
                  <c:v>8629</c:v>
                </c:pt>
                <c:pt idx="147">
                  <c:v>8630</c:v>
                </c:pt>
                <c:pt idx="148">
                  <c:v>8631</c:v>
                </c:pt>
                <c:pt idx="149">
                  <c:v>8632</c:v>
                </c:pt>
                <c:pt idx="150">
                  <c:v>8633</c:v>
                </c:pt>
                <c:pt idx="151">
                  <c:v>8634</c:v>
                </c:pt>
                <c:pt idx="152">
                  <c:v>8635</c:v>
                </c:pt>
                <c:pt idx="153">
                  <c:v>8636</c:v>
                </c:pt>
                <c:pt idx="154">
                  <c:v>8637</c:v>
                </c:pt>
                <c:pt idx="155">
                  <c:v>8638</c:v>
                </c:pt>
                <c:pt idx="156">
                  <c:v>8639</c:v>
                </c:pt>
                <c:pt idx="157">
                  <c:v>8640</c:v>
                </c:pt>
                <c:pt idx="158">
                  <c:v>8641</c:v>
                </c:pt>
                <c:pt idx="159">
                  <c:v>8642</c:v>
                </c:pt>
                <c:pt idx="160">
                  <c:v>8643</c:v>
                </c:pt>
                <c:pt idx="161">
                  <c:v>8644</c:v>
                </c:pt>
                <c:pt idx="162">
                  <c:v>8645</c:v>
                </c:pt>
                <c:pt idx="163">
                  <c:v>8646</c:v>
                </c:pt>
                <c:pt idx="164">
                  <c:v>8647</c:v>
                </c:pt>
                <c:pt idx="165">
                  <c:v>8648</c:v>
                </c:pt>
                <c:pt idx="166">
                  <c:v>8649</c:v>
                </c:pt>
                <c:pt idx="167">
                  <c:v>8650</c:v>
                </c:pt>
                <c:pt idx="168">
                  <c:v>8651</c:v>
                </c:pt>
                <c:pt idx="169">
                  <c:v>8652</c:v>
                </c:pt>
                <c:pt idx="170">
                  <c:v>8653</c:v>
                </c:pt>
                <c:pt idx="171">
                  <c:v>8654</c:v>
                </c:pt>
                <c:pt idx="172">
                  <c:v>8655</c:v>
                </c:pt>
                <c:pt idx="173">
                  <c:v>8656</c:v>
                </c:pt>
                <c:pt idx="174">
                  <c:v>8657</c:v>
                </c:pt>
                <c:pt idx="175">
                  <c:v>8658</c:v>
                </c:pt>
                <c:pt idx="176">
                  <c:v>8659</c:v>
                </c:pt>
                <c:pt idx="177">
                  <c:v>8660</c:v>
                </c:pt>
                <c:pt idx="178">
                  <c:v>8661</c:v>
                </c:pt>
                <c:pt idx="179">
                  <c:v>8662</c:v>
                </c:pt>
                <c:pt idx="180">
                  <c:v>8663</c:v>
                </c:pt>
                <c:pt idx="181">
                  <c:v>8664</c:v>
                </c:pt>
                <c:pt idx="182">
                  <c:v>8665</c:v>
                </c:pt>
                <c:pt idx="183">
                  <c:v>8666</c:v>
                </c:pt>
                <c:pt idx="184">
                  <c:v>8667</c:v>
                </c:pt>
                <c:pt idx="185">
                  <c:v>8668</c:v>
                </c:pt>
                <c:pt idx="186">
                  <c:v>8669</c:v>
                </c:pt>
                <c:pt idx="187">
                  <c:v>8670</c:v>
                </c:pt>
                <c:pt idx="188">
                  <c:v>8671</c:v>
                </c:pt>
                <c:pt idx="189">
                  <c:v>8672</c:v>
                </c:pt>
                <c:pt idx="190">
                  <c:v>8673</c:v>
                </c:pt>
                <c:pt idx="191">
                  <c:v>8674</c:v>
                </c:pt>
                <c:pt idx="192">
                  <c:v>8675</c:v>
                </c:pt>
                <c:pt idx="193">
                  <c:v>8676</c:v>
                </c:pt>
                <c:pt idx="194">
                  <c:v>8677</c:v>
                </c:pt>
                <c:pt idx="195">
                  <c:v>8678</c:v>
                </c:pt>
                <c:pt idx="196">
                  <c:v>8679</c:v>
                </c:pt>
                <c:pt idx="197">
                  <c:v>8680</c:v>
                </c:pt>
                <c:pt idx="198">
                  <c:v>8681</c:v>
                </c:pt>
                <c:pt idx="199">
                  <c:v>8682</c:v>
                </c:pt>
                <c:pt idx="200">
                  <c:v>8683</c:v>
                </c:pt>
                <c:pt idx="201">
                  <c:v>8684</c:v>
                </c:pt>
                <c:pt idx="202">
                  <c:v>8685</c:v>
                </c:pt>
                <c:pt idx="203">
                  <c:v>8686</c:v>
                </c:pt>
                <c:pt idx="204">
                  <c:v>8687</c:v>
                </c:pt>
                <c:pt idx="205">
                  <c:v>8688</c:v>
                </c:pt>
                <c:pt idx="206">
                  <c:v>8689</c:v>
                </c:pt>
                <c:pt idx="207">
                  <c:v>8690</c:v>
                </c:pt>
                <c:pt idx="208">
                  <c:v>8691</c:v>
                </c:pt>
                <c:pt idx="209">
                  <c:v>8692</c:v>
                </c:pt>
                <c:pt idx="210">
                  <c:v>8693</c:v>
                </c:pt>
                <c:pt idx="211">
                  <c:v>8694</c:v>
                </c:pt>
                <c:pt idx="212">
                  <c:v>8695</c:v>
                </c:pt>
                <c:pt idx="213">
                  <c:v>8696</c:v>
                </c:pt>
                <c:pt idx="214">
                  <c:v>8697</c:v>
                </c:pt>
                <c:pt idx="215">
                  <c:v>8698</c:v>
                </c:pt>
                <c:pt idx="216">
                  <c:v>8699</c:v>
                </c:pt>
                <c:pt idx="217">
                  <c:v>8700</c:v>
                </c:pt>
                <c:pt idx="218">
                  <c:v>8701</c:v>
                </c:pt>
                <c:pt idx="219">
                  <c:v>8702</c:v>
                </c:pt>
                <c:pt idx="220">
                  <c:v>8703</c:v>
                </c:pt>
                <c:pt idx="221">
                  <c:v>8704</c:v>
                </c:pt>
                <c:pt idx="222">
                  <c:v>8705</c:v>
                </c:pt>
                <c:pt idx="223">
                  <c:v>8706</c:v>
                </c:pt>
                <c:pt idx="224">
                  <c:v>8707</c:v>
                </c:pt>
                <c:pt idx="225">
                  <c:v>8708</c:v>
                </c:pt>
                <c:pt idx="226">
                  <c:v>8709</c:v>
                </c:pt>
                <c:pt idx="227">
                  <c:v>8710</c:v>
                </c:pt>
                <c:pt idx="228">
                  <c:v>8711</c:v>
                </c:pt>
                <c:pt idx="229">
                  <c:v>8712</c:v>
                </c:pt>
                <c:pt idx="230">
                  <c:v>8713</c:v>
                </c:pt>
                <c:pt idx="231">
                  <c:v>8714</c:v>
                </c:pt>
                <c:pt idx="232">
                  <c:v>8715</c:v>
                </c:pt>
                <c:pt idx="233">
                  <c:v>8716</c:v>
                </c:pt>
                <c:pt idx="234">
                  <c:v>8717</c:v>
                </c:pt>
                <c:pt idx="235">
                  <c:v>8718</c:v>
                </c:pt>
                <c:pt idx="236">
                  <c:v>8719</c:v>
                </c:pt>
                <c:pt idx="237">
                  <c:v>8720</c:v>
                </c:pt>
                <c:pt idx="238">
                  <c:v>8721</c:v>
                </c:pt>
                <c:pt idx="239">
                  <c:v>8722</c:v>
                </c:pt>
                <c:pt idx="240">
                  <c:v>8723</c:v>
                </c:pt>
                <c:pt idx="241">
                  <c:v>8724</c:v>
                </c:pt>
                <c:pt idx="242">
                  <c:v>8725</c:v>
                </c:pt>
                <c:pt idx="243">
                  <c:v>8726</c:v>
                </c:pt>
                <c:pt idx="244">
                  <c:v>8727</c:v>
                </c:pt>
                <c:pt idx="245">
                  <c:v>8728</c:v>
                </c:pt>
                <c:pt idx="246">
                  <c:v>8729</c:v>
                </c:pt>
                <c:pt idx="247">
                  <c:v>8730</c:v>
                </c:pt>
                <c:pt idx="248">
                  <c:v>8731</c:v>
                </c:pt>
                <c:pt idx="249">
                  <c:v>8732</c:v>
                </c:pt>
                <c:pt idx="250">
                  <c:v>8733</c:v>
                </c:pt>
                <c:pt idx="251">
                  <c:v>8734</c:v>
                </c:pt>
                <c:pt idx="252">
                  <c:v>8735</c:v>
                </c:pt>
                <c:pt idx="253">
                  <c:v>8736</c:v>
                </c:pt>
                <c:pt idx="254">
                  <c:v>8737</c:v>
                </c:pt>
                <c:pt idx="255">
                  <c:v>8738</c:v>
                </c:pt>
                <c:pt idx="256">
                  <c:v>8739</c:v>
                </c:pt>
                <c:pt idx="257">
                  <c:v>8740</c:v>
                </c:pt>
                <c:pt idx="258">
                  <c:v>8741</c:v>
                </c:pt>
                <c:pt idx="259">
                  <c:v>8742</c:v>
                </c:pt>
                <c:pt idx="260">
                  <c:v>8743</c:v>
                </c:pt>
                <c:pt idx="261">
                  <c:v>8744</c:v>
                </c:pt>
                <c:pt idx="262">
                  <c:v>8745</c:v>
                </c:pt>
                <c:pt idx="263">
                  <c:v>8746</c:v>
                </c:pt>
                <c:pt idx="264">
                  <c:v>8747</c:v>
                </c:pt>
                <c:pt idx="265">
                  <c:v>8748</c:v>
                </c:pt>
                <c:pt idx="266">
                  <c:v>8749</c:v>
                </c:pt>
                <c:pt idx="267">
                  <c:v>8750</c:v>
                </c:pt>
                <c:pt idx="268">
                  <c:v>8751</c:v>
                </c:pt>
                <c:pt idx="269">
                  <c:v>8752</c:v>
                </c:pt>
                <c:pt idx="270">
                  <c:v>8753</c:v>
                </c:pt>
                <c:pt idx="271">
                  <c:v>8754</c:v>
                </c:pt>
                <c:pt idx="272">
                  <c:v>8755</c:v>
                </c:pt>
                <c:pt idx="273">
                  <c:v>8756</c:v>
                </c:pt>
                <c:pt idx="274">
                  <c:v>8757</c:v>
                </c:pt>
                <c:pt idx="275">
                  <c:v>8758</c:v>
                </c:pt>
                <c:pt idx="276">
                  <c:v>8759</c:v>
                </c:pt>
                <c:pt idx="277">
                  <c:v>8760</c:v>
                </c:pt>
                <c:pt idx="278">
                  <c:v>8761</c:v>
                </c:pt>
                <c:pt idx="279">
                  <c:v>8762</c:v>
                </c:pt>
                <c:pt idx="280">
                  <c:v>8763</c:v>
                </c:pt>
                <c:pt idx="281">
                  <c:v>8764</c:v>
                </c:pt>
                <c:pt idx="282">
                  <c:v>8765</c:v>
                </c:pt>
                <c:pt idx="283">
                  <c:v>8766</c:v>
                </c:pt>
                <c:pt idx="284">
                  <c:v>8767</c:v>
                </c:pt>
                <c:pt idx="285">
                  <c:v>8768</c:v>
                </c:pt>
                <c:pt idx="286">
                  <c:v>8769</c:v>
                </c:pt>
                <c:pt idx="287">
                  <c:v>8770</c:v>
                </c:pt>
                <c:pt idx="288">
                  <c:v>8771</c:v>
                </c:pt>
                <c:pt idx="289">
                  <c:v>8772</c:v>
                </c:pt>
                <c:pt idx="290">
                  <c:v>8773</c:v>
                </c:pt>
                <c:pt idx="291">
                  <c:v>8774</c:v>
                </c:pt>
                <c:pt idx="292">
                  <c:v>8775</c:v>
                </c:pt>
                <c:pt idx="293">
                  <c:v>8776</c:v>
                </c:pt>
                <c:pt idx="294">
                  <c:v>8777</c:v>
                </c:pt>
                <c:pt idx="295">
                  <c:v>8778</c:v>
                </c:pt>
                <c:pt idx="296">
                  <c:v>8779</c:v>
                </c:pt>
                <c:pt idx="297">
                  <c:v>8780</c:v>
                </c:pt>
                <c:pt idx="298">
                  <c:v>8781</c:v>
                </c:pt>
                <c:pt idx="299">
                  <c:v>8782</c:v>
                </c:pt>
                <c:pt idx="300">
                  <c:v>8783</c:v>
                </c:pt>
                <c:pt idx="301">
                  <c:v>8784</c:v>
                </c:pt>
                <c:pt idx="302">
                  <c:v>8785</c:v>
                </c:pt>
                <c:pt idx="303">
                  <c:v>8786</c:v>
                </c:pt>
                <c:pt idx="304">
                  <c:v>8787</c:v>
                </c:pt>
                <c:pt idx="305">
                  <c:v>8788</c:v>
                </c:pt>
                <c:pt idx="306">
                  <c:v>8789</c:v>
                </c:pt>
                <c:pt idx="307">
                  <c:v>8790</c:v>
                </c:pt>
                <c:pt idx="308">
                  <c:v>8791</c:v>
                </c:pt>
                <c:pt idx="309">
                  <c:v>8792</c:v>
                </c:pt>
                <c:pt idx="310">
                  <c:v>8793</c:v>
                </c:pt>
                <c:pt idx="311">
                  <c:v>8794</c:v>
                </c:pt>
                <c:pt idx="312">
                  <c:v>8795</c:v>
                </c:pt>
                <c:pt idx="313">
                  <c:v>8796</c:v>
                </c:pt>
                <c:pt idx="314">
                  <c:v>8797</c:v>
                </c:pt>
                <c:pt idx="315">
                  <c:v>8798</c:v>
                </c:pt>
                <c:pt idx="316">
                  <c:v>8799</c:v>
                </c:pt>
                <c:pt idx="317">
                  <c:v>8800</c:v>
                </c:pt>
                <c:pt idx="318">
                  <c:v>8801</c:v>
                </c:pt>
              </c:numCache>
            </c:numRef>
          </c:xVal>
          <c:yVal>
            <c:numRef>
              <c:f>Graph!$B$514:$B$830</c:f>
              <c:numCache>
                <c:formatCode>General</c:formatCode>
                <c:ptCount val="3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Graph!$A$513:$A$831</c:f>
              <c:numCache>
                <c:formatCode>General</c:formatCode>
                <c:ptCount val="319"/>
                <c:pt idx="0">
                  <c:v>8483</c:v>
                </c:pt>
                <c:pt idx="1">
                  <c:v>8484</c:v>
                </c:pt>
                <c:pt idx="2">
                  <c:v>8485</c:v>
                </c:pt>
                <c:pt idx="3">
                  <c:v>8486</c:v>
                </c:pt>
                <c:pt idx="4">
                  <c:v>8487</c:v>
                </c:pt>
                <c:pt idx="5">
                  <c:v>8488</c:v>
                </c:pt>
                <c:pt idx="6">
                  <c:v>8489</c:v>
                </c:pt>
                <c:pt idx="7">
                  <c:v>8490</c:v>
                </c:pt>
                <c:pt idx="8">
                  <c:v>8491</c:v>
                </c:pt>
                <c:pt idx="9">
                  <c:v>8492</c:v>
                </c:pt>
                <c:pt idx="10">
                  <c:v>8493</c:v>
                </c:pt>
                <c:pt idx="11">
                  <c:v>8494</c:v>
                </c:pt>
                <c:pt idx="12">
                  <c:v>8495</c:v>
                </c:pt>
                <c:pt idx="13">
                  <c:v>8496</c:v>
                </c:pt>
                <c:pt idx="14">
                  <c:v>8497</c:v>
                </c:pt>
                <c:pt idx="15">
                  <c:v>8498</c:v>
                </c:pt>
                <c:pt idx="16">
                  <c:v>8499</c:v>
                </c:pt>
                <c:pt idx="17">
                  <c:v>8500</c:v>
                </c:pt>
                <c:pt idx="18">
                  <c:v>8501</c:v>
                </c:pt>
                <c:pt idx="19">
                  <c:v>8502</c:v>
                </c:pt>
                <c:pt idx="20">
                  <c:v>8503</c:v>
                </c:pt>
                <c:pt idx="21">
                  <c:v>8504</c:v>
                </c:pt>
                <c:pt idx="22">
                  <c:v>8505</c:v>
                </c:pt>
                <c:pt idx="23">
                  <c:v>8506</c:v>
                </c:pt>
                <c:pt idx="24">
                  <c:v>8507</c:v>
                </c:pt>
                <c:pt idx="25">
                  <c:v>8508</c:v>
                </c:pt>
                <c:pt idx="26">
                  <c:v>8509</c:v>
                </c:pt>
                <c:pt idx="27">
                  <c:v>8510</c:v>
                </c:pt>
                <c:pt idx="28">
                  <c:v>8511</c:v>
                </c:pt>
                <c:pt idx="29">
                  <c:v>8512</c:v>
                </c:pt>
                <c:pt idx="30">
                  <c:v>8513</c:v>
                </c:pt>
                <c:pt idx="31">
                  <c:v>8514</c:v>
                </c:pt>
                <c:pt idx="32">
                  <c:v>8515</c:v>
                </c:pt>
                <c:pt idx="33">
                  <c:v>8516</c:v>
                </c:pt>
                <c:pt idx="34">
                  <c:v>8517</c:v>
                </c:pt>
                <c:pt idx="35">
                  <c:v>8518</c:v>
                </c:pt>
                <c:pt idx="36">
                  <c:v>8519</c:v>
                </c:pt>
                <c:pt idx="37">
                  <c:v>8520</c:v>
                </c:pt>
                <c:pt idx="38">
                  <c:v>8521</c:v>
                </c:pt>
                <c:pt idx="39">
                  <c:v>8522</c:v>
                </c:pt>
                <c:pt idx="40">
                  <c:v>8523</c:v>
                </c:pt>
                <c:pt idx="41">
                  <c:v>8524</c:v>
                </c:pt>
                <c:pt idx="42">
                  <c:v>8525</c:v>
                </c:pt>
                <c:pt idx="43">
                  <c:v>8526</c:v>
                </c:pt>
                <c:pt idx="44">
                  <c:v>8527</c:v>
                </c:pt>
                <c:pt idx="45">
                  <c:v>8528</c:v>
                </c:pt>
                <c:pt idx="46">
                  <c:v>8529</c:v>
                </c:pt>
                <c:pt idx="47">
                  <c:v>8530</c:v>
                </c:pt>
                <c:pt idx="48">
                  <c:v>8531</c:v>
                </c:pt>
                <c:pt idx="49">
                  <c:v>8532</c:v>
                </c:pt>
                <c:pt idx="50">
                  <c:v>8533</c:v>
                </c:pt>
                <c:pt idx="51">
                  <c:v>8534</c:v>
                </c:pt>
                <c:pt idx="52">
                  <c:v>8535</c:v>
                </c:pt>
                <c:pt idx="53">
                  <c:v>8536</c:v>
                </c:pt>
                <c:pt idx="54">
                  <c:v>8537</c:v>
                </c:pt>
                <c:pt idx="55">
                  <c:v>8538</c:v>
                </c:pt>
                <c:pt idx="56">
                  <c:v>8539</c:v>
                </c:pt>
                <c:pt idx="57">
                  <c:v>8540</c:v>
                </c:pt>
                <c:pt idx="58">
                  <c:v>8541</c:v>
                </c:pt>
                <c:pt idx="59">
                  <c:v>8542</c:v>
                </c:pt>
                <c:pt idx="60">
                  <c:v>8543</c:v>
                </c:pt>
                <c:pt idx="61">
                  <c:v>8544</c:v>
                </c:pt>
                <c:pt idx="62">
                  <c:v>8545</c:v>
                </c:pt>
                <c:pt idx="63">
                  <c:v>8546</c:v>
                </c:pt>
                <c:pt idx="64">
                  <c:v>8547</c:v>
                </c:pt>
                <c:pt idx="65">
                  <c:v>8548</c:v>
                </c:pt>
                <c:pt idx="66">
                  <c:v>8549</c:v>
                </c:pt>
                <c:pt idx="67">
                  <c:v>8550</c:v>
                </c:pt>
                <c:pt idx="68">
                  <c:v>8551</c:v>
                </c:pt>
                <c:pt idx="69">
                  <c:v>8552</c:v>
                </c:pt>
                <c:pt idx="70">
                  <c:v>8553</c:v>
                </c:pt>
                <c:pt idx="71">
                  <c:v>8554</c:v>
                </c:pt>
                <c:pt idx="72">
                  <c:v>8555</c:v>
                </c:pt>
                <c:pt idx="73">
                  <c:v>8556</c:v>
                </c:pt>
                <c:pt idx="74">
                  <c:v>8557</c:v>
                </c:pt>
                <c:pt idx="75">
                  <c:v>8558</c:v>
                </c:pt>
                <c:pt idx="76">
                  <c:v>8559</c:v>
                </c:pt>
                <c:pt idx="77">
                  <c:v>8560</c:v>
                </c:pt>
                <c:pt idx="78">
                  <c:v>8561</c:v>
                </c:pt>
                <c:pt idx="79">
                  <c:v>8562</c:v>
                </c:pt>
                <c:pt idx="80">
                  <c:v>8563</c:v>
                </c:pt>
                <c:pt idx="81">
                  <c:v>8564</c:v>
                </c:pt>
                <c:pt idx="82">
                  <c:v>8565</c:v>
                </c:pt>
                <c:pt idx="83">
                  <c:v>8566</c:v>
                </c:pt>
                <c:pt idx="84">
                  <c:v>8567</c:v>
                </c:pt>
                <c:pt idx="85">
                  <c:v>8568</c:v>
                </c:pt>
                <c:pt idx="86">
                  <c:v>8569</c:v>
                </c:pt>
                <c:pt idx="87">
                  <c:v>8570</c:v>
                </c:pt>
                <c:pt idx="88">
                  <c:v>8571</c:v>
                </c:pt>
                <c:pt idx="89">
                  <c:v>8572</c:v>
                </c:pt>
                <c:pt idx="90">
                  <c:v>8573</c:v>
                </c:pt>
                <c:pt idx="91">
                  <c:v>8574</c:v>
                </c:pt>
                <c:pt idx="92">
                  <c:v>8575</c:v>
                </c:pt>
                <c:pt idx="93">
                  <c:v>8576</c:v>
                </c:pt>
                <c:pt idx="94">
                  <c:v>8577</c:v>
                </c:pt>
                <c:pt idx="95">
                  <c:v>8578</c:v>
                </c:pt>
                <c:pt idx="96">
                  <c:v>8579</c:v>
                </c:pt>
                <c:pt idx="97">
                  <c:v>8580</c:v>
                </c:pt>
                <c:pt idx="98">
                  <c:v>8581</c:v>
                </c:pt>
                <c:pt idx="99">
                  <c:v>8582</c:v>
                </c:pt>
                <c:pt idx="100">
                  <c:v>8583</c:v>
                </c:pt>
                <c:pt idx="101">
                  <c:v>8584</c:v>
                </c:pt>
                <c:pt idx="102">
                  <c:v>8585</c:v>
                </c:pt>
                <c:pt idx="103">
                  <c:v>8586</c:v>
                </c:pt>
                <c:pt idx="104">
                  <c:v>8587</c:v>
                </c:pt>
                <c:pt idx="105">
                  <c:v>8588</c:v>
                </c:pt>
                <c:pt idx="106">
                  <c:v>8589</c:v>
                </c:pt>
                <c:pt idx="107">
                  <c:v>8590</c:v>
                </c:pt>
                <c:pt idx="108">
                  <c:v>8591</c:v>
                </c:pt>
                <c:pt idx="109">
                  <c:v>8592</c:v>
                </c:pt>
                <c:pt idx="110">
                  <c:v>8593</c:v>
                </c:pt>
                <c:pt idx="111">
                  <c:v>8594</c:v>
                </c:pt>
                <c:pt idx="112">
                  <c:v>8595</c:v>
                </c:pt>
                <c:pt idx="113">
                  <c:v>8596</c:v>
                </c:pt>
                <c:pt idx="114">
                  <c:v>8597</c:v>
                </c:pt>
                <c:pt idx="115">
                  <c:v>8598</c:v>
                </c:pt>
                <c:pt idx="116">
                  <c:v>8599</c:v>
                </c:pt>
                <c:pt idx="117">
                  <c:v>8600</c:v>
                </c:pt>
                <c:pt idx="118">
                  <c:v>8601</c:v>
                </c:pt>
                <c:pt idx="119">
                  <c:v>8602</c:v>
                </c:pt>
                <c:pt idx="120">
                  <c:v>8603</c:v>
                </c:pt>
                <c:pt idx="121">
                  <c:v>8604</c:v>
                </c:pt>
                <c:pt idx="122">
                  <c:v>8605</c:v>
                </c:pt>
                <c:pt idx="123">
                  <c:v>8606</c:v>
                </c:pt>
                <c:pt idx="124">
                  <c:v>8607</c:v>
                </c:pt>
                <c:pt idx="125">
                  <c:v>8608</c:v>
                </c:pt>
                <c:pt idx="126">
                  <c:v>8609</c:v>
                </c:pt>
                <c:pt idx="127">
                  <c:v>8610</c:v>
                </c:pt>
                <c:pt idx="128">
                  <c:v>8611</c:v>
                </c:pt>
                <c:pt idx="129">
                  <c:v>8612</c:v>
                </c:pt>
                <c:pt idx="130">
                  <c:v>8613</c:v>
                </c:pt>
                <c:pt idx="131">
                  <c:v>8614</c:v>
                </c:pt>
                <c:pt idx="132">
                  <c:v>8615</c:v>
                </c:pt>
                <c:pt idx="133">
                  <c:v>8616</c:v>
                </c:pt>
                <c:pt idx="134">
                  <c:v>8617</c:v>
                </c:pt>
                <c:pt idx="135">
                  <c:v>8618</c:v>
                </c:pt>
                <c:pt idx="136">
                  <c:v>8619</c:v>
                </c:pt>
                <c:pt idx="137">
                  <c:v>8620</c:v>
                </c:pt>
                <c:pt idx="138">
                  <c:v>8621</c:v>
                </c:pt>
                <c:pt idx="139">
                  <c:v>8622</c:v>
                </c:pt>
                <c:pt idx="140">
                  <c:v>8623</c:v>
                </c:pt>
                <c:pt idx="141">
                  <c:v>8624</c:v>
                </c:pt>
                <c:pt idx="142">
                  <c:v>8625</c:v>
                </c:pt>
                <c:pt idx="143">
                  <c:v>8626</c:v>
                </c:pt>
                <c:pt idx="144">
                  <c:v>8627</c:v>
                </c:pt>
                <c:pt idx="145">
                  <c:v>8628</c:v>
                </c:pt>
                <c:pt idx="146">
                  <c:v>8629</c:v>
                </c:pt>
                <c:pt idx="147">
                  <c:v>8630</c:v>
                </c:pt>
                <c:pt idx="148">
                  <c:v>8631</c:v>
                </c:pt>
                <c:pt idx="149">
                  <c:v>8632</c:v>
                </c:pt>
                <c:pt idx="150">
                  <c:v>8633</c:v>
                </c:pt>
                <c:pt idx="151">
                  <c:v>8634</c:v>
                </c:pt>
                <c:pt idx="152">
                  <c:v>8635</c:v>
                </c:pt>
                <c:pt idx="153">
                  <c:v>8636</c:v>
                </c:pt>
                <c:pt idx="154">
                  <c:v>8637</c:v>
                </c:pt>
                <c:pt idx="155">
                  <c:v>8638</c:v>
                </c:pt>
                <c:pt idx="156">
                  <c:v>8639</c:v>
                </c:pt>
                <c:pt idx="157">
                  <c:v>8640</c:v>
                </c:pt>
                <c:pt idx="158">
                  <c:v>8641</c:v>
                </c:pt>
                <c:pt idx="159">
                  <c:v>8642</c:v>
                </c:pt>
                <c:pt idx="160">
                  <c:v>8643</c:v>
                </c:pt>
                <c:pt idx="161">
                  <c:v>8644</c:v>
                </c:pt>
                <c:pt idx="162">
                  <c:v>8645</c:v>
                </c:pt>
                <c:pt idx="163">
                  <c:v>8646</c:v>
                </c:pt>
                <c:pt idx="164">
                  <c:v>8647</c:v>
                </c:pt>
                <c:pt idx="165">
                  <c:v>8648</c:v>
                </c:pt>
                <c:pt idx="166">
                  <c:v>8649</c:v>
                </c:pt>
                <c:pt idx="167">
                  <c:v>8650</c:v>
                </c:pt>
                <c:pt idx="168">
                  <c:v>8651</c:v>
                </c:pt>
                <c:pt idx="169">
                  <c:v>8652</c:v>
                </c:pt>
                <c:pt idx="170">
                  <c:v>8653</c:v>
                </c:pt>
                <c:pt idx="171">
                  <c:v>8654</c:v>
                </c:pt>
                <c:pt idx="172">
                  <c:v>8655</c:v>
                </c:pt>
                <c:pt idx="173">
                  <c:v>8656</c:v>
                </c:pt>
                <c:pt idx="174">
                  <c:v>8657</c:v>
                </c:pt>
                <c:pt idx="175">
                  <c:v>8658</c:v>
                </c:pt>
                <c:pt idx="176">
                  <c:v>8659</c:v>
                </c:pt>
                <c:pt idx="177">
                  <c:v>8660</c:v>
                </c:pt>
                <c:pt idx="178">
                  <c:v>8661</c:v>
                </c:pt>
                <c:pt idx="179">
                  <c:v>8662</c:v>
                </c:pt>
                <c:pt idx="180">
                  <c:v>8663</c:v>
                </c:pt>
                <c:pt idx="181">
                  <c:v>8664</c:v>
                </c:pt>
                <c:pt idx="182">
                  <c:v>8665</c:v>
                </c:pt>
                <c:pt idx="183">
                  <c:v>8666</c:v>
                </c:pt>
                <c:pt idx="184">
                  <c:v>8667</c:v>
                </c:pt>
                <c:pt idx="185">
                  <c:v>8668</c:v>
                </c:pt>
                <c:pt idx="186">
                  <c:v>8669</c:v>
                </c:pt>
                <c:pt idx="187">
                  <c:v>8670</c:v>
                </c:pt>
                <c:pt idx="188">
                  <c:v>8671</c:v>
                </c:pt>
                <c:pt idx="189">
                  <c:v>8672</c:v>
                </c:pt>
                <c:pt idx="190">
                  <c:v>8673</c:v>
                </c:pt>
                <c:pt idx="191">
                  <c:v>8674</c:v>
                </c:pt>
                <c:pt idx="192">
                  <c:v>8675</c:v>
                </c:pt>
                <c:pt idx="193">
                  <c:v>8676</c:v>
                </c:pt>
                <c:pt idx="194">
                  <c:v>8677</c:v>
                </c:pt>
                <c:pt idx="195">
                  <c:v>8678</c:v>
                </c:pt>
                <c:pt idx="196">
                  <c:v>8679</c:v>
                </c:pt>
                <c:pt idx="197">
                  <c:v>8680</c:v>
                </c:pt>
                <c:pt idx="198">
                  <c:v>8681</c:v>
                </c:pt>
                <c:pt idx="199">
                  <c:v>8682</c:v>
                </c:pt>
                <c:pt idx="200">
                  <c:v>8683</c:v>
                </c:pt>
                <c:pt idx="201">
                  <c:v>8684</c:v>
                </c:pt>
                <c:pt idx="202">
                  <c:v>8685</c:v>
                </c:pt>
                <c:pt idx="203">
                  <c:v>8686</c:v>
                </c:pt>
                <c:pt idx="204">
                  <c:v>8687</c:v>
                </c:pt>
                <c:pt idx="205">
                  <c:v>8688</c:v>
                </c:pt>
                <c:pt idx="206">
                  <c:v>8689</c:v>
                </c:pt>
                <c:pt idx="207">
                  <c:v>8690</c:v>
                </c:pt>
                <c:pt idx="208">
                  <c:v>8691</c:v>
                </c:pt>
                <c:pt idx="209">
                  <c:v>8692</c:v>
                </c:pt>
                <c:pt idx="210">
                  <c:v>8693</c:v>
                </c:pt>
                <c:pt idx="211">
                  <c:v>8694</c:v>
                </c:pt>
                <c:pt idx="212">
                  <c:v>8695</c:v>
                </c:pt>
                <c:pt idx="213">
                  <c:v>8696</c:v>
                </c:pt>
                <c:pt idx="214">
                  <c:v>8697</c:v>
                </c:pt>
                <c:pt idx="215">
                  <c:v>8698</c:v>
                </c:pt>
                <c:pt idx="216">
                  <c:v>8699</c:v>
                </c:pt>
                <c:pt idx="217">
                  <c:v>8700</c:v>
                </c:pt>
                <c:pt idx="218">
                  <c:v>8701</c:v>
                </c:pt>
                <c:pt idx="219">
                  <c:v>8702</c:v>
                </c:pt>
                <c:pt idx="220">
                  <c:v>8703</c:v>
                </c:pt>
                <c:pt idx="221">
                  <c:v>8704</c:v>
                </c:pt>
                <c:pt idx="222">
                  <c:v>8705</c:v>
                </c:pt>
                <c:pt idx="223">
                  <c:v>8706</c:v>
                </c:pt>
                <c:pt idx="224">
                  <c:v>8707</c:v>
                </c:pt>
                <c:pt idx="225">
                  <c:v>8708</c:v>
                </c:pt>
                <c:pt idx="226">
                  <c:v>8709</c:v>
                </c:pt>
                <c:pt idx="227">
                  <c:v>8710</c:v>
                </c:pt>
                <c:pt idx="228">
                  <c:v>8711</c:v>
                </c:pt>
                <c:pt idx="229">
                  <c:v>8712</c:v>
                </c:pt>
                <c:pt idx="230">
                  <c:v>8713</c:v>
                </c:pt>
                <c:pt idx="231">
                  <c:v>8714</c:v>
                </c:pt>
                <c:pt idx="232">
                  <c:v>8715</c:v>
                </c:pt>
                <c:pt idx="233">
                  <c:v>8716</c:v>
                </c:pt>
                <c:pt idx="234">
                  <c:v>8717</c:v>
                </c:pt>
                <c:pt idx="235">
                  <c:v>8718</c:v>
                </c:pt>
                <c:pt idx="236">
                  <c:v>8719</c:v>
                </c:pt>
                <c:pt idx="237">
                  <c:v>8720</c:v>
                </c:pt>
                <c:pt idx="238">
                  <c:v>8721</c:v>
                </c:pt>
                <c:pt idx="239">
                  <c:v>8722</c:v>
                </c:pt>
                <c:pt idx="240">
                  <c:v>8723</c:v>
                </c:pt>
                <c:pt idx="241">
                  <c:v>8724</c:v>
                </c:pt>
                <c:pt idx="242">
                  <c:v>8725</c:v>
                </c:pt>
                <c:pt idx="243">
                  <c:v>8726</c:v>
                </c:pt>
                <c:pt idx="244">
                  <c:v>8727</c:v>
                </c:pt>
                <c:pt idx="245">
                  <c:v>8728</c:v>
                </c:pt>
                <c:pt idx="246">
                  <c:v>8729</c:v>
                </c:pt>
                <c:pt idx="247">
                  <c:v>8730</c:v>
                </c:pt>
                <c:pt idx="248">
                  <c:v>8731</c:v>
                </c:pt>
                <c:pt idx="249">
                  <c:v>8732</c:v>
                </c:pt>
                <c:pt idx="250">
                  <c:v>8733</c:v>
                </c:pt>
                <c:pt idx="251">
                  <c:v>8734</c:v>
                </c:pt>
                <c:pt idx="252">
                  <c:v>8735</c:v>
                </c:pt>
                <c:pt idx="253">
                  <c:v>8736</c:v>
                </c:pt>
                <c:pt idx="254">
                  <c:v>8737</c:v>
                </c:pt>
                <c:pt idx="255">
                  <c:v>8738</c:v>
                </c:pt>
                <c:pt idx="256">
                  <c:v>8739</c:v>
                </c:pt>
                <c:pt idx="257">
                  <c:v>8740</c:v>
                </c:pt>
                <c:pt idx="258">
                  <c:v>8741</c:v>
                </c:pt>
                <c:pt idx="259">
                  <c:v>8742</c:v>
                </c:pt>
                <c:pt idx="260">
                  <c:v>8743</c:v>
                </c:pt>
                <c:pt idx="261">
                  <c:v>8744</c:v>
                </c:pt>
                <c:pt idx="262">
                  <c:v>8745</c:v>
                </c:pt>
                <c:pt idx="263">
                  <c:v>8746</c:v>
                </c:pt>
                <c:pt idx="264">
                  <c:v>8747</c:v>
                </c:pt>
                <c:pt idx="265">
                  <c:v>8748</c:v>
                </c:pt>
                <c:pt idx="266">
                  <c:v>8749</c:v>
                </c:pt>
                <c:pt idx="267">
                  <c:v>8750</c:v>
                </c:pt>
                <c:pt idx="268">
                  <c:v>8751</c:v>
                </c:pt>
                <c:pt idx="269">
                  <c:v>8752</c:v>
                </c:pt>
                <c:pt idx="270">
                  <c:v>8753</c:v>
                </c:pt>
                <c:pt idx="271">
                  <c:v>8754</c:v>
                </c:pt>
                <c:pt idx="272">
                  <c:v>8755</c:v>
                </c:pt>
                <c:pt idx="273">
                  <c:v>8756</c:v>
                </c:pt>
                <c:pt idx="274">
                  <c:v>8757</c:v>
                </c:pt>
                <c:pt idx="275">
                  <c:v>8758</c:v>
                </c:pt>
                <c:pt idx="276">
                  <c:v>8759</c:v>
                </c:pt>
                <c:pt idx="277">
                  <c:v>8760</c:v>
                </c:pt>
                <c:pt idx="278">
                  <c:v>8761</c:v>
                </c:pt>
                <c:pt idx="279">
                  <c:v>8762</c:v>
                </c:pt>
                <c:pt idx="280">
                  <c:v>8763</c:v>
                </c:pt>
                <c:pt idx="281">
                  <c:v>8764</c:v>
                </c:pt>
                <c:pt idx="282">
                  <c:v>8765</c:v>
                </c:pt>
                <c:pt idx="283">
                  <c:v>8766</c:v>
                </c:pt>
                <c:pt idx="284">
                  <c:v>8767</c:v>
                </c:pt>
                <c:pt idx="285">
                  <c:v>8768</c:v>
                </c:pt>
                <c:pt idx="286">
                  <c:v>8769</c:v>
                </c:pt>
                <c:pt idx="287">
                  <c:v>8770</c:v>
                </c:pt>
                <c:pt idx="288">
                  <c:v>8771</c:v>
                </c:pt>
                <c:pt idx="289">
                  <c:v>8772</c:v>
                </c:pt>
                <c:pt idx="290">
                  <c:v>8773</c:v>
                </c:pt>
                <c:pt idx="291">
                  <c:v>8774</c:v>
                </c:pt>
                <c:pt idx="292">
                  <c:v>8775</c:v>
                </c:pt>
                <c:pt idx="293">
                  <c:v>8776</c:v>
                </c:pt>
                <c:pt idx="294">
                  <c:v>8777</c:v>
                </c:pt>
                <c:pt idx="295">
                  <c:v>8778</c:v>
                </c:pt>
                <c:pt idx="296">
                  <c:v>8779</c:v>
                </c:pt>
                <c:pt idx="297">
                  <c:v>8780</c:v>
                </c:pt>
                <c:pt idx="298">
                  <c:v>8781</c:v>
                </c:pt>
                <c:pt idx="299">
                  <c:v>8782</c:v>
                </c:pt>
                <c:pt idx="300">
                  <c:v>8783</c:v>
                </c:pt>
                <c:pt idx="301">
                  <c:v>8784</c:v>
                </c:pt>
                <c:pt idx="302">
                  <c:v>8785</c:v>
                </c:pt>
                <c:pt idx="303">
                  <c:v>8786</c:v>
                </c:pt>
                <c:pt idx="304">
                  <c:v>8787</c:v>
                </c:pt>
                <c:pt idx="305">
                  <c:v>8788</c:v>
                </c:pt>
                <c:pt idx="306">
                  <c:v>8789</c:v>
                </c:pt>
                <c:pt idx="307">
                  <c:v>8790</c:v>
                </c:pt>
                <c:pt idx="308">
                  <c:v>8791</c:v>
                </c:pt>
                <c:pt idx="309">
                  <c:v>8792</c:v>
                </c:pt>
                <c:pt idx="310">
                  <c:v>8793</c:v>
                </c:pt>
                <c:pt idx="311">
                  <c:v>8794</c:v>
                </c:pt>
                <c:pt idx="312">
                  <c:v>8795</c:v>
                </c:pt>
                <c:pt idx="313">
                  <c:v>8796</c:v>
                </c:pt>
                <c:pt idx="314">
                  <c:v>8797</c:v>
                </c:pt>
                <c:pt idx="315">
                  <c:v>8798</c:v>
                </c:pt>
                <c:pt idx="316">
                  <c:v>8799</c:v>
                </c:pt>
                <c:pt idx="317">
                  <c:v>8800</c:v>
                </c:pt>
                <c:pt idx="318">
                  <c:v>8801</c:v>
                </c:pt>
              </c:numCache>
            </c:numRef>
          </c:xVal>
          <c:yVal>
            <c:numRef>
              <c:f>Graph!$C$514:$C$830</c:f>
              <c:numCache>
                <c:formatCode>General</c:formatCode>
                <c:ptCount val="317"/>
                <c:pt idx="0">
                  <c:v>2</c:v>
                </c:pt>
                <c:pt idx="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</c:numCache>
            </c:numRef>
          </c:yVal>
          <c:smooth val="1"/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Graph!$A$513:$A$831</c:f>
              <c:numCache>
                <c:formatCode>General</c:formatCode>
                <c:ptCount val="319"/>
                <c:pt idx="0">
                  <c:v>8483</c:v>
                </c:pt>
                <c:pt idx="1">
                  <c:v>8484</c:v>
                </c:pt>
                <c:pt idx="2">
                  <c:v>8485</c:v>
                </c:pt>
                <c:pt idx="3">
                  <c:v>8486</c:v>
                </c:pt>
                <c:pt idx="4">
                  <c:v>8487</c:v>
                </c:pt>
                <c:pt idx="5">
                  <c:v>8488</c:v>
                </c:pt>
                <c:pt idx="6">
                  <c:v>8489</c:v>
                </c:pt>
                <c:pt idx="7">
                  <c:v>8490</c:v>
                </c:pt>
                <c:pt idx="8">
                  <c:v>8491</c:v>
                </c:pt>
                <c:pt idx="9">
                  <c:v>8492</c:v>
                </c:pt>
                <c:pt idx="10">
                  <c:v>8493</c:v>
                </c:pt>
                <c:pt idx="11">
                  <c:v>8494</c:v>
                </c:pt>
                <c:pt idx="12">
                  <c:v>8495</c:v>
                </c:pt>
                <c:pt idx="13">
                  <c:v>8496</c:v>
                </c:pt>
                <c:pt idx="14">
                  <c:v>8497</c:v>
                </c:pt>
                <c:pt idx="15">
                  <c:v>8498</c:v>
                </c:pt>
                <c:pt idx="16">
                  <c:v>8499</c:v>
                </c:pt>
                <c:pt idx="17">
                  <c:v>8500</c:v>
                </c:pt>
                <c:pt idx="18">
                  <c:v>8501</c:v>
                </c:pt>
                <c:pt idx="19">
                  <c:v>8502</c:v>
                </c:pt>
                <c:pt idx="20">
                  <c:v>8503</c:v>
                </c:pt>
                <c:pt idx="21">
                  <c:v>8504</c:v>
                </c:pt>
                <c:pt idx="22">
                  <c:v>8505</c:v>
                </c:pt>
                <c:pt idx="23">
                  <c:v>8506</c:v>
                </c:pt>
                <c:pt idx="24">
                  <c:v>8507</c:v>
                </c:pt>
                <c:pt idx="25">
                  <c:v>8508</c:v>
                </c:pt>
                <c:pt idx="26">
                  <c:v>8509</c:v>
                </c:pt>
                <c:pt idx="27">
                  <c:v>8510</c:v>
                </c:pt>
                <c:pt idx="28">
                  <c:v>8511</c:v>
                </c:pt>
                <c:pt idx="29">
                  <c:v>8512</c:v>
                </c:pt>
                <c:pt idx="30">
                  <c:v>8513</c:v>
                </c:pt>
                <c:pt idx="31">
                  <c:v>8514</c:v>
                </c:pt>
                <c:pt idx="32">
                  <c:v>8515</c:v>
                </c:pt>
                <c:pt idx="33">
                  <c:v>8516</c:v>
                </c:pt>
                <c:pt idx="34">
                  <c:v>8517</c:v>
                </c:pt>
                <c:pt idx="35">
                  <c:v>8518</c:v>
                </c:pt>
                <c:pt idx="36">
                  <c:v>8519</c:v>
                </c:pt>
                <c:pt idx="37">
                  <c:v>8520</c:v>
                </c:pt>
                <c:pt idx="38">
                  <c:v>8521</c:v>
                </c:pt>
                <c:pt idx="39">
                  <c:v>8522</c:v>
                </c:pt>
                <c:pt idx="40">
                  <c:v>8523</c:v>
                </c:pt>
                <c:pt idx="41">
                  <c:v>8524</c:v>
                </c:pt>
                <c:pt idx="42">
                  <c:v>8525</c:v>
                </c:pt>
                <c:pt idx="43">
                  <c:v>8526</c:v>
                </c:pt>
                <c:pt idx="44">
                  <c:v>8527</c:v>
                </c:pt>
                <c:pt idx="45">
                  <c:v>8528</c:v>
                </c:pt>
                <c:pt idx="46">
                  <c:v>8529</c:v>
                </c:pt>
                <c:pt idx="47">
                  <c:v>8530</c:v>
                </c:pt>
                <c:pt idx="48">
                  <c:v>8531</c:v>
                </c:pt>
                <c:pt idx="49">
                  <c:v>8532</c:v>
                </c:pt>
                <c:pt idx="50">
                  <c:v>8533</c:v>
                </c:pt>
                <c:pt idx="51">
                  <c:v>8534</c:v>
                </c:pt>
                <c:pt idx="52">
                  <c:v>8535</c:v>
                </c:pt>
                <c:pt idx="53">
                  <c:v>8536</c:v>
                </c:pt>
                <c:pt idx="54">
                  <c:v>8537</c:v>
                </c:pt>
                <c:pt idx="55">
                  <c:v>8538</c:v>
                </c:pt>
                <c:pt idx="56">
                  <c:v>8539</c:v>
                </c:pt>
                <c:pt idx="57">
                  <c:v>8540</c:v>
                </c:pt>
                <c:pt idx="58">
                  <c:v>8541</c:v>
                </c:pt>
                <c:pt idx="59">
                  <c:v>8542</c:v>
                </c:pt>
                <c:pt idx="60">
                  <c:v>8543</c:v>
                </c:pt>
                <c:pt idx="61">
                  <c:v>8544</c:v>
                </c:pt>
                <c:pt idx="62">
                  <c:v>8545</c:v>
                </c:pt>
                <c:pt idx="63">
                  <c:v>8546</c:v>
                </c:pt>
                <c:pt idx="64">
                  <c:v>8547</c:v>
                </c:pt>
                <c:pt idx="65">
                  <c:v>8548</c:v>
                </c:pt>
                <c:pt idx="66">
                  <c:v>8549</c:v>
                </c:pt>
                <c:pt idx="67">
                  <c:v>8550</c:v>
                </c:pt>
                <c:pt idx="68">
                  <c:v>8551</c:v>
                </c:pt>
                <c:pt idx="69">
                  <c:v>8552</c:v>
                </c:pt>
                <c:pt idx="70">
                  <c:v>8553</c:v>
                </c:pt>
                <c:pt idx="71">
                  <c:v>8554</c:v>
                </c:pt>
                <c:pt idx="72">
                  <c:v>8555</c:v>
                </c:pt>
                <c:pt idx="73">
                  <c:v>8556</c:v>
                </c:pt>
                <c:pt idx="74">
                  <c:v>8557</c:v>
                </c:pt>
                <c:pt idx="75">
                  <c:v>8558</c:v>
                </c:pt>
                <c:pt idx="76">
                  <c:v>8559</c:v>
                </c:pt>
                <c:pt idx="77">
                  <c:v>8560</c:v>
                </c:pt>
                <c:pt idx="78">
                  <c:v>8561</c:v>
                </c:pt>
                <c:pt idx="79">
                  <c:v>8562</c:v>
                </c:pt>
                <c:pt idx="80">
                  <c:v>8563</c:v>
                </c:pt>
                <c:pt idx="81">
                  <c:v>8564</c:v>
                </c:pt>
                <c:pt idx="82">
                  <c:v>8565</c:v>
                </c:pt>
                <c:pt idx="83">
                  <c:v>8566</c:v>
                </c:pt>
                <c:pt idx="84">
                  <c:v>8567</c:v>
                </c:pt>
                <c:pt idx="85">
                  <c:v>8568</c:v>
                </c:pt>
                <c:pt idx="86">
                  <c:v>8569</c:v>
                </c:pt>
                <c:pt idx="87">
                  <c:v>8570</c:v>
                </c:pt>
                <c:pt idx="88">
                  <c:v>8571</c:v>
                </c:pt>
                <c:pt idx="89">
                  <c:v>8572</c:v>
                </c:pt>
                <c:pt idx="90">
                  <c:v>8573</c:v>
                </c:pt>
                <c:pt idx="91">
                  <c:v>8574</c:v>
                </c:pt>
                <c:pt idx="92">
                  <c:v>8575</c:v>
                </c:pt>
                <c:pt idx="93">
                  <c:v>8576</c:v>
                </c:pt>
                <c:pt idx="94">
                  <c:v>8577</c:v>
                </c:pt>
                <c:pt idx="95">
                  <c:v>8578</c:v>
                </c:pt>
                <c:pt idx="96">
                  <c:v>8579</c:v>
                </c:pt>
                <c:pt idx="97">
                  <c:v>8580</c:v>
                </c:pt>
                <c:pt idx="98">
                  <c:v>8581</c:v>
                </c:pt>
                <c:pt idx="99">
                  <c:v>8582</c:v>
                </c:pt>
                <c:pt idx="100">
                  <c:v>8583</c:v>
                </c:pt>
                <c:pt idx="101">
                  <c:v>8584</c:v>
                </c:pt>
                <c:pt idx="102">
                  <c:v>8585</c:v>
                </c:pt>
                <c:pt idx="103">
                  <c:v>8586</c:v>
                </c:pt>
                <c:pt idx="104">
                  <c:v>8587</c:v>
                </c:pt>
                <c:pt idx="105">
                  <c:v>8588</c:v>
                </c:pt>
                <c:pt idx="106">
                  <c:v>8589</c:v>
                </c:pt>
                <c:pt idx="107">
                  <c:v>8590</c:v>
                </c:pt>
                <c:pt idx="108">
                  <c:v>8591</c:v>
                </c:pt>
                <c:pt idx="109">
                  <c:v>8592</c:v>
                </c:pt>
                <c:pt idx="110">
                  <c:v>8593</c:v>
                </c:pt>
                <c:pt idx="111">
                  <c:v>8594</c:v>
                </c:pt>
                <c:pt idx="112">
                  <c:v>8595</c:v>
                </c:pt>
                <c:pt idx="113">
                  <c:v>8596</c:v>
                </c:pt>
                <c:pt idx="114">
                  <c:v>8597</c:v>
                </c:pt>
                <c:pt idx="115">
                  <c:v>8598</c:v>
                </c:pt>
                <c:pt idx="116">
                  <c:v>8599</c:v>
                </c:pt>
                <c:pt idx="117">
                  <c:v>8600</c:v>
                </c:pt>
                <c:pt idx="118">
                  <c:v>8601</c:v>
                </c:pt>
                <c:pt idx="119">
                  <c:v>8602</c:v>
                </c:pt>
                <c:pt idx="120">
                  <c:v>8603</c:v>
                </c:pt>
                <c:pt idx="121">
                  <c:v>8604</c:v>
                </c:pt>
                <c:pt idx="122">
                  <c:v>8605</c:v>
                </c:pt>
                <c:pt idx="123">
                  <c:v>8606</c:v>
                </c:pt>
                <c:pt idx="124">
                  <c:v>8607</c:v>
                </c:pt>
                <c:pt idx="125">
                  <c:v>8608</c:v>
                </c:pt>
                <c:pt idx="126">
                  <c:v>8609</c:v>
                </c:pt>
                <c:pt idx="127">
                  <c:v>8610</c:v>
                </c:pt>
                <c:pt idx="128">
                  <c:v>8611</c:v>
                </c:pt>
                <c:pt idx="129">
                  <c:v>8612</c:v>
                </c:pt>
                <c:pt idx="130">
                  <c:v>8613</c:v>
                </c:pt>
                <c:pt idx="131">
                  <c:v>8614</c:v>
                </c:pt>
                <c:pt idx="132">
                  <c:v>8615</c:v>
                </c:pt>
                <c:pt idx="133">
                  <c:v>8616</c:v>
                </c:pt>
                <c:pt idx="134">
                  <c:v>8617</c:v>
                </c:pt>
                <c:pt idx="135">
                  <c:v>8618</c:v>
                </c:pt>
                <c:pt idx="136">
                  <c:v>8619</c:v>
                </c:pt>
                <c:pt idx="137">
                  <c:v>8620</c:v>
                </c:pt>
                <c:pt idx="138">
                  <c:v>8621</c:v>
                </c:pt>
                <c:pt idx="139">
                  <c:v>8622</c:v>
                </c:pt>
                <c:pt idx="140">
                  <c:v>8623</c:v>
                </c:pt>
                <c:pt idx="141">
                  <c:v>8624</c:v>
                </c:pt>
                <c:pt idx="142">
                  <c:v>8625</c:v>
                </c:pt>
                <c:pt idx="143">
                  <c:v>8626</c:v>
                </c:pt>
                <c:pt idx="144">
                  <c:v>8627</c:v>
                </c:pt>
                <c:pt idx="145">
                  <c:v>8628</c:v>
                </c:pt>
                <c:pt idx="146">
                  <c:v>8629</c:v>
                </c:pt>
                <c:pt idx="147">
                  <c:v>8630</c:v>
                </c:pt>
                <c:pt idx="148">
                  <c:v>8631</c:v>
                </c:pt>
                <c:pt idx="149">
                  <c:v>8632</c:v>
                </c:pt>
                <c:pt idx="150">
                  <c:v>8633</c:v>
                </c:pt>
                <c:pt idx="151">
                  <c:v>8634</c:v>
                </c:pt>
                <c:pt idx="152">
                  <c:v>8635</c:v>
                </c:pt>
                <c:pt idx="153">
                  <c:v>8636</c:v>
                </c:pt>
                <c:pt idx="154">
                  <c:v>8637</c:v>
                </c:pt>
                <c:pt idx="155">
                  <c:v>8638</c:v>
                </c:pt>
                <c:pt idx="156">
                  <c:v>8639</c:v>
                </c:pt>
                <c:pt idx="157">
                  <c:v>8640</c:v>
                </c:pt>
                <c:pt idx="158">
                  <c:v>8641</c:v>
                </c:pt>
                <c:pt idx="159">
                  <c:v>8642</c:v>
                </c:pt>
                <c:pt idx="160">
                  <c:v>8643</c:v>
                </c:pt>
                <c:pt idx="161">
                  <c:v>8644</c:v>
                </c:pt>
                <c:pt idx="162">
                  <c:v>8645</c:v>
                </c:pt>
                <c:pt idx="163">
                  <c:v>8646</c:v>
                </c:pt>
                <c:pt idx="164">
                  <c:v>8647</c:v>
                </c:pt>
                <c:pt idx="165">
                  <c:v>8648</c:v>
                </c:pt>
                <c:pt idx="166">
                  <c:v>8649</c:v>
                </c:pt>
                <c:pt idx="167">
                  <c:v>8650</c:v>
                </c:pt>
                <c:pt idx="168">
                  <c:v>8651</c:v>
                </c:pt>
                <c:pt idx="169">
                  <c:v>8652</c:v>
                </c:pt>
                <c:pt idx="170">
                  <c:v>8653</c:v>
                </c:pt>
                <c:pt idx="171">
                  <c:v>8654</c:v>
                </c:pt>
                <c:pt idx="172">
                  <c:v>8655</c:v>
                </c:pt>
                <c:pt idx="173">
                  <c:v>8656</c:v>
                </c:pt>
                <c:pt idx="174">
                  <c:v>8657</c:v>
                </c:pt>
                <c:pt idx="175">
                  <c:v>8658</c:v>
                </c:pt>
                <c:pt idx="176">
                  <c:v>8659</c:v>
                </c:pt>
                <c:pt idx="177">
                  <c:v>8660</c:v>
                </c:pt>
                <c:pt idx="178">
                  <c:v>8661</c:v>
                </c:pt>
                <c:pt idx="179">
                  <c:v>8662</c:v>
                </c:pt>
                <c:pt idx="180">
                  <c:v>8663</c:v>
                </c:pt>
                <c:pt idx="181">
                  <c:v>8664</c:v>
                </c:pt>
                <c:pt idx="182">
                  <c:v>8665</c:v>
                </c:pt>
                <c:pt idx="183">
                  <c:v>8666</c:v>
                </c:pt>
                <c:pt idx="184">
                  <c:v>8667</c:v>
                </c:pt>
                <c:pt idx="185">
                  <c:v>8668</c:v>
                </c:pt>
                <c:pt idx="186">
                  <c:v>8669</c:v>
                </c:pt>
                <c:pt idx="187">
                  <c:v>8670</c:v>
                </c:pt>
                <c:pt idx="188">
                  <c:v>8671</c:v>
                </c:pt>
                <c:pt idx="189">
                  <c:v>8672</c:v>
                </c:pt>
                <c:pt idx="190">
                  <c:v>8673</c:v>
                </c:pt>
                <c:pt idx="191">
                  <c:v>8674</c:v>
                </c:pt>
                <c:pt idx="192">
                  <c:v>8675</c:v>
                </c:pt>
                <c:pt idx="193">
                  <c:v>8676</c:v>
                </c:pt>
                <c:pt idx="194">
                  <c:v>8677</c:v>
                </c:pt>
                <c:pt idx="195">
                  <c:v>8678</c:v>
                </c:pt>
                <c:pt idx="196">
                  <c:v>8679</c:v>
                </c:pt>
                <c:pt idx="197">
                  <c:v>8680</c:v>
                </c:pt>
                <c:pt idx="198">
                  <c:v>8681</c:v>
                </c:pt>
                <c:pt idx="199">
                  <c:v>8682</c:v>
                </c:pt>
                <c:pt idx="200">
                  <c:v>8683</c:v>
                </c:pt>
                <c:pt idx="201">
                  <c:v>8684</c:v>
                </c:pt>
                <c:pt idx="202">
                  <c:v>8685</c:v>
                </c:pt>
                <c:pt idx="203">
                  <c:v>8686</c:v>
                </c:pt>
                <c:pt idx="204">
                  <c:v>8687</c:v>
                </c:pt>
                <c:pt idx="205">
                  <c:v>8688</c:v>
                </c:pt>
                <c:pt idx="206">
                  <c:v>8689</c:v>
                </c:pt>
                <c:pt idx="207">
                  <c:v>8690</c:v>
                </c:pt>
                <c:pt idx="208">
                  <c:v>8691</c:v>
                </c:pt>
                <c:pt idx="209">
                  <c:v>8692</c:v>
                </c:pt>
                <c:pt idx="210">
                  <c:v>8693</c:v>
                </c:pt>
                <c:pt idx="211">
                  <c:v>8694</c:v>
                </c:pt>
                <c:pt idx="212">
                  <c:v>8695</c:v>
                </c:pt>
                <c:pt idx="213">
                  <c:v>8696</c:v>
                </c:pt>
                <c:pt idx="214">
                  <c:v>8697</c:v>
                </c:pt>
                <c:pt idx="215">
                  <c:v>8698</c:v>
                </c:pt>
                <c:pt idx="216">
                  <c:v>8699</c:v>
                </c:pt>
                <c:pt idx="217">
                  <c:v>8700</c:v>
                </c:pt>
                <c:pt idx="218">
                  <c:v>8701</c:v>
                </c:pt>
                <c:pt idx="219">
                  <c:v>8702</c:v>
                </c:pt>
                <c:pt idx="220">
                  <c:v>8703</c:v>
                </c:pt>
                <c:pt idx="221">
                  <c:v>8704</c:v>
                </c:pt>
                <c:pt idx="222">
                  <c:v>8705</c:v>
                </c:pt>
                <c:pt idx="223">
                  <c:v>8706</c:v>
                </c:pt>
                <c:pt idx="224">
                  <c:v>8707</c:v>
                </c:pt>
                <c:pt idx="225">
                  <c:v>8708</c:v>
                </c:pt>
                <c:pt idx="226">
                  <c:v>8709</c:v>
                </c:pt>
                <c:pt idx="227">
                  <c:v>8710</c:v>
                </c:pt>
                <c:pt idx="228">
                  <c:v>8711</c:v>
                </c:pt>
                <c:pt idx="229">
                  <c:v>8712</c:v>
                </c:pt>
                <c:pt idx="230">
                  <c:v>8713</c:v>
                </c:pt>
                <c:pt idx="231">
                  <c:v>8714</c:v>
                </c:pt>
                <c:pt idx="232">
                  <c:v>8715</c:v>
                </c:pt>
                <c:pt idx="233">
                  <c:v>8716</c:v>
                </c:pt>
                <c:pt idx="234">
                  <c:v>8717</c:v>
                </c:pt>
                <c:pt idx="235">
                  <c:v>8718</c:v>
                </c:pt>
                <c:pt idx="236">
                  <c:v>8719</c:v>
                </c:pt>
                <c:pt idx="237">
                  <c:v>8720</c:v>
                </c:pt>
                <c:pt idx="238">
                  <c:v>8721</c:v>
                </c:pt>
                <c:pt idx="239">
                  <c:v>8722</c:v>
                </c:pt>
                <c:pt idx="240">
                  <c:v>8723</c:v>
                </c:pt>
                <c:pt idx="241">
                  <c:v>8724</c:v>
                </c:pt>
                <c:pt idx="242">
                  <c:v>8725</c:v>
                </c:pt>
                <c:pt idx="243">
                  <c:v>8726</c:v>
                </c:pt>
                <c:pt idx="244">
                  <c:v>8727</c:v>
                </c:pt>
                <c:pt idx="245">
                  <c:v>8728</c:v>
                </c:pt>
                <c:pt idx="246">
                  <c:v>8729</c:v>
                </c:pt>
                <c:pt idx="247">
                  <c:v>8730</c:v>
                </c:pt>
                <c:pt idx="248">
                  <c:v>8731</c:v>
                </c:pt>
                <c:pt idx="249">
                  <c:v>8732</c:v>
                </c:pt>
                <c:pt idx="250">
                  <c:v>8733</c:v>
                </c:pt>
                <c:pt idx="251">
                  <c:v>8734</c:v>
                </c:pt>
                <c:pt idx="252">
                  <c:v>8735</c:v>
                </c:pt>
                <c:pt idx="253">
                  <c:v>8736</c:v>
                </c:pt>
                <c:pt idx="254">
                  <c:v>8737</c:v>
                </c:pt>
                <c:pt idx="255">
                  <c:v>8738</c:v>
                </c:pt>
                <c:pt idx="256">
                  <c:v>8739</c:v>
                </c:pt>
                <c:pt idx="257">
                  <c:v>8740</c:v>
                </c:pt>
                <c:pt idx="258">
                  <c:v>8741</c:v>
                </c:pt>
                <c:pt idx="259">
                  <c:v>8742</c:v>
                </c:pt>
                <c:pt idx="260">
                  <c:v>8743</c:v>
                </c:pt>
                <c:pt idx="261">
                  <c:v>8744</c:v>
                </c:pt>
                <c:pt idx="262">
                  <c:v>8745</c:v>
                </c:pt>
                <c:pt idx="263">
                  <c:v>8746</c:v>
                </c:pt>
                <c:pt idx="264">
                  <c:v>8747</c:v>
                </c:pt>
                <c:pt idx="265">
                  <c:v>8748</c:v>
                </c:pt>
                <c:pt idx="266">
                  <c:v>8749</c:v>
                </c:pt>
                <c:pt idx="267">
                  <c:v>8750</c:v>
                </c:pt>
                <c:pt idx="268">
                  <c:v>8751</c:v>
                </c:pt>
                <c:pt idx="269">
                  <c:v>8752</c:v>
                </c:pt>
                <c:pt idx="270">
                  <c:v>8753</c:v>
                </c:pt>
                <c:pt idx="271">
                  <c:v>8754</c:v>
                </c:pt>
                <c:pt idx="272">
                  <c:v>8755</c:v>
                </c:pt>
                <c:pt idx="273">
                  <c:v>8756</c:v>
                </c:pt>
                <c:pt idx="274">
                  <c:v>8757</c:v>
                </c:pt>
                <c:pt idx="275">
                  <c:v>8758</c:v>
                </c:pt>
                <c:pt idx="276">
                  <c:v>8759</c:v>
                </c:pt>
                <c:pt idx="277">
                  <c:v>8760</c:v>
                </c:pt>
                <c:pt idx="278">
                  <c:v>8761</c:v>
                </c:pt>
                <c:pt idx="279">
                  <c:v>8762</c:v>
                </c:pt>
                <c:pt idx="280">
                  <c:v>8763</c:v>
                </c:pt>
                <c:pt idx="281">
                  <c:v>8764</c:v>
                </c:pt>
                <c:pt idx="282">
                  <c:v>8765</c:v>
                </c:pt>
                <c:pt idx="283">
                  <c:v>8766</c:v>
                </c:pt>
                <c:pt idx="284">
                  <c:v>8767</c:v>
                </c:pt>
                <c:pt idx="285">
                  <c:v>8768</c:v>
                </c:pt>
                <c:pt idx="286">
                  <c:v>8769</c:v>
                </c:pt>
                <c:pt idx="287">
                  <c:v>8770</c:v>
                </c:pt>
                <c:pt idx="288">
                  <c:v>8771</c:v>
                </c:pt>
                <c:pt idx="289">
                  <c:v>8772</c:v>
                </c:pt>
                <c:pt idx="290">
                  <c:v>8773</c:v>
                </c:pt>
                <c:pt idx="291">
                  <c:v>8774</c:v>
                </c:pt>
                <c:pt idx="292">
                  <c:v>8775</c:v>
                </c:pt>
                <c:pt idx="293">
                  <c:v>8776</c:v>
                </c:pt>
                <c:pt idx="294">
                  <c:v>8777</c:v>
                </c:pt>
                <c:pt idx="295">
                  <c:v>8778</c:v>
                </c:pt>
                <c:pt idx="296">
                  <c:v>8779</c:v>
                </c:pt>
                <c:pt idx="297">
                  <c:v>8780</c:v>
                </c:pt>
                <c:pt idx="298">
                  <c:v>8781</c:v>
                </c:pt>
                <c:pt idx="299">
                  <c:v>8782</c:v>
                </c:pt>
                <c:pt idx="300">
                  <c:v>8783</c:v>
                </c:pt>
                <c:pt idx="301">
                  <c:v>8784</c:v>
                </c:pt>
                <c:pt idx="302">
                  <c:v>8785</c:v>
                </c:pt>
                <c:pt idx="303">
                  <c:v>8786</c:v>
                </c:pt>
                <c:pt idx="304">
                  <c:v>8787</c:v>
                </c:pt>
                <c:pt idx="305">
                  <c:v>8788</c:v>
                </c:pt>
                <c:pt idx="306">
                  <c:v>8789</c:v>
                </c:pt>
                <c:pt idx="307">
                  <c:v>8790</c:v>
                </c:pt>
                <c:pt idx="308">
                  <c:v>8791</c:v>
                </c:pt>
                <c:pt idx="309">
                  <c:v>8792</c:v>
                </c:pt>
                <c:pt idx="310">
                  <c:v>8793</c:v>
                </c:pt>
                <c:pt idx="311">
                  <c:v>8794</c:v>
                </c:pt>
                <c:pt idx="312">
                  <c:v>8795</c:v>
                </c:pt>
                <c:pt idx="313">
                  <c:v>8796</c:v>
                </c:pt>
                <c:pt idx="314">
                  <c:v>8797</c:v>
                </c:pt>
                <c:pt idx="315">
                  <c:v>8798</c:v>
                </c:pt>
                <c:pt idx="316">
                  <c:v>8799</c:v>
                </c:pt>
                <c:pt idx="317">
                  <c:v>8800</c:v>
                </c:pt>
                <c:pt idx="318">
                  <c:v>8801</c:v>
                </c:pt>
              </c:numCache>
            </c:numRef>
          </c:xVal>
          <c:yVal>
            <c:numRef>
              <c:f>Graph!$E$514:$E$830</c:f>
              <c:numCache>
                <c:formatCode>General</c:formatCode>
                <c:ptCount val="3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7504"/>
        <c:axId val="259200352"/>
      </c:scatterChart>
      <c:valAx>
        <c:axId val="250997504"/>
        <c:scaling>
          <c:orientation val="minMax"/>
          <c:max val="8801"/>
          <c:min val="8483"/>
        </c:scaling>
        <c:delete val="0"/>
        <c:axPos val="b"/>
        <c:numFmt formatCode="General" sourceLinked="1"/>
        <c:majorTickMark val="out"/>
        <c:minorTickMark val="none"/>
        <c:tickLblPos val="nextTo"/>
        <c:crossAx val="259200352"/>
        <c:crosses val="autoZero"/>
        <c:crossBetween val="midCat"/>
      </c:valAx>
      <c:valAx>
        <c:axId val="259200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5099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Graph!$A$834:$A$1127</c:f>
              <c:numCache>
                <c:formatCode>General</c:formatCode>
                <c:ptCount val="294"/>
                <c:pt idx="0">
                  <c:v>10601</c:v>
                </c:pt>
                <c:pt idx="1">
                  <c:v>10602</c:v>
                </c:pt>
                <c:pt idx="2">
                  <c:v>10603</c:v>
                </c:pt>
                <c:pt idx="3">
                  <c:v>10604</c:v>
                </c:pt>
                <c:pt idx="4">
                  <c:v>10605</c:v>
                </c:pt>
                <c:pt idx="5">
                  <c:v>10606</c:v>
                </c:pt>
                <c:pt idx="6">
                  <c:v>10607</c:v>
                </c:pt>
                <c:pt idx="7">
                  <c:v>10608</c:v>
                </c:pt>
                <c:pt idx="8">
                  <c:v>10609</c:v>
                </c:pt>
                <c:pt idx="9">
                  <c:v>10610</c:v>
                </c:pt>
                <c:pt idx="10">
                  <c:v>10611</c:v>
                </c:pt>
                <c:pt idx="11">
                  <c:v>10612</c:v>
                </c:pt>
                <c:pt idx="12">
                  <c:v>10613</c:v>
                </c:pt>
                <c:pt idx="13">
                  <c:v>10614</c:v>
                </c:pt>
                <c:pt idx="14">
                  <c:v>10615</c:v>
                </c:pt>
                <c:pt idx="15">
                  <c:v>10616</c:v>
                </c:pt>
                <c:pt idx="16">
                  <c:v>10617</c:v>
                </c:pt>
                <c:pt idx="17">
                  <c:v>10618</c:v>
                </c:pt>
                <c:pt idx="18">
                  <c:v>10619</c:v>
                </c:pt>
                <c:pt idx="19">
                  <c:v>10620</c:v>
                </c:pt>
                <c:pt idx="20">
                  <c:v>10621</c:v>
                </c:pt>
                <c:pt idx="21">
                  <c:v>10622</c:v>
                </c:pt>
                <c:pt idx="22">
                  <c:v>10623</c:v>
                </c:pt>
                <c:pt idx="23">
                  <c:v>10624</c:v>
                </c:pt>
                <c:pt idx="24">
                  <c:v>10625</c:v>
                </c:pt>
                <c:pt idx="25">
                  <c:v>10626</c:v>
                </c:pt>
                <c:pt idx="26">
                  <c:v>10627</c:v>
                </c:pt>
                <c:pt idx="27">
                  <c:v>10628</c:v>
                </c:pt>
                <c:pt idx="28">
                  <c:v>10629</c:v>
                </c:pt>
                <c:pt idx="29">
                  <c:v>10630</c:v>
                </c:pt>
                <c:pt idx="30">
                  <c:v>10631</c:v>
                </c:pt>
                <c:pt idx="31">
                  <c:v>10632</c:v>
                </c:pt>
                <c:pt idx="32">
                  <c:v>10633</c:v>
                </c:pt>
                <c:pt idx="33">
                  <c:v>10634</c:v>
                </c:pt>
                <c:pt idx="34">
                  <c:v>10635</c:v>
                </c:pt>
                <c:pt idx="35">
                  <c:v>10636</c:v>
                </c:pt>
                <c:pt idx="36">
                  <c:v>10637</c:v>
                </c:pt>
                <c:pt idx="37">
                  <c:v>10638</c:v>
                </c:pt>
                <c:pt idx="38">
                  <c:v>10639</c:v>
                </c:pt>
                <c:pt idx="39">
                  <c:v>10640</c:v>
                </c:pt>
                <c:pt idx="40">
                  <c:v>10641</c:v>
                </c:pt>
                <c:pt idx="41">
                  <c:v>10642</c:v>
                </c:pt>
                <c:pt idx="42">
                  <c:v>10643</c:v>
                </c:pt>
                <c:pt idx="43">
                  <c:v>10644</c:v>
                </c:pt>
                <c:pt idx="44">
                  <c:v>10645</c:v>
                </c:pt>
                <c:pt idx="45">
                  <c:v>10646</c:v>
                </c:pt>
                <c:pt idx="46">
                  <c:v>10647</c:v>
                </c:pt>
                <c:pt idx="47">
                  <c:v>10648</c:v>
                </c:pt>
                <c:pt idx="48">
                  <c:v>10649</c:v>
                </c:pt>
                <c:pt idx="49">
                  <c:v>10650</c:v>
                </c:pt>
                <c:pt idx="50">
                  <c:v>10651</c:v>
                </c:pt>
                <c:pt idx="51">
                  <c:v>10652</c:v>
                </c:pt>
                <c:pt idx="52">
                  <c:v>10653</c:v>
                </c:pt>
                <c:pt idx="53">
                  <c:v>10654</c:v>
                </c:pt>
                <c:pt idx="54">
                  <c:v>10655</c:v>
                </c:pt>
                <c:pt idx="55">
                  <c:v>10656</c:v>
                </c:pt>
                <c:pt idx="56">
                  <c:v>10657</c:v>
                </c:pt>
                <c:pt idx="57">
                  <c:v>10658</c:v>
                </c:pt>
                <c:pt idx="58">
                  <c:v>10659</c:v>
                </c:pt>
                <c:pt idx="59">
                  <c:v>10660</c:v>
                </c:pt>
                <c:pt idx="60">
                  <c:v>10661</c:v>
                </c:pt>
                <c:pt idx="61">
                  <c:v>10662</c:v>
                </c:pt>
                <c:pt idx="62">
                  <c:v>10663</c:v>
                </c:pt>
                <c:pt idx="63">
                  <c:v>10664</c:v>
                </c:pt>
                <c:pt idx="64">
                  <c:v>10665</c:v>
                </c:pt>
                <c:pt idx="65">
                  <c:v>10666</c:v>
                </c:pt>
                <c:pt idx="66">
                  <c:v>10667</c:v>
                </c:pt>
                <c:pt idx="67">
                  <c:v>10668</c:v>
                </c:pt>
                <c:pt idx="68">
                  <c:v>10669</c:v>
                </c:pt>
                <c:pt idx="69">
                  <c:v>10670</c:v>
                </c:pt>
                <c:pt idx="70">
                  <c:v>10671</c:v>
                </c:pt>
                <c:pt idx="71">
                  <c:v>10672</c:v>
                </c:pt>
                <c:pt idx="72">
                  <c:v>10673</c:v>
                </c:pt>
                <c:pt idx="73">
                  <c:v>10674</c:v>
                </c:pt>
                <c:pt idx="74">
                  <c:v>10675</c:v>
                </c:pt>
                <c:pt idx="75">
                  <c:v>10676</c:v>
                </c:pt>
                <c:pt idx="76">
                  <c:v>10677</c:v>
                </c:pt>
                <c:pt idx="77">
                  <c:v>10678</c:v>
                </c:pt>
                <c:pt idx="78">
                  <c:v>10679</c:v>
                </c:pt>
                <c:pt idx="79">
                  <c:v>10680</c:v>
                </c:pt>
                <c:pt idx="80">
                  <c:v>10681</c:v>
                </c:pt>
                <c:pt idx="81">
                  <c:v>10682</c:v>
                </c:pt>
                <c:pt idx="82">
                  <c:v>10683</c:v>
                </c:pt>
                <c:pt idx="83">
                  <c:v>10684</c:v>
                </c:pt>
                <c:pt idx="84">
                  <c:v>10685</c:v>
                </c:pt>
                <c:pt idx="85">
                  <c:v>10686</c:v>
                </c:pt>
                <c:pt idx="86">
                  <c:v>10687</c:v>
                </c:pt>
                <c:pt idx="87">
                  <c:v>10688</c:v>
                </c:pt>
                <c:pt idx="88">
                  <c:v>10689</c:v>
                </c:pt>
                <c:pt idx="89">
                  <c:v>10690</c:v>
                </c:pt>
                <c:pt idx="90">
                  <c:v>10691</c:v>
                </c:pt>
                <c:pt idx="91">
                  <c:v>10692</c:v>
                </c:pt>
                <c:pt idx="92">
                  <c:v>10693</c:v>
                </c:pt>
                <c:pt idx="93">
                  <c:v>10694</c:v>
                </c:pt>
                <c:pt idx="94">
                  <c:v>10695</c:v>
                </c:pt>
                <c:pt idx="95">
                  <c:v>10696</c:v>
                </c:pt>
                <c:pt idx="96">
                  <c:v>10697</c:v>
                </c:pt>
                <c:pt idx="97">
                  <c:v>10698</c:v>
                </c:pt>
                <c:pt idx="98">
                  <c:v>10699</c:v>
                </c:pt>
                <c:pt idx="99">
                  <c:v>10700</c:v>
                </c:pt>
                <c:pt idx="100">
                  <c:v>10701</c:v>
                </c:pt>
                <c:pt idx="101">
                  <c:v>10702</c:v>
                </c:pt>
                <c:pt idx="102">
                  <c:v>10703</c:v>
                </c:pt>
                <c:pt idx="103">
                  <c:v>10704</c:v>
                </c:pt>
                <c:pt idx="104">
                  <c:v>10705</c:v>
                </c:pt>
                <c:pt idx="105">
                  <c:v>10706</c:v>
                </c:pt>
                <c:pt idx="106">
                  <c:v>10707</c:v>
                </c:pt>
                <c:pt idx="107">
                  <c:v>10708</c:v>
                </c:pt>
                <c:pt idx="108">
                  <c:v>10709</c:v>
                </c:pt>
                <c:pt idx="109">
                  <c:v>10710</c:v>
                </c:pt>
                <c:pt idx="110">
                  <c:v>10711</c:v>
                </c:pt>
                <c:pt idx="111">
                  <c:v>10712</c:v>
                </c:pt>
                <c:pt idx="112">
                  <c:v>10713</c:v>
                </c:pt>
                <c:pt idx="113">
                  <c:v>10714</c:v>
                </c:pt>
                <c:pt idx="114">
                  <c:v>10715</c:v>
                </c:pt>
                <c:pt idx="115">
                  <c:v>10716</c:v>
                </c:pt>
                <c:pt idx="116">
                  <c:v>10717</c:v>
                </c:pt>
                <c:pt idx="117">
                  <c:v>10718</c:v>
                </c:pt>
                <c:pt idx="118">
                  <c:v>10719</c:v>
                </c:pt>
                <c:pt idx="119">
                  <c:v>10720</c:v>
                </c:pt>
                <c:pt idx="120">
                  <c:v>10721</c:v>
                </c:pt>
                <c:pt idx="121">
                  <c:v>10722</c:v>
                </c:pt>
                <c:pt idx="122">
                  <c:v>10723</c:v>
                </c:pt>
                <c:pt idx="123">
                  <c:v>10724</c:v>
                </c:pt>
                <c:pt idx="124">
                  <c:v>10725</c:v>
                </c:pt>
                <c:pt idx="125">
                  <c:v>10726</c:v>
                </c:pt>
                <c:pt idx="126">
                  <c:v>10727</c:v>
                </c:pt>
                <c:pt idx="127">
                  <c:v>10728</c:v>
                </c:pt>
                <c:pt idx="128">
                  <c:v>10729</c:v>
                </c:pt>
                <c:pt idx="129">
                  <c:v>10730</c:v>
                </c:pt>
                <c:pt idx="130">
                  <c:v>10731</c:v>
                </c:pt>
                <c:pt idx="131">
                  <c:v>10732</c:v>
                </c:pt>
                <c:pt idx="132">
                  <c:v>10733</c:v>
                </c:pt>
                <c:pt idx="133">
                  <c:v>10734</c:v>
                </c:pt>
                <c:pt idx="134">
                  <c:v>10735</c:v>
                </c:pt>
                <c:pt idx="135">
                  <c:v>10736</c:v>
                </c:pt>
                <c:pt idx="136">
                  <c:v>10737</c:v>
                </c:pt>
                <c:pt idx="137">
                  <c:v>10738</c:v>
                </c:pt>
                <c:pt idx="138">
                  <c:v>10739</c:v>
                </c:pt>
                <c:pt idx="139">
                  <c:v>10740</c:v>
                </c:pt>
                <c:pt idx="140">
                  <c:v>10741</c:v>
                </c:pt>
                <c:pt idx="141">
                  <c:v>10742</c:v>
                </c:pt>
                <c:pt idx="142">
                  <c:v>10743</c:v>
                </c:pt>
                <c:pt idx="143">
                  <c:v>10744</c:v>
                </c:pt>
                <c:pt idx="144">
                  <c:v>10745</c:v>
                </c:pt>
                <c:pt idx="145">
                  <c:v>10746</c:v>
                </c:pt>
                <c:pt idx="146">
                  <c:v>10747</c:v>
                </c:pt>
                <c:pt idx="147">
                  <c:v>10748</c:v>
                </c:pt>
                <c:pt idx="148">
                  <c:v>10749</c:v>
                </c:pt>
                <c:pt idx="149">
                  <c:v>10750</c:v>
                </c:pt>
                <c:pt idx="150">
                  <c:v>10751</c:v>
                </c:pt>
                <c:pt idx="151">
                  <c:v>10752</c:v>
                </c:pt>
                <c:pt idx="152">
                  <c:v>10753</c:v>
                </c:pt>
                <c:pt idx="153">
                  <c:v>10754</c:v>
                </c:pt>
                <c:pt idx="154">
                  <c:v>10755</c:v>
                </c:pt>
                <c:pt idx="155">
                  <c:v>10756</c:v>
                </c:pt>
                <c:pt idx="156">
                  <c:v>10757</c:v>
                </c:pt>
                <c:pt idx="157">
                  <c:v>10758</c:v>
                </c:pt>
                <c:pt idx="158">
                  <c:v>10759</c:v>
                </c:pt>
                <c:pt idx="159">
                  <c:v>10760</c:v>
                </c:pt>
                <c:pt idx="160">
                  <c:v>10761</c:v>
                </c:pt>
                <c:pt idx="161">
                  <c:v>10762</c:v>
                </c:pt>
                <c:pt idx="162">
                  <c:v>10763</c:v>
                </c:pt>
                <c:pt idx="163">
                  <c:v>10764</c:v>
                </c:pt>
                <c:pt idx="164">
                  <c:v>10765</c:v>
                </c:pt>
                <c:pt idx="165">
                  <c:v>10766</c:v>
                </c:pt>
                <c:pt idx="166">
                  <c:v>10767</c:v>
                </c:pt>
                <c:pt idx="167">
                  <c:v>10768</c:v>
                </c:pt>
                <c:pt idx="168">
                  <c:v>10769</c:v>
                </c:pt>
                <c:pt idx="169">
                  <c:v>10770</c:v>
                </c:pt>
                <c:pt idx="170">
                  <c:v>10771</c:v>
                </c:pt>
                <c:pt idx="171">
                  <c:v>10772</c:v>
                </c:pt>
                <c:pt idx="172">
                  <c:v>10773</c:v>
                </c:pt>
                <c:pt idx="173">
                  <c:v>10774</c:v>
                </c:pt>
                <c:pt idx="174">
                  <c:v>10775</c:v>
                </c:pt>
                <c:pt idx="175">
                  <c:v>10776</c:v>
                </c:pt>
                <c:pt idx="176">
                  <c:v>10777</c:v>
                </c:pt>
                <c:pt idx="177">
                  <c:v>10778</c:v>
                </c:pt>
                <c:pt idx="178">
                  <c:v>10779</c:v>
                </c:pt>
                <c:pt idx="179">
                  <c:v>10780</c:v>
                </c:pt>
                <c:pt idx="180">
                  <c:v>10781</c:v>
                </c:pt>
                <c:pt idx="181">
                  <c:v>10782</c:v>
                </c:pt>
                <c:pt idx="182">
                  <c:v>10783</c:v>
                </c:pt>
                <c:pt idx="183">
                  <c:v>10784</c:v>
                </c:pt>
                <c:pt idx="184">
                  <c:v>10785</c:v>
                </c:pt>
                <c:pt idx="185">
                  <c:v>10786</c:v>
                </c:pt>
                <c:pt idx="186">
                  <c:v>10787</c:v>
                </c:pt>
                <c:pt idx="187">
                  <c:v>10788</c:v>
                </c:pt>
                <c:pt idx="188">
                  <c:v>10789</c:v>
                </c:pt>
                <c:pt idx="189">
                  <c:v>10790</c:v>
                </c:pt>
                <c:pt idx="190">
                  <c:v>10791</c:v>
                </c:pt>
                <c:pt idx="191">
                  <c:v>10792</c:v>
                </c:pt>
                <c:pt idx="192">
                  <c:v>10793</c:v>
                </c:pt>
                <c:pt idx="193">
                  <c:v>10794</c:v>
                </c:pt>
                <c:pt idx="194">
                  <c:v>10795</c:v>
                </c:pt>
                <c:pt idx="195">
                  <c:v>10796</c:v>
                </c:pt>
                <c:pt idx="196">
                  <c:v>10797</c:v>
                </c:pt>
                <c:pt idx="197">
                  <c:v>10798</c:v>
                </c:pt>
                <c:pt idx="198">
                  <c:v>10799</c:v>
                </c:pt>
                <c:pt idx="199">
                  <c:v>10800</c:v>
                </c:pt>
                <c:pt idx="200">
                  <c:v>10801</c:v>
                </c:pt>
                <c:pt idx="201">
                  <c:v>10802</c:v>
                </c:pt>
                <c:pt idx="202">
                  <c:v>10803</c:v>
                </c:pt>
                <c:pt idx="203">
                  <c:v>10804</c:v>
                </c:pt>
                <c:pt idx="204">
                  <c:v>10805</c:v>
                </c:pt>
                <c:pt idx="205">
                  <c:v>10806</c:v>
                </c:pt>
                <c:pt idx="206">
                  <c:v>10807</c:v>
                </c:pt>
                <c:pt idx="207">
                  <c:v>10808</c:v>
                </c:pt>
                <c:pt idx="208">
                  <c:v>10809</c:v>
                </c:pt>
                <c:pt idx="209">
                  <c:v>10810</c:v>
                </c:pt>
                <c:pt idx="210">
                  <c:v>10811</c:v>
                </c:pt>
                <c:pt idx="211">
                  <c:v>10812</c:v>
                </c:pt>
                <c:pt idx="212">
                  <c:v>10813</c:v>
                </c:pt>
                <c:pt idx="213">
                  <c:v>10814</c:v>
                </c:pt>
                <c:pt idx="214">
                  <c:v>10815</c:v>
                </c:pt>
                <c:pt idx="215">
                  <c:v>10816</c:v>
                </c:pt>
                <c:pt idx="216">
                  <c:v>10817</c:v>
                </c:pt>
                <c:pt idx="217">
                  <c:v>10818</c:v>
                </c:pt>
                <c:pt idx="218">
                  <c:v>10819</c:v>
                </c:pt>
                <c:pt idx="219">
                  <c:v>10820</c:v>
                </c:pt>
                <c:pt idx="220">
                  <c:v>10821</c:v>
                </c:pt>
                <c:pt idx="221">
                  <c:v>10822</c:v>
                </c:pt>
                <c:pt idx="222">
                  <c:v>10823</c:v>
                </c:pt>
                <c:pt idx="223">
                  <c:v>10824</c:v>
                </c:pt>
                <c:pt idx="224">
                  <c:v>10825</c:v>
                </c:pt>
                <c:pt idx="225">
                  <c:v>10826</c:v>
                </c:pt>
                <c:pt idx="226">
                  <c:v>10827</c:v>
                </c:pt>
                <c:pt idx="227">
                  <c:v>10828</c:v>
                </c:pt>
                <c:pt idx="228">
                  <c:v>10829</c:v>
                </c:pt>
                <c:pt idx="229">
                  <c:v>10830</c:v>
                </c:pt>
                <c:pt idx="230">
                  <c:v>10831</c:v>
                </c:pt>
                <c:pt idx="231">
                  <c:v>10832</c:v>
                </c:pt>
                <c:pt idx="232">
                  <c:v>10833</c:v>
                </c:pt>
                <c:pt idx="233">
                  <c:v>10834</c:v>
                </c:pt>
                <c:pt idx="234">
                  <c:v>10835</c:v>
                </c:pt>
                <c:pt idx="235">
                  <c:v>10836</c:v>
                </c:pt>
                <c:pt idx="236">
                  <c:v>10837</c:v>
                </c:pt>
                <c:pt idx="237">
                  <c:v>10838</c:v>
                </c:pt>
                <c:pt idx="238">
                  <c:v>10839</c:v>
                </c:pt>
                <c:pt idx="239">
                  <c:v>10840</c:v>
                </c:pt>
                <c:pt idx="240">
                  <c:v>10841</c:v>
                </c:pt>
                <c:pt idx="241">
                  <c:v>10842</c:v>
                </c:pt>
                <c:pt idx="242">
                  <c:v>10843</c:v>
                </c:pt>
                <c:pt idx="243">
                  <c:v>10844</c:v>
                </c:pt>
                <c:pt idx="244">
                  <c:v>10845</c:v>
                </c:pt>
                <c:pt idx="245">
                  <c:v>10846</c:v>
                </c:pt>
                <c:pt idx="246">
                  <c:v>10847</c:v>
                </c:pt>
                <c:pt idx="247">
                  <c:v>10848</c:v>
                </c:pt>
                <c:pt idx="248">
                  <c:v>10849</c:v>
                </c:pt>
                <c:pt idx="249">
                  <c:v>10850</c:v>
                </c:pt>
                <c:pt idx="250">
                  <c:v>10851</c:v>
                </c:pt>
                <c:pt idx="251">
                  <c:v>10852</c:v>
                </c:pt>
                <c:pt idx="252">
                  <c:v>10853</c:v>
                </c:pt>
                <c:pt idx="253">
                  <c:v>10854</c:v>
                </c:pt>
                <c:pt idx="254">
                  <c:v>10855</c:v>
                </c:pt>
                <c:pt idx="255">
                  <c:v>10856</c:v>
                </c:pt>
                <c:pt idx="256">
                  <c:v>10857</c:v>
                </c:pt>
                <c:pt idx="257">
                  <c:v>10858</c:v>
                </c:pt>
                <c:pt idx="258">
                  <c:v>10859</c:v>
                </c:pt>
                <c:pt idx="259">
                  <c:v>10860</c:v>
                </c:pt>
                <c:pt idx="260">
                  <c:v>10861</c:v>
                </c:pt>
                <c:pt idx="261">
                  <c:v>10862</c:v>
                </c:pt>
                <c:pt idx="262">
                  <c:v>10863</c:v>
                </c:pt>
                <c:pt idx="263">
                  <c:v>10864</c:v>
                </c:pt>
                <c:pt idx="264">
                  <c:v>10865</c:v>
                </c:pt>
                <c:pt idx="265">
                  <c:v>10866</c:v>
                </c:pt>
                <c:pt idx="266">
                  <c:v>10867</c:v>
                </c:pt>
                <c:pt idx="267">
                  <c:v>10868</c:v>
                </c:pt>
                <c:pt idx="268">
                  <c:v>10869</c:v>
                </c:pt>
                <c:pt idx="269">
                  <c:v>10870</c:v>
                </c:pt>
                <c:pt idx="270">
                  <c:v>10871</c:v>
                </c:pt>
                <c:pt idx="271">
                  <c:v>10872</c:v>
                </c:pt>
                <c:pt idx="272">
                  <c:v>10873</c:v>
                </c:pt>
                <c:pt idx="273">
                  <c:v>10874</c:v>
                </c:pt>
                <c:pt idx="274">
                  <c:v>10875</c:v>
                </c:pt>
                <c:pt idx="275">
                  <c:v>10876</c:v>
                </c:pt>
                <c:pt idx="276">
                  <c:v>10877</c:v>
                </c:pt>
                <c:pt idx="277">
                  <c:v>10878</c:v>
                </c:pt>
                <c:pt idx="278">
                  <c:v>10879</c:v>
                </c:pt>
                <c:pt idx="279">
                  <c:v>10880</c:v>
                </c:pt>
                <c:pt idx="280">
                  <c:v>10881</c:v>
                </c:pt>
                <c:pt idx="281">
                  <c:v>10882</c:v>
                </c:pt>
                <c:pt idx="282">
                  <c:v>10883</c:v>
                </c:pt>
                <c:pt idx="283">
                  <c:v>10884</c:v>
                </c:pt>
                <c:pt idx="284">
                  <c:v>10885</c:v>
                </c:pt>
                <c:pt idx="285">
                  <c:v>10886</c:v>
                </c:pt>
                <c:pt idx="286">
                  <c:v>10887</c:v>
                </c:pt>
                <c:pt idx="287">
                  <c:v>10888</c:v>
                </c:pt>
                <c:pt idx="288">
                  <c:v>10889</c:v>
                </c:pt>
                <c:pt idx="289">
                  <c:v>10890</c:v>
                </c:pt>
                <c:pt idx="290">
                  <c:v>10891</c:v>
                </c:pt>
                <c:pt idx="291">
                  <c:v>10892</c:v>
                </c:pt>
                <c:pt idx="292">
                  <c:v>10893</c:v>
                </c:pt>
                <c:pt idx="293">
                  <c:v>10894</c:v>
                </c:pt>
              </c:numCache>
            </c:numRef>
          </c:xVal>
          <c:yVal>
            <c:numRef>
              <c:f>Graph!$D$835:$D$1126</c:f>
              <c:numCache>
                <c:formatCode>General</c:formatCode>
                <c:ptCount val="29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Graph!$A$834:$A$1127</c:f>
              <c:numCache>
                <c:formatCode>General</c:formatCode>
                <c:ptCount val="294"/>
                <c:pt idx="0">
                  <c:v>10601</c:v>
                </c:pt>
                <c:pt idx="1">
                  <c:v>10602</c:v>
                </c:pt>
                <c:pt idx="2">
                  <c:v>10603</c:v>
                </c:pt>
                <c:pt idx="3">
                  <c:v>10604</c:v>
                </c:pt>
                <c:pt idx="4">
                  <c:v>10605</c:v>
                </c:pt>
                <c:pt idx="5">
                  <c:v>10606</c:v>
                </c:pt>
                <c:pt idx="6">
                  <c:v>10607</c:v>
                </c:pt>
                <c:pt idx="7">
                  <c:v>10608</c:v>
                </c:pt>
                <c:pt idx="8">
                  <c:v>10609</c:v>
                </c:pt>
                <c:pt idx="9">
                  <c:v>10610</c:v>
                </c:pt>
                <c:pt idx="10">
                  <c:v>10611</c:v>
                </c:pt>
                <c:pt idx="11">
                  <c:v>10612</c:v>
                </c:pt>
                <c:pt idx="12">
                  <c:v>10613</c:v>
                </c:pt>
                <c:pt idx="13">
                  <c:v>10614</c:v>
                </c:pt>
                <c:pt idx="14">
                  <c:v>10615</c:v>
                </c:pt>
                <c:pt idx="15">
                  <c:v>10616</c:v>
                </c:pt>
                <c:pt idx="16">
                  <c:v>10617</c:v>
                </c:pt>
                <c:pt idx="17">
                  <c:v>10618</c:v>
                </c:pt>
                <c:pt idx="18">
                  <c:v>10619</c:v>
                </c:pt>
                <c:pt idx="19">
                  <c:v>10620</c:v>
                </c:pt>
                <c:pt idx="20">
                  <c:v>10621</c:v>
                </c:pt>
                <c:pt idx="21">
                  <c:v>10622</c:v>
                </c:pt>
                <c:pt idx="22">
                  <c:v>10623</c:v>
                </c:pt>
                <c:pt idx="23">
                  <c:v>10624</c:v>
                </c:pt>
                <c:pt idx="24">
                  <c:v>10625</c:v>
                </c:pt>
                <c:pt idx="25">
                  <c:v>10626</c:v>
                </c:pt>
                <c:pt idx="26">
                  <c:v>10627</c:v>
                </c:pt>
                <c:pt idx="27">
                  <c:v>10628</c:v>
                </c:pt>
                <c:pt idx="28">
                  <c:v>10629</c:v>
                </c:pt>
                <c:pt idx="29">
                  <c:v>10630</c:v>
                </c:pt>
                <c:pt idx="30">
                  <c:v>10631</c:v>
                </c:pt>
                <c:pt idx="31">
                  <c:v>10632</c:v>
                </c:pt>
                <c:pt idx="32">
                  <c:v>10633</c:v>
                </c:pt>
                <c:pt idx="33">
                  <c:v>10634</c:v>
                </c:pt>
                <c:pt idx="34">
                  <c:v>10635</c:v>
                </c:pt>
                <c:pt idx="35">
                  <c:v>10636</c:v>
                </c:pt>
                <c:pt idx="36">
                  <c:v>10637</c:v>
                </c:pt>
                <c:pt idx="37">
                  <c:v>10638</c:v>
                </c:pt>
                <c:pt idx="38">
                  <c:v>10639</c:v>
                </c:pt>
                <c:pt idx="39">
                  <c:v>10640</c:v>
                </c:pt>
                <c:pt idx="40">
                  <c:v>10641</c:v>
                </c:pt>
                <c:pt idx="41">
                  <c:v>10642</c:v>
                </c:pt>
                <c:pt idx="42">
                  <c:v>10643</c:v>
                </c:pt>
                <c:pt idx="43">
                  <c:v>10644</c:v>
                </c:pt>
                <c:pt idx="44">
                  <c:v>10645</c:v>
                </c:pt>
                <c:pt idx="45">
                  <c:v>10646</c:v>
                </c:pt>
                <c:pt idx="46">
                  <c:v>10647</c:v>
                </c:pt>
                <c:pt idx="47">
                  <c:v>10648</c:v>
                </c:pt>
                <c:pt idx="48">
                  <c:v>10649</c:v>
                </c:pt>
                <c:pt idx="49">
                  <c:v>10650</c:v>
                </c:pt>
                <c:pt idx="50">
                  <c:v>10651</c:v>
                </c:pt>
                <c:pt idx="51">
                  <c:v>10652</c:v>
                </c:pt>
                <c:pt idx="52">
                  <c:v>10653</c:v>
                </c:pt>
                <c:pt idx="53">
                  <c:v>10654</c:v>
                </c:pt>
                <c:pt idx="54">
                  <c:v>10655</c:v>
                </c:pt>
                <c:pt idx="55">
                  <c:v>10656</c:v>
                </c:pt>
                <c:pt idx="56">
                  <c:v>10657</c:v>
                </c:pt>
                <c:pt idx="57">
                  <c:v>10658</c:v>
                </c:pt>
                <c:pt idx="58">
                  <c:v>10659</c:v>
                </c:pt>
                <c:pt idx="59">
                  <c:v>10660</c:v>
                </c:pt>
                <c:pt idx="60">
                  <c:v>10661</c:v>
                </c:pt>
                <c:pt idx="61">
                  <c:v>10662</c:v>
                </c:pt>
                <c:pt idx="62">
                  <c:v>10663</c:v>
                </c:pt>
                <c:pt idx="63">
                  <c:v>10664</c:v>
                </c:pt>
                <c:pt idx="64">
                  <c:v>10665</c:v>
                </c:pt>
                <c:pt idx="65">
                  <c:v>10666</c:v>
                </c:pt>
                <c:pt idx="66">
                  <c:v>10667</c:v>
                </c:pt>
                <c:pt idx="67">
                  <c:v>10668</c:v>
                </c:pt>
                <c:pt idx="68">
                  <c:v>10669</c:v>
                </c:pt>
                <c:pt idx="69">
                  <c:v>10670</c:v>
                </c:pt>
                <c:pt idx="70">
                  <c:v>10671</c:v>
                </c:pt>
                <c:pt idx="71">
                  <c:v>10672</c:v>
                </c:pt>
                <c:pt idx="72">
                  <c:v>10673</c:v>
                </c:pt>
                <c:pt idx="73">
                  <c:v>10674</c:v>
                </c:pt>
                <c:pt idx="74">
                  <c:v>10675</c:v>
                </c:pt>
                <c:pt idx="75">
                  <c:v>10676</c:v>
                </c:pt>
                <c:pt idx="76">
                  <c:v>10677</c:v>
                </c:pt>
                <c:pt idx="77">
                  <c:v>10678</c:v>
                </c:pt>
                <c:pt idx="78">
                  <c:v>10679</c:v>
                </c:pt>
                <c:pt idx="79">
                  <c:v>10680</c:v>
                </c:pt>
                <c:pt idx="80">
                  <c:v>10681</c:v>
                </c:pt>
                <c:pt idx="81">
                  <c:v>10682</c:v>
                </c:pt>
                <c:pt idx="82">
                  <c:v>10683</c:v>
                </c:pt>
                <c:pt idx="83">
                  <c:v>10684</c:v>
                </c:pt>
                <c:pt idx="84">
                  <c:v>10685</c:v>
                </c:pt>
                <c:pt idx="85">
                  <c:v>10686</c:v>
                </c:pt>
                <c:pt idx="86">
                  <c:v>10687</c:v>
                </c:pt>
                <c:pt idx="87">
                  <c:v>10688</c:v>
                </c:pt>
                <c:pt idx="88">
                  <c:v>10689</c:v>
                </c:pt>
                <c:pt idx="89">
                  <c:v>10690</c:v>
                </c:pt>
                <c:pt idx="90">
                  <c:v>10691</c:v>
                </c:pt>
                <c:pt idx="91">
                  <c:v>10692</c:v>
                </c:pt>
                <c:pt idx="92">
                  <c:v>10693</c:v>
                </c:pt>
                <c:pt idx="93">
                  <c:v>10694</c:v>
                </c:pt>
                <c:pt idx="94">
                  <c:v>10695</c:v>
                </c:pt>
                <c:pt idx="95">
                  <c:v>10696</c:v>
                </c:pt>
                <c:pt idx="96">
                  <c:v>10697</c:v>
                </c:pt>
                <c:pt idx="97">
                  <c:v>10698</c:v>
                </c:pt>
                <c:pt idx="98">
                  <c:v>10699</c:v>
                </c:pt>
                <c:pt idx="99">
                  <c:v>10700</c:v>
                </c:pt>
                <c:pt idx="100">
                  <c:v>10701</c:v>
                </c:pt>
                <c:pt idx="101">
                  <c:v>10702</c:v>
                </c:pt>
                <c:pt idx="102">
                  <c:v>10703</c:v>
                </c:pt>
                <c:pt idx="103">
                  <c:v>10704</c:v>
                </c:pt>
                <c:pt idx="104">
                  <c:v>10705</c:v>
                </c:pt>
                <c:pt idx="105">
                  <c:v>10706</c:v>
                </c:pt>
                <c:pt idx="106">
                  <c:v>10707</c:v>
                </c:pt>
                <c:pt idx="107">
                  <c:v>10708</c:v>
                </c:pt>
                <c:pt idx="108">
                  <c:v>10709</c:v>
                </c:pt>
                <c:pt idx="109">
                  <c:v>10710</c:v>
                </c:pt>
                <c:pt idx="110">
                  <c:v>10711</c:v>
                </c:pt>
                <c:pt idx="111">
                  <c:v>10712</c:v>
                </c:pt>
                <c:pt idx="112">
                  <c:v>10713</c:v>
                </c:pt>
                <c:pt idx="113">
                  <c:v>10714</c:v>
                </c:pt>
                <c:pt idx="114">
                  <c:v>10715</c:v>
                </c:pt>
                <c:pt idx="115">
                  <c:v>10716</c:v>
                </c:pt>
                <c:pt idx="116">
                  <c:v>10717</c:v>
                </c:pt>
                <c:pt idx="117">
                  <c:v>10718</c:v>
                </c:pt>
                <c:pt idx="118">
                  <c:v>10719</c:v>
                </c:pt>
                <c:pt idx="119">
                  <c:v>10720</c:v>
                </c:pt>
                <c:pt idx="120">
                  <c:v>10721</c:v>
                </c:pt>
                <c:pt idx="121">
                  <c:v>10722</c:v>
                </c:pt>
                <c:pt idx="122">
                  <c:v>10723</c:v>
                </c:pt>
                <c:pt idx="123">
                  <c:v>10724</c:v>
                </c:pt>
                <c:pt idx="124">
                  <c:v>10725</c:v>
                </c:pt>
                <c:pt idx="125">
                  <c:v>10726</c:v>
                </c:pt>
                <c:pt idx="126">
                  <c:v>10727</c:v>
                </c:pt>
                <c:pt idx="127">
                  <c:v>10728</c:v>
                </c:pt>
                <c:pt idx="128">
                  <c:v>10729</c:v>
                </c:pt>
                <c:pt idx="129">
                  <c:v>10730</c:v>
                </c:pt>
                <c:pt idx="130">
                  <c:v>10731</c:v>
                </c:pt>
                <c:pt idx="131">
                  <c:v>10732</c:v>
                </c:pt>
                <c:pt idx="132">
                  <c:v>10733</c:v>
                </c:pt>
                <c:pt idx="133">
                  <c:v>10734</c:v>
                </c:pt>
                <c:pt idx="134">
                  <c:v>10735</c:v>
                </c:pt>
                <c:pt idx="135">
                  <c:v>10736</c:v>
                </c:pt>
                <c:pt idx="136">
                  <c:v>10737</c:v>
                </c:pt>
                <c:pt idx="137">
                  <c:v>10738</c:v>
                </c:pt>
                <c:pt idx="138">
                  <c:v>10739</c:v>
                </c:pt>
                <c:pt idx="139">
                  <c:v>10740</c:v>
                </c:pt>
                <c:pt idx="140">
                  <c:v>10741</c:v>
                </c:pt>
                <c:pt idx="141">
                  <c:v>10742</c:v>
                </c:pt>
                <c:pt idx="142">
                  <c:v>10743</c:v>
                </c:pt>
                <c:pt idx="143">
                  <c:v>10744</c:v>
                </c:pt>
                <c:pt idx="144">
                  <c:v>10745</c:v>
                </c:pt>
                <c:pt idx="145">
                  <c:v>10746</c:v>
                </c:pt>
                <c:pt idx="146">
                  <c:v>10747</c:v>
                </c:pt>
                <c:pt idx="147">
                  <c:v>10748</c:v>
                </c:pt>
                <c:pt idx="148">
                  <c:v>10749</c:v>
                </c:pt>
                <c:pt idx="149">
                  <c:v>10750</c:v>
                </c:pt>
                <c:pt idx="150">
                  <c:v>10751</c:v>
                </c:pt>
                <c:pt idx="151">
                  <c:v>10752</c:v>
                </c:pt>
                <c:pt idx="152">
                  <c:v>10753</c:v>
                </c:pt>
                <c:pt idx="153">
                  <c:v>10754</c:v>
                </c:pt>
                <c:pt idx="154">
                  <c:v>10755</c:v>
                </c:pt>
                <c:pt idx="155">
                  <c:v>10756</c:v>
                </c:pt>
                <c:pt idx="156">
                  <c:v>10757</c:v>
                </c:pt>
                <c:pt idx="157">
                  <c:v>10758</c:v>
                </c:pt>
                <c:pt idx="158">
                  <c:v>10759</c:v>
                </c:pt>
                <c:pt idx="159">
                  <c:v>10760</c:v>
                </c:pt>
                <c:pt idx="160">
                  <c:v>10761</c:v>
                </c:pt>
                <c:pt idx="161">
                  <c:v>10762</c:v>
                </c:pt>
                <c:pt idx="162">
                  <c:v>10763</c:v>
                </c:pt>
                <c:pt idx="163">
                  <c:v>10764</c:v>
                </c:pt>
                <c:pt idx="164">
                  <c:v>10765</c:v>
                </c:pt>
                <c:pt idx="165">
                  <c:v>10766</c:v>
                </c:pt>
                <c:pt idx="166">
                  <c:v>10767</c:v>
                </c:pt>
                <c:pt idx="167">
                  <c:v>10768</c:v>
                </c:pt>
                <c:pt idx="168">
                  <c:v>10769</c:v>
                </c:pt>
                <c:pt idx="169">
                  <c:v>10770</c:v>
                </c:pt>
                <c:pt idx="170">
                  <c:v>10771</c:v>
                </c:pt>
                <c:pt idx="171">
                  <c:v>10772</c:v>
                </c:pt>
                <c:pt idx="172">
                  <c:v>10773</c:v>
                </c:pt>
                <c:pt idx="173">
                  <c:v>10774</c:v>
                </c:pt>
                <c:pt idx="174">
                  <c:v>10775</c:v>
                </c:pt>
                <c:pt idx="175">
                  <c:v>10776</c:v>
                </c:pt>
                <c:pt idx="176">
                  <c:v>10777</c:v>
                </c:pt>
                <c:pt idx="177">
                  <c:v>10778</c:v>
                </c:pt>
                <c:pt idx="178">
                  <c:v>10779</c:v>
                </c:pt>
                <c:pt idx="179">
                  <c:v>10780</c:v>
                </c:pt>
                <c:pt idx="180">
                  <c:v>10781</c:v>
                </c:pt>
                <c:pt idx="181">
                  <c:v>10782</c:v>
                </c:pt>
                <c:pt idx="182">
                  <c:v>10783</c:v>
                </c:pt>
                <c:pt idx="183">
                  <c:v>10784</c:v>
                </c:pt>
                <c:pt idx="184">
                  <c:v>10785</c:v>
                </c:pt>
                <c:pt idx="185">
                  <c:v>10786</c:v>
                </c:pt>
                <c:pt idx="186">
                  <c:v>10787</c:v>
                </c:pt>
                <c:pt idx="187">
                  <c:v>10788</c:v>
                </c:pt>
                <c:pt idx="188">
                  <c:v>10789</c:v>
                </c:pt>
                <c:pt idx="189">
                  <c:v>10790</c:v>
                </c:pt>
                <c:pt idx="190">
                  <c:v>10791</c:v>
                </c:pt>
                <c:pt idx="191">
                  <c:v>10792</c:v>
                </c:pt>
                <c:pt idx="192">
                  <c:v>10793</c:v>
                </c:pt>
                <c:pt idx="193">
                  <c:v>10794</c:v>
                </c:pt>
                <c:pt idx="194">
                  <c:v>10795</c:v>
                </c:pt>
                <c:pt idx="195">
                  <c:v>10796</c:v>
                </c:pt>
                <c:pt idx="196">
                  <c:v>10797</c:v>
                </c:pt>
                <c:pt idx="197">
                  <c:v>10798</c:v>
                </c:pt>
                <c:pt idx="198">
                  <c:v>10799</c:v>
                </c:pt>
                <c:pt idx="199">
                  <c:v>10800</c:v>
                </c:pt>
                <c:pt idx="200">
                  <c:v>10801</c:v>
                </c:pt>
                <c:pt idx="201">
                  <c:v>10802</c:v>
                </c:pt>
                <c:pt idx="202">
                  <c:v>10803</c:v>
                </c:pt>
                <c:pt idx="203">
                  <c:v>10804</c:v>
                </c:pt>
                <c:pt idx="204">
                  <c:v>10805</c:v>
                </c:pt>
                <c:pt idx="205">
                  <c:v>10806</c:v>
                </c:pt>
                <c:pt idx="206">
                  <c:v>10807</c:v>
                </c:pt>
                <c:pt idx="207">
                  <c:v>10808</c:v>
                </c:pt>
                <c:pt idx="208">
                  <c:v>10809</c:v>
                </c:pt>
                <c:pt idx="209">
                  <c:v>10810</c:v>
                </c:pt>
                <c:pt idx="210">
                  <c:v>10811</c:v>
                </c:pt>
                <c:pt idx="211">
                  <c:v>10812</c:v>
                </c:pt>
                <c:pt idx="212">
                  <c:v>10813</c:v>
                </c:pt>
                <c:pt idx="213">
                  <c:v>10814</c:v>
                </c:pt>
                <c:pt idx="214">
                  <c:v>10815</c:v>
                </c:pt>
                <c:pt idx="215">
                  <c:v>10816</c:v>
                </c:pt>
                <c:pt idx="216">
                  <c:v>10817</c:v>
                </c:pt>
                <c:pt idx="217">
                  <c:v>10818</c:v>
                </c:pt>
                <c:pt idx="218">
                  <c:v>10819</c:v>
                </c:pt>
                <c:pt idx="219">
                  <c:v>10820</c:v>
                </c:pt>
                <c:pt idx="220">
                  <c:v>10821</c:v>
                </c:pt>
                <c:pt idx="221">
                  <c:v>10822</c:v>
                </c:pt>
                <c:pt idx="222">
                  <c:v>10823</c:v>
                </c:pt>
                <c:pt idx="223">
                  <c:v>10824</c:v>
                </c:pt>
                <c:pt idx="224">
                  <c:v>10825</c:v>
                </c:pt>
                <c:pt idx="225">
                  <c:v>10826</c:v>
                </c:pt>
                <c:pt idx="226">
                  <c:v>10827</c:v>
                </c:pt>
                <c:pt idx="227">
                  <c:v>10828</c:v>
                </c:pt>
                <c:pt idx="228">
                  <c:v>10829</c:v>
                </c:pt>
                <c:pt idx="229">
                  <c:v>10830</c:v>
                </c:pt>
                <c:pt idx="230">
                  <c:v>10831</c:v>
                </c:pt>
                <c:pt idx="231">
                  <c:v>10832</c:v>
                </c:pt>
                <c:pt idx="232">
                  <c:v>10833</c:v>
                </c:pt>
                <c:pt idx="233">
                  <c:v>10834</c:v>
                </c:pt>
                <c:pt idx="234">
                  <c:v>10835</c:v>
                </c:pt>
                <c:pt idx="235">
                  <c:v>10836</c:v>
                </c:pt>
                <c:pt idx="236">
                  <c:v>10837</c:v>
                </c:pt>
                <c:pt idx="237">
                  <c:v>10838</c:v>
                </c:pt>
                <c:pt idx="238">
                  <c:v>10839</c:v>
                </c:pt>
                <c:pt idx="239">
                  <c:v>10840</c:v>
                </c:pt>
                <c:pt idx="240">
                  <c:v>10841</c:v>
                </c:pt>
                <c:pt idx="241">
                  <c:v>10842</c:v>
                </c:pt>
                <c:pt idx="242">
                  <c:v>10843</c:v>
                </c:pt>
                <c:pt idx="243">
                  <c:v>10844</c:v>
                </c:pt>
                <c:pt idx="244">
                  <c:v>10845</c:v>
                </c:pt>
                <c:pt idx="245">
                  <c:v>10846</c:v>
                </c:pt>
                <c:pt idx="246">
                  <c:v>10847</c:v>
                </c:pt>
                <c:pt idx="247">
                  <c:v>10848</c:v>
                </c:pt>
                <c:pt idx="248">
                  <c:v>10849</c:v>
                </c:pt>
                <c:pt idx="249">
                  <c:v>10850</c:v>
                </c:pt>
                <c:pt idx="250">
                  <c:v>10851</c:v>
                </c:pt>
                <c:pt idx="251">
                  <c:v>10852</c:v>
                </c:pt>
                <c:pt idx="252">
                  <c:v>10853</c:v>
                </c:pt>
                <c:pt idx="253">
                  <c:v>10854</c:v>
                </c:pt>
                <c:pt idx="254">
                  <c:v>10855</c:v>
                </c:pt>
                <c:pt idx="255">
                  <c:v>10856</c:v>
                </c:pt>
                <c:pt idx="256">
                  <c:v>10857</c:v>
                </c:pt>
                <c:pt idx="257">
                  <c:v>10858</c:v>
                </c:pt>
                <c:pt idx="258">
                  <c:v>10859</c:v>
                </c:pt>
                <c:pt idx="259">
                  <c:v>10860</c:v>
                </c:pt>
                <c:pt idx="260">
                  <c:v>10861</c:v>
                </c:pt>
                <c:pt idx="261">
                  <c:v>10862</c:v>
                </c:pt>
                <c:pt idx="262">
                  <c:v>10863</c:v>
                </c:pt>
                <c:pt idx="263">
                  <c:v>10864</c:v>
                </c:pt>
                <c:pt idx="264">
                  <c:v>10865</c:v>
                </c:pt>
                <c:pt idx="265">
                  <c:v>10866</c:v>
                </c:pt>
                <c:pt idx="266">
                  <c:v>10867</c:v>
                </c:pt>
                <c:pt idx="267">
                  <c:v>10868</c:v>
                </c:pt>
                <c:pt idx="268">
                  <c:v>10869</c:v>
                </c:pt>
                <c:pt idx="269">
                  <c:v>10870</c:v>
                </c:pt>
                <c:pt idx="270">
                  <c:v>10871</c:v>
                </c:pt>
                <c:pt idx="271">
                  <c:v>10872</c:v>
                </c:pt>
                <c:pt idx="272">
                  <c:v>10873</c:v>
                </c:pt>
                <c:pt idx="273">
                  <c:v>10874</c:v>
                </c:pt>
                <c:pt idx="274">
                  <c:v>10875</c:v>
                </c:pt>
                <c:pt idx="275">
                  <c:v>10876</c:v>
                </c:pt>
                <c:pt idx="276">
                  <c:v>10877</c:v>
                </c:pt>
                <c:pt idx="277">
                  <c:v>10878</c:v>
                </c:pt>
                <c:pt idx="278">
                  <c:v>10879</c:v>
                </c:pt>
                <c:pt idx="279">
                  <c:v>10880</c:v>
                </c:pt>
                <c:pt idx="280">
                  <c:v>10881</c:v>
                </c:pt>
                <c:pt idx="281">
                  <c:v>10882</c:v>
                </c:pt>
                <c:pt idx="282">
                  <c:v>10883</c:v>
                </c:pt>
                <c:pt idx="283">
                  <c:v>10884</c:v>
                </c:pt>
                <c:pt idx="284">
                  <c:v>10885</c:v>
                </c:pt>
                <c:pt idx="285">
                  <c:v>10886</c:v>
                </c:pt>
                <c:pt idx="286">
                  <c:v>10887</c:v>
                </c:pt>
                <c:pt idx="287">
                  <c:v>10888</c:v>
                </c:pt>
                <c:pt idx="288">
                  <c:v>10889</c:v>
                </c:pt>
                <c:pt idx="289">
                  <c:v>10890</c:v>
                </c:pt>
                <c:pt idx="290">
                  <c:v>10891</c:v>
                </c:pt>
                <c:pt idx="291">
                  <c:v>10892</c:v>
                </c:pt>
                <c:pt idx="292">
                  <c:v>10893</c:v>
                </c:pt>
                <c:pt idx="293">
                  <c:v>10894</c:v>
                </c:pt>
              </c:numCache>
            </c:numRef>
          </c:xVal>
          <c:yVal>
            <c:numRef>
              <c:f>Graph!$B$835:$B$1126</c:f>
              <c:numCache>
                <c:formatCode>General</c:formatCode>
                <c:ptCount val="292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Graph!$A$834:$A$1127</c:f>
              <c:numCache>
                <c:formatCode>General</c:formatCode>
                <c:ptCount val="294"/>
                <c:pt idx="0">
                  <c:v>10601</c:v>
                </c:pt>
                <c:pt idx="1">
                  <c:v>10602</c:v>
                </c:pt>
                <c:pt idx="2">
                  <c:v>10603</c:v>
                </c:pt>
                <c:pt idx="3">
                  <c:v>10604</c:v>
                </c:pt>
                <c:pt idx="4">
                  <c:v>10605</c:v>
                </c:pt>
                <c:pt idx="5">
                  <c:v>10606</c:v>
                </c:pt>
                <c:pt idx="6">
                  <c:v>10607</c:v>
                </c:pt>
                <c:pt idx="7">
                  <c:v>10608</c:v>
                </c:pt>
                <c:pt idx="8">
                  <c:v>10609</c:v>
                </c:pt>
                <c:pt idx="9">
                  <c:v>10610</c:v>
                </c:pt>
                <c:pt idx="10">
                  <c:v>10611</c:v>
                </c:pt>
                <c:pt idx="11">
                  <c:v>10612</c:v>
                </c:pt>
                <c:pt idx="12">
                  <c:v>10613</c:v>
                </c:pt>
                <c:pt idx="13">
                  <c:v>10614</c:v>
                </c:pt>
                <c:pt idx="14">
                  <c:v>10615</c:v>
                </c:pt>
                <c:pt idx="15">
                  <c:v>10616</c:v>
                </c:pt>
                <c:pt idx="16">
                  <c:v>10617</c:v>
                </c:pt>
                <c:pt idx="17">
                  <c:v>10618</c:v>
                </c:pt>
                <c:pt idx="18">
                  <c:v>10619</c:v>
                </c:pt>
                <c:pt idx="19">
                  <c:v>10620</c:v>
                </c:pt>
                <c:pt idx="20">
                  <c:v>10621</c:v>
                </c:pt>
                <c:pt idx="21">
                  <c:v>10622</c:v>
                </c:pt>
                <c:pt idx="22">
                  <c:v>10623</c:v>
                </c:pt>
                <c:pt idx="23">
                  <c:v>10624</c:v>
                </c:pt>
                <c:pt idx="24">
                  <c:v>10625</c:v>
                </c:pt>
                <c:pt idx="25">
                  <c:v>10626</c:v>
                </c:pt>
                <c:pt idx="26">
                  <c:v>10627</c:v>
                </c:pt>
                <c:pt idx="27">
                  <c:v>10628</c:v>
                </c:pt>
                <c:pt idx="28">
                  <c:v>10629</c:v>
                </c:pt>
                <c:pt idx="29">
                  <c:v>10630</c:v>
                </c:pt>
                <c:pt idx="30">
                  <c:v>10631</c:v>
                </c:pt>
                <c:pt idx="31">
                  <c:v>10632</c:v>
                </c:pt>
                <c:pt idx="32">
                  <c:v>10633</c:v>
                </c:pt>
                <c:pt idx="33">
                  <c:v>10634</c:v>
                </c:pt>
                <c:pt idx="34">
                  <c:v>10635</c:v>
                </c:pt>
                <c:pt idx="35">
                  <c:v>10636</c:v>
                </c:pt>
                <c:pt idx="36">
                  <c:v>10637</c:v>
                </c:pt>
                <c:pt idx="37">
                  <c:v>10638</c:v>
                </c:pt>
                <c:pt idx="38">
                  <c:v>10639</c:v>
                </c:pt>
                <c:pt idx="39">
                  <c:v>10640</c:v>
                </c:pt>
                <c:pt idx="40">
                  <c:v>10641</c:v>
                </c:pt>
                <c:pt idx="41">
                  <c:v>10642</c:v>
                </c:pt>
                <c:pt idx="42">
                  <c:v>10643</c:v>
                </c:pt>
                <c:pt idx="43">
                  <c:v>10644</c:v>
                </c:pt>
                <c:pt idx="44">
                  <c:v>10645</c:v>
                </c:pt>
                <c:pt idx="45">
                  <c:v>10646</c:v>
                </c:pt>
                <c:pt idx="46">
                  <c:v>10647</c:v>
                </c:pt>
                <c:pt idx="47">
                  <c:v>10648</c:v>
                </c:pt>
                <c:pt idx="48">
                  <c:v>10649</c:v>
                </c:pt>
                <c:pt idx="49">
                  <c:v>10650</c:v>
                </c:pt>
                <c:pt idx="50">
                  <c:v>10651</c:v>
                </c:pt>
                <c:pt idx="51">
                  <c:v>10652</c:v>
                </c:pt>
                <c:pt idx="52">
                  <c:v>10653</c:v>
                </c:pt>
                <c:pt idx="53">
                  <c:v>10654</c:v>
                </c:pt>
                <c:pt idx="54">
                  <c:v>10655</c:v>
                </c:pt>
                <c:pt idx="55">
                  <c:v>10656</c:v>
                </c:pt>
                <c:pt idx="56">
                  <c:v>10657</c:v>
                </c:pt>
                <c:pt idx="57">
                  <c:v>10658</c:v>
                </c:pt>
                <c:pt idx="58">
                  <c:v>10659</c:v>
                </c:pt>
                <c:pt idx="59">
                  <c:v>10660</c:v>
                </c:pt>
                <c:pt idx="60">
                  <c:v>10661</c:v>
                </c:pt>
                <c:pt idx="61">
                  <c:v>10662</c:v>
                </c:pt>
                <c:pt idx="62">
                  <c:v>10663</c:v>
                </c:pt>
                <c:pt idx="63">
                  <c:v>10664</c:v>
                </c:pt>
                <c:pt idx="64">
                  <c:v>10665</c:v>
                </c:pt>
                <c:pt idx="65">
                  <c:v>10666</c:v>
                </c:pt>
                <c:pt idx="66">
                  <c:v>10667</c:v>
                </c:pt>
                <c:pt idx="67">
                  <c:v>10668</c:v>
                </c:pt>
                <c:pt idx="68">
                  <c:v>10669</c:v>
                </c:pt>
                <c:pt idx="69">
                  <c:v>10670</c:v>
                </c:pt>
                <c:pt idx="70">
                  <c:v>10671</c:v>
                </c:pt>
                <c:pt idx="71">
                  <c:v>10672</c:v>
                </c:pt>
                <c:pt idx="72">
                  <c:v>10673</c:v>
                </c:pt>
                <c:pt idx="73">
                  <c:v>10674</c:v>
                </c:pt>
                <c:pt idx="74">
                  <c:v>10675</c:v>
                </c:pt>
                <c:pt idx="75">
                  <c:v>10676</c:v>
                </c:pt>
                <c:pt idx="76">
                  <c:v>10677</c:v>
                </c:pt>
                <c:pt idx="77">
                  <c:v>10678</c:v>
                </c:pt>
                <c:pt idx="78">
                  <c:v>10679</c:v>
                </c:pt>
                <c:pt idx="79">
                  <c:v>10680</c:v>
                </c:pt>
                <c:pt idx="80">
                  <c:v>10681</c:v>
                </c:pt>
                <c:pt idx="81">
                  <c:v>10682</c:v>
                </c:pt>
                <c:pt idx="82">
                  <c:v>10683</c:v>
                </c:pt>
                <c:pt idx="83">
                  <c:v>10684</c:v>
                </c:pt>
                <c:pt idx="84">
                  <c:v>10685</c:v>
                </c:pt>
                <c:pt idx="85">
                  <c:v>10686</c:v>
                </c:pt>
                <c:pt idx="86">
                  <c:v>10687</c:v>
                </c:pt>
                <c:pt idx="87">
                  <c:v>10688</c:v>
                </c:pt>
                <c:pt idx="88">
                  <c:v>10689</c:v>
                </c:pt>
                <c:pt idx="89">
                  <c:v>10690</c:v>
                </c:pt>
                <c:pt idx="90">
                  <c:v>10691</c:v>
                </c:pt>
                <c:pt idx="91">
                  <c:v>10692</c:v>
                </c:pt>
                <c:pt idx="92">
                  <c:v>10693</c:v>
                </c:pt>
                <c:pt idx="93">
                  <c:v>10694</c:v>
                </c:pt>
                <c:pt idx="94">
                  <c:v>10695</c:v>
                </c:pt>
                <c:pt idx="95">
                  <c:v>10696</c:v>
                </c:pt>
                <c:pt idx="96">
                  <c:v>10697</c:v>
                </c:pt>
                <c:pt idx="97">
                  <c:v>10698</c:v>
                </c:pt>
                <c:pt idx="98">
                  <c:v>10699</c:v>
                </c:pt>
                <c:pt idx="99">
                  <c:v>10700</c:v>
                </c:pt>
                <c:pt idx="100">
                  <c:v>10701</c:v>
                </c:pt>
                <c:pt idx="101">
                  <c:v>10702</c:v>
                </c:pt>
                <c:pt idx="102">
                  <c:v>10703</c:v>
                </c:pt>
                <c:pt idx="103">
                  <c:v>10704</c:v>
                </c:pt>
                <c:pt idx="104">
                  <c:v>10705</c:v>
                </c:pt>
                <c:pt idx="105">
                  <c:v>10706</c:v>
                </c:pt>
                <c:pt idx="106">
                  <c:v>10707</c:v>
                </c:pt>
                <c:pt idx="107">
                  <c:v>10708</c:v>
                </c:pt>
                <c:pt idx="108">
                  <c:v>10709</c:v>
                </c:pt>
                <c:pt idx="109">
                  <c:v>10710</c:v>
                </c:pt>
                <c:pt idx="110">
                  <c:v>10711</c:v>
                </c:pt>
                <c:pt idx="111">
                  <c:v>10712</c:v>
                </c:pt>
                <c:pt idx="112">
                  <c:v>10713</c:v>
                </c:pt>
                <c:pt idx="113">
                  <c:v>10714</c:v>
                </c:pt>
                <c:pt idx="114">
                  <c:v>10715</c:v>
                </c:pt>
                <c:pt idx="115">
                  <c:v>10716</c:v>
                </c:pt>
                <c:pt idx="116">
                  <c:v>10717</c:v>
                </c:pt>
                <c:pt idx="117">
                  <c:v>10718</c:v>
                </c:pt>
                <c:pt idx="118">
                  <c:v>10719</c:v>
                </c:pt>
                <c:pt idx="119">
                  <c:v>10720</c:v>
                </c:pt>
                <c:pt idx="120">
                  <c:v>10721</c:v>
                </c:pt>
                <c:pt idx="121">
                  <c:v>10722</c:v>
                </c:pt>
                <c:pt idx="122">
                  <c:v>10723</c:v>
                </c:pt>
                <c:pt idx="123">
                  <c:v>10724</c:v>
                </c:pt>
                <c:pt idx="124">
                  <c:v>10725</c:v>
                </c:pt>
                <c:pt idx="125">
                  <c:v>10726</c:v>
                </c:pt>
                <c:pt idx="126">
                  <c:v>10727</c:v>
                </c:pt>
                <c:pt idx="127">
                  <c:v>10728</c:v>
                </c:pt>
                <c:pt idx="128">
                  <c:v>10729</c:v>
                </c:pt>
                <c:pt idx="129">
                  <c:v>10730</c:v>
                </c:pt>
                <c:pt idx="130">
                  <c:v>10731</c:v>
                </c:pt>
                <c:pt idx="131">
                  <c:v>10732</c:v>
                </c:pt>
                <c:pt idx="132">
                  <c:v>10733</c:v>
                </c:pt>
                <c:pt idx="133">
                  <c:v>10734</c:v>
                </c:pt>
                <c:pt idx="134">
                  <c:v>10735</c:v>
                </c:pt>
                <c:pt idx="135">
                  <c:v>10736</c:v>
                </c:pt>
                <c:pt idx="136">
                  <c:v>10737</c:v>
                </c:pt>
                <c:pt idx="137">
                  <c:v>10738</c:v>
                </c:pt>
                <c:pt idx="138">
                  <c:v>10739</c:v>
                </c:pt>
                <c:pt idx="139">
                  <c:v>10740</c:v>
                </c:pt>
                <c:pt idx="140">
                  <c:v>10741</c:v>
                </c:pt>
                <c:pt idx="141">
                  <c:v>10742</c:v>
                </c:pt>
                <c:pt idx="142">
                  <c:v>10743</c:v>
                </c:pt>
                <c:pt idx="143">
                  <c:v>10744</c:v>
                </c:pt>
                <c:pt idx="144">
                  <c:v>10745</c:v>
                </c:pt>
                <c:pt idx="145">
                  <c:v>10746</c:v>
                </c:pt>
                <c:pt idx="146">
                  <c:v>10747</c:v>
                </c:pt>
                <c:pt idx="147">
                  <c:v>10748</c:v>
                </c:pt>
                <c:pt idx="148">
                  <c:v>10749</c:v>
                </c:pt>
                <c:pt idx="149">
                  <c:v>10750</c:v>
                </c:pt>
                <c:pt idx="150">
                  <c:v>10751</c:v>
                </c:pt>
                <c:pt idx="151">
                  <c:v>10752</c:v>
                </c:pt>
                <c:pt idx="152">
                  <c:v>10753</c:v>
                </c:pt>
                <c:pt idx="153">
                  <c:v>10754</c:v>
                </c:pt>
                <c:pt idx="154">
                  <c:v>10755</c:v>
                </c:pt>
                <c:pt idx="155">
                  <c:v>10756</c:v>
                </c:pt>
                <c:pt idx="156">
                  <c:v>10757</c:v>
                </c:pt>
                <c:pt idx="157">
                  <c:v>10758</c:v>
                </c:pt>
                <c:pt idx="158">
                  <c:v>10759</c:v>
                </c:pt>
                <c:pt idx="159">
                  <c:v>10760</c:v>
                </c:pt>
                <c:pt idx="160">
                  <c:v>10761</c:v>
                </c:pt>
                <c:pt idx="161">
                  <c:v>10762</c:v>
                </c:pt>
                <c:pt idx="162">
                  <c:v>10763</c:v>
                </c:pt>
                <c:pt idx="163">
                  <c:v>10764</c:v>
                </c:pt>
                <c:pt idx="164">
                  <c:v>10765</c:v>
                </c:pt>
                <c:pt idx="165">
                  <c:v>10766</c:v>
                </c:pt>
                <c:pt idx="166">
                  <c:v>10767</c:v>
                </c:pt>
                <c:pt idx="167">
                  <c:v>10768</c:v>
                </c:pt>
                <c:pt idx="168">
                  <c:v>10769</c:v>
                </c:pt>
                <c:pt idx="169">
                  <c:v>10770</c:v>
                </c:pt>
                <c:pt idx="170">
                  <c:v>10771</c:v>
                </c:pt>
                <c:pt idx="171">
                  <c:v>10772</c:v>
                </c:pt>
                <c:pt idx="172">
                  <c:v>10773</c:v>
                </c:pt>
                <c:pt idx="173">
                  <c:v>10774</c:v>
                </c:pt>
                <c:pt idx="174">
                  <c:v>10775</c:v>
                </c:pt>
                <c:pt idx="175">
                  <c:v>10776</c:v>
                </c:pt>
                <c:pt idx="176">
                  <c:v>10777</c:v>
                </c:pt>
                <c:pt idx="177">
                  <c:v>10778</c:v>
                </c:pt>
                <c:pt idx="178">
                  <c:v>10779</c:v>
                </c:pt>
                <c:pt idx="179">
                  <c:v>10780</c:v>
                </c:pt>
                <c:pt idx="180">
                  <c:v>10781</c:v>
                </c:pt>
                <c:pt idx="181">
                  <c:v>10782</c:v>
                </c:pt>
                <c:pt idx="182">
                  <c:v>10783</c:v>
                </c:pt>
                <c:pt idx="183">
                  <c:v>10784</c:v>
                </c:pt>
                <c:pt idx="184">
                  <c:v>10785</c:v>
                </c:pt>
                <c:pt idx="185">
                  <c:v>10786</c:v>
                </c:pt>
                <c:pt idx="186">
                  <c:v>10787</c:v>
                </c:pt>
                <c:pt idx="187">
                  <c:v>10788</c:v>
                </c:pt>
                <c:pt idx="188">
                  <c:v>10789</c:v>
                </c:pt>
                <c:pt idx="189">
                  <c:v>10790</c:v>
                </c:pt>
                <c:pt idx="190">
                  <c:v>10791</c:v>
                </c:pt>
                <c:pt idx="191">
                  <c:v>10792</c:v>
                </c:pt>
                <c:pt idx="192">
                  <c:v>10793</c:v>
                </c:pt>
                <c:pt idx="193">
                  <c:v>10794</c:v>
                </c:pt>
                <c:pt idx="194">
                  <c:v>10795</c:v>
                </c:pt>
                <c:pt idx="195">
                  <c:v>10796</c:v>
                </c:pt>
                <c:pt idx="196">
                  <c:v>10797</c:v>
                </c:pt>
                <c:pt idx="197">
                  <c:v>10798</c:v>
                </c:pt>
                <c:pt idx="198">
                  <c:v>10799</c:v>
                </c:pt>
                <c:pt idx="199">
                  <c:v>10800</c:v>
                </c:pt>
                <c:pt idx="200">
                  <c:v>10801</c:v>
                </c:pt>
                <c:pt idx="201">
                  <c:v>10802</c:v>
                </c:pt>
                <c:pt idx="202">
                  <c:v>10803</c:v>
                </c:pt>
                <c:pt idx="203">
                  <c:v>10804</c:v>
                </c:pt>
                <c:pt idx="204">
                  <c:v>10805</c:v>
                </c:pt>
                <c:pt idx="205">
                  <c:v>10806</c:v>
                </c:pt>
                <c:pt idx="206">
                  <c:v>10807</c:v>
                </c:pt>
                <c:pt idx="207">
                  <c:v>10808</c:v>
                </c:pt>
                <c:pt idx="208">
                  <c:v>10809</c:v>
                </c:pt>
                <c:pt idx="209">
                  <c:v>10810</c:v>
                </c:pt>
                <c:pt idx="210">
                  <c:v>10811</c:v>
                </c:pt>
                <c:pt idx="211">
                  <c:v>10812</c:v>
                </c:pt>
                <c:pt idx="212">
                  <c:v>10813</c:v>
                </c:pt>
                <c:pt idx="213">
                  <c:v>10814</c:v>
                </c:pt>
                <c:pt idx="214">
                  <c:v>10815</c:v>
                </c:pt>
                <c:pt idx="215">
                  <c:v>10816</c:v>
                </c:pt>
                <c:pt idx="216">
                  <c:v>10817</c:v>
                </c:pt>
                <c:pt idx="217">
                  <c:v>10818</c:v>
                </c:pt>
                <c:pt idx="218">
                  <c:v>10819</c:v>
                </c:pt>
                <c:pt idx="219">
                  <c:v>10820</c:v>
                </c:pt>
                <c:pt idx="220">
                  <c:v>10821</c:v>
                </c:pt>
                <c:pt idx="221">
                  <c:v>10822</c:v>
                </c:pt>
                <c:pt idx="222">
                  <c:v>10823</c:v>
                </c:pt>
                <c:pt idx="223">
                  <c:v>10824</c:v>
                </c:pt>
                <c:pt idx="224">
                  <c:v>10825</c:v>
                </c:pt>
                <c:pt idx="225">
                  <c:v>10826</c:v>
                </c:pt>
                <c:pt idx="226">
                  <c:v>10827</c:v>
                </c:pt>
                <c:pt idx="227">
                  <c:v>10828</c:v>
                </c:pt>
                <c:pt idx="228">
                  <c:v>10829</c:v>
                </c:pt>
                <c:pt idx="229">
                  <c:v>10830</c:v>
                </c:pt>
                <c:pt idx="230">
                  <c:v>10831</c:v>
                </c:pt>
                <c:pt idx="231">
                  <c:v>10832</c:v>
                </c:pt>
                <c:pt idx="232">
                  <c:v>10833</c:v>
                </c:pt>
                <c:pt idx="233">
                  <c:v>10834</c:v>
                </c:pt>
                <c:pt idx="234">
                  <c:v>10835</c:v>
                </c:pt>
                <c:pt idx="235">
                  <c:v>10836</c:v>
                </c:pt>
                <c:pt idx="236">
                  <c:v>10837</c:v>
                </c:pt>
                <c:pt idx="237">
                  <c:v>10838</c:v>
                </c:pt>
                <c:pt idx="238">
                  <c:v>10839</c:v>
                </c:pt>
                <c:pt idx="239">
                  <c:v>10840</c:v>
                </c:pt>
                <c:pt idx="240">
                  <c:v>10841</c:v>
                </c:pt>
                <c:pt idx="241">
                  <c:v>10842</c:v>
                </c:pt>
                <c:pt idx="242">
                  <c:v>10843</c:v>
                </c:pt>
                <c:pt idx="243">
                  <c:v>10844</c:v>
                </c:pt>
                <c:pt idx="244">
                  <c:v>10845</c:v>
                </c:pt>
                <c:pt idx="245">
                  <c:v>10846</c:v>
                </c:pt>
                <c:pt idx="246">
                  <c:v>10847</c:v>
                </c:pt>
                <c:pt idx="247">
                  <c:v>10848</c:v>
                </c:pt>
                <c:pt idx="248">
                  <c:v>10849</c:v>
                </c:pt>
                <c:pt idx="249">
                  <c:v>10850</c:v>
                </c:pt>
                <c:pt idx="250">
                  <c:v>10851</c:v>
                </c:pt>
                <c:pt idx="251">
                  <c:v>10852</c:v>
                </c:pt>
                <c:pt idx="252">
                  <c:v>10853</c:v>
                </c:pt>
                <c:pt idx="253">
                  <c:v>10854</c:v>
                </c:pt>
                <c:pt idx="254">
                  <c:v>10855</c:v>
                </c:pt>
                <c:pt idx="255">
                  <c:v>10856</c:v>
                </c:pt>
                <c:pt idx="256">
                  <c:v>10857</c:v>
                </c:pt>
                <c:pt idx="257">
                  <c:v>10858</c:v>
                </c:pt>
                <c:pt idx="258">
                  <c:v>10859</c:v>
                </c:pt>
                <c:pt idx="259">
                  <c:v>10860</c:v>
                </c:pt>
                <c:pt idx="260">
                  <c:v>10861</c:v>
                </c:pt>
                <c:pt idx="261">
                  <c:v>10862</c:v>
                </c:pt>
                <c:pt idx="262">
                  <c:v>10863</c:v>
                </c:pt>
                <c:pt idx="263">
                  <c:v>10864</c:v>
                </c:pt>
                <c:pt idx="264">
                  <c:v>10865</c:v>
                </c:pt>
                <c:pt idx="265">
                  <c:v>10866</c:v>
                </c:pt>
                <c:pt idx="266">
                  <c:v>10867</c:v>
                </c:pt>
                <c:pt idx="267">
                  <c:v>10868</c:v>
                </c:pt>
                <c:pt idx="268">
                  <c:v>10869</c:v>
                </c:pt>
                <c:pt idx="269">
                  <c:v>10870</c:v>
                </c:pt>
                <c:pt idx="270">
                  <c:v>10871</c:v>
                </c:pt>
                <c:pt idx="271">
                  <c:v>10872</c:v>
                </c:pt>
                <c:pt idx="272">
                  <c:v>10873</c:v>
                </c:pt>
                <c:pt idx="273">
                  <c:v>10874</c:v>
                </c:pt>
                <c:pt idx="274">
                  <c:v>10875</c:v>
                </c:pt>
                <c:pt idx="275">
                  <c:v>10876</c:v>
                </c:pt>
                <c:pt idx="276">
                  <c:v>10877</c:v>
                </c:pt>
                <c:pt idx="277">
                  <c:v>10878</c:v>
                </c:pt>
                <c:pt idx="278">
                  <c:v>10879</c:v>
                </c:pt>
                <c:pt idx="279">
                  <c:v>10880</c:v>
                </c:pt>
                <c:pt idx="280">
                  <c:v>10881</c:v>
                </c:pt>
                <c:pt idx="281">
                  <c:v>10882</c:v>
                </c:pt>
                <c:pt idx="282">
                  <c:v>10883</c:v>
                </c:pt>
                <c:pt idx="283">
                  <c:v>10884</c:v>
                </c:pt>
                <c:pt idx="284">
                  <c:v>10885</c:v>
                </c:pt>
                <c:pt idx="285">
                  <c:v>10886</c:v>
                </c:pt>
                <c:pt idx="286">
                  <c:v>10887</c:v>
                </c:pt>
                <c:pt idx="287">
                  <c:v>10888</c:v>
                </c:pt>
                <c:pt idx="288">
                  <c:v>10889</c:v>
                </c:pt>
                <c:pt idx="289">
                  <c:v>10890</c:v>
                </c:pt>
                <c:pt idx="290">
                  <c:v>10891</c:v>
                </c:pt>
                <c:pt idx="291">
                  <c:v>10892</c:v>
                </c:pt>
                <c:pt idx="292">
                  <c:v>10893</c:v>
                </c:pt>
                <c:pt idx="293">
                  <c:v>10894</c:v>
                </c:pt>
              </c:numCache>
            </c:numRef>
          </c:xVal>
          <c:yVal>
            <c:numRef>
              <c:f>Graph!$C$835:$C$1126</c:f>
              <c:numCache>
                <c:formatCode>General</c:formatCode>
                <c:ptCount val="2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</c:numCache>
            </c:numRef>
          </c:yVal>
          <c:smooth val="1"/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Graph!$A$834:$A$1127</c:f>
              <c:numCache>
                <c:formatCode>General</c:formatCode>
                <c:ptCount val="294"/>
                <c:pt idx="0">
                  <c:v>10601</c:v>
                </c:pt>
                <c:pt idx="1">
                  <c:v>10602</c:v>
                </c:pt>
                <c:pt idx="2">
                  <c:v>10603</c:v>
                </c:pt>
                <c:pt idx="3">
                  <c:v>10604</c:v>
                </c:pt>
                <c:pt idx="4">
                  <c:v>10605</c:v>
                </c:pt>
                <c:pt idx="5">
                  <c:v>10606</c:v>
                </c:pt>
                <c:pt idx="6">
                  <c:v>10607</c:v>
                </c:pt>
                <c:pt idx="7">
                  <c:v>10608</c:v>
                </c:pt>
                <c:pt idx="8">
                  <c:v>10609</c:v>
                </c:pt>
                <c:pt idx="9">
                  <c:v>10610</c:v>
                </c:pt>
                <c:pt idx="10">
                  <c:v>10611</c:v>
                </c:pt>
                <c:pt idx="11">
                  <c:v>10612</c:v>
                </c:pt>
                <c:pt idx="12">
                  <c:v>10613</c:v>
                </c:pt>
                <c:pt idx="13">
                  <c:v>10614</c:v>
                </c:pt>
                <c:pt idx="14">
                  <c:v>10615</c:v>
                </c:pt>
                <c:pt idx="15">
                  <c:v>10616</c:v>
                </c:pt>
                <c:pt idx="16">
                  <c:v>10617</c:v>
                </c:pt>
                <c:pt idx="17">
                  <c:v>10618</c:v>
                </c:pt>
                <c:pt idx="18">
                  <c:v>10619</c:v>
                </c:pt>
                <c:pt idx="19">
                  <c:v>10620</c:v>
                </c:pt>
                <c:pt idx="20">
                  <c:v>10621</c:v>
                </c:pt>
                <c:pt idx="21">
                  <c:v>10622</c:v>
                </c:pt>
                <c:pt idx="22">
                  <c:v>10623</c:v>
                </c:pt>
                <c:pt idx="23">
                  <c:v>10624</c:v>
                </c:pt>
                <c:pt idx="24">
                  <c:v>10625</c:v>
                </c:pt>
                <c:pt idx="25">
                  <c:v>10626</c:v>
                </c:pt>
                <c:pt idx="26">
                  <c:v>10627</c:v>
                </c:pt>
                <c:pt idx="27">
                  <c:v>10628</c:v>
                </c:pt>
                <c:pt idx="28">
                  <c:v>10629</c:v>
                </c:pt>
                <c:pt idx="29">
                  <c:v>10630</c:v>
                </c:pt>
                <c:pt idx="30">
                  <c:v>10631</c:v>
                </c:pt>
                <c:pt idx="31">
                  <c:v>10632</c:v>
                </c:pt>
                <c:pt idx="32">
                  <c:v>10633</c:v>
                </c:pt>
                <c:pt idx="33">
                  <c:v>10634</c:v>
                </c:pt>
                <c:pt idx="34">
                  <c:v>10635</c:v>
                </c:pt>
                <c:pt idx="35">
                  <c:v>10636</c:v>
                </c:pt>
                <c:pt idx="36">
                  <c:v>10637</c:v>
                </c:pt>
                <c:pt idx="37">
                  <c:v>10638</c:v>
                </c:pt>
                <c:pt idx="38">
                  <c:v>10639</c:v>
                </c:pt>
                <c:pt idx="39">
                  <c:v>10640</c:v>
                </c:pt>
                <c:pt idx="40">
                  <c:v>10641</c:v>
                </c:pt>
                <c:pt idx="41">
                  <c:v>10642</c:v>
                </c:pt>
                <c:pt idx="42">
                  <c:v>10643</c:v>
                </c:pt>
                <c:pt idx="43">
                  <c:v>10644</c:v>
                </c:pt>
                <c:pt idx="44">
                  <c:v>10645</c:v>
                </c:pt>
                <c:pt idx="45">
                  <c:v>10646</c:v>
                </c:pt>
                <c:pt idx="46">
                  <c:v>10647</c:v>
                </c:pt>
                <c:pt idx="47">
                  <c:v>10648</c:v>
                </c:pt>
                <c:pt idx="48">
                  <c:v>10649</c:v>
                </c:pt>
                <c:pt idx="49">
                  <c:v>10650</c:v>
                </c:pt>
                <c:pt idx="50">
                  <c:v>10651</c:v>
                </c:pt>
                <c:pt idx="51">
                  <c:v>10652</c:v>
                </c:pt>
                <c:pt idx="52">
                  <c:v>10653</c:v>
                </c:pt>
                <c:pt idx="53">
                  <c:v>10654</c:v>
                </c:pt>
                <c:pt idx="54">
                  <c:v>10655</c:v>
                </c:pt>
                <c:pt idx="55">
                  <c:v>10656</c:v>
                </c:pt>
                <c:pt idx="56">
                  <c:v>10657</c:v>
                </c:pt>
                <c:pt idx="57">
                  <c:v>10658</c:v>
                </c:pt>
                <c:pt idx="58">
                  <c:v>10659</c:v>
                </c:pt>
                <c:pt idx="59">
                  <c:v>10660</c:v>
                </c:pt>
                <c:pt idx="60">
                  <c:v>10661</c:v>
                </c:pt>
                <c:pt idx="61">
                  <c:v>10662</c:v>
                </c:pt>
                <c:pt idx="62">
                  <c:v>10663</c:v>
                </c:pt>
                <c:pt idx="63">
                  <c:v>10664</c:v>
                </c:pt>
                <c:pt idx="64">
                  <c:v>10665</c:v>
                </c:pt>
                <c:pt idx="65">
                  <c:v>10666</c:v>
                </c:pt>
                <c:pt idx="66">
                  <c:v>10667</c:v>
                </c:pt>
                <c:pt idx="67">
                  <c:v>10668</c:v>
                </c:pt>
                <c:pt idx="68">
                  <c:v>10669</c:v>
                </c:pt>
                <c:pt idx="69">
                  <c:v>10670</c:v>
                </c:pt>
                <c:pt idx="70">
                  <c:v>10671</c:v>
                </c:pt>
                <c:pt idx="71">
                  <c:v>10672</c:v>
                </c:pt>
                <c:pt idx="72">
                  <c:v>10673</c:v>
                </c:pt>
                <c:pt idx="73">
                  <c:v>10674</c:v>
                </c:pt>
                <c:pt idx="74">
                  <c:v>10675</c:v>
                </c:pt>
                <c:pt idx="75">
                  <c:v>10676</c:v>
                </c:pt>
                <c:pt idx="76">
                  <c:v>10677</c:v>
                </c:pt>
                <c:pt idx="77">
                  <c:v>10678</c:v>
                </c:pt>
                <c:pt idx="78">
                  <c:v>10679</c:v>
                </c:pt>
                <c:pt idx="79">
                  <c:v>10680</c:v>
                </c:pt>
                <c:pt idx="80">
                  <c:v>10681</c:v>
                </c:pt>
                <c:pt idx="81">
                  <c:v>10682</c:v>
                </c:pt>
                <c:pt idx="82">
                  <c:v>10683</c:v>
                </c:pt>
                <c:pt idx="83">
                  <c:v>10684</c:v>
                </c:pt>
                <c:pt idx="84">
                  <c:v>10685</c:v>
                </c:pt>
                <c:pt idx="85">
                  <c:v>10686</c:v>
                </c:pt>
                <c:pt idx="86">
                  <c:v>10687</c:v>
                </c:pt>
                <c:pt idx="87">
                  <c:v>10688</c:v>
                </c:pt>
                <c:pt idx="88">
                  <c:v>10689</c:v>
                </c:pt>
                <c:pt idx="89">
                  <c:v>10690</c:v>
                </c:pt>
                <c:pt idx="90">
                  <c:v>10691</c:v>
                </c:pt>
                <c:pt idx="91">
                  <c:v>10692</c:v>
                </c:pt>
                <c:pt idx="92">
                  <c:v>10693</c:v>
                </c:pt>
                <c:pt idx="93">
                  <c:v>10694</c:v>
                </c:pt>
                <c:pt idx="94">
                  <c:v>10695</c:v>
                </c:pt>
                <c:pt idx="95">
                  <c:v>10696</c:v>
                </c:pt>
                <c:pt idx="96">
                  <c:v>10697</c:v>
                </c:pt>
                <c:pt idx="97">
                  <c:v>10698</c:v>
                </c:pt>
                <c:pt idx="98">
                  <c:v>10699</c:v>
                </c:pt>
                <c:pt idx="99">
                  <c:v>10700</c:v>
                </c:pt>
                <c:pt idx="100">
                  <c:v>10701</c:v>
                </c:pt>
                <c:pt idx="101">
                  <c:v>10702</c:v>
                </c:pt>
                <c:pt idx="102">
                  <c:v>10703</c:v>
                </c:pt>
                <c:pt idx="103">
                  <c:v>10704</c:v>
                </c:pt>
                <c:pt idx="104">
                  <c:v>10705</c:v>
                </c:pt>
                <c:pt idx="105">
                  <c:v>10706</c:v>
                </c:pt>
                <c:pt idx="106">
                  <c:v>10707</c:v>
                </c:pt>
                <c:pt idx="107">
                  <c:v>10708</c:v>
                </c:pt>
                <c:pt idx="108">
                  <c:v>10709</c:v>
                </c:pt>
                <c:pt idx="109">
                  <c:v>10710</c:v>
                </c:pt>
                <c:pt idx="110">
                  <c:v>10711</c:v>
                </c:pt>
                <c:pt idx="111">
                  <c:v>10712</c:v>
                </c:pt>
                <c:pt idx="112">
                  <c:v>10713</c:v>
                </c:pt>
                <c:pt idx="113">
                  <c:v>10714</c:v>
                </c:pt>
                <c:pt idx="114">
                  <c:v>10715</c:v>
                </c:pt>
                <c:pt idx="115">
                  <c:v>10716</c:v>
                </c:pt>
                <c:pt idx="116">
                  <c:v>10717</c:v>
                </c:pt>
                <c:pt idx="117">
                  <c:v>10718</c:v>
                </c:pt>
                <c:pt idx="118">
                  <c:v>10719</c:v>
                </c:pt>
                <c:pt idx="119">
                  <c:v>10720</c:v>
                </c:pt>
                <c:pt idx="120">
                  <c:v>10721</c:v>
                </c:pt>
                <c:pt idx="121">
                  <c:v>10722</c:v>
                </c:pt>
                <c:pt idx="122">
                  <c:v>10723</c:v>
                </c:pt>
                <c:pt idx="123">
                  <c:v>10724</c:v>
                </c:pt>
                <c:pt idx="124">
                  <c:v>10725</c:v>
                </c:pt>
                <c:pt idx="125">
                  <c:v>10726</c:v>
                </c:pt>
                <c:pt idx="126">
                  <c:v>10727</c:v>
                </c:pt>
                <c:pt idx="127">
                  <c:v>10728</c:v>
                </c:pt>
                <c:pt idx="128">
                  <c:v>10729</c:v>
                </c:pt>
                <c:pt idx="129">
                  <c:v>10730</c:v>
                </c:pt>
                <c:pt idx="130">
                  <c:v>10731</c:v>
                </c:pt>
                <c:pt idx="131">
                  <c:v>10732</c:v>
                </c:pt>
                <c:pt idx="132">
                  <c:v>10733</c:v>
                </c:pt>
                <c:pt idx="133">
                  <c:v>10734</c:v>
                </c:pt>
                <c:pt idx="134">
                  <c:v>10735</c:v>
                </c:pt>
                <c:pt idx="135">
                  <c:v>10736</c:v>
                </c:pt>
                <c:pt idx="136">
                  <c:v>10737</c:v>
                </c:pt>
                <c:pt idx="137">
                  <c:v>10738</c:v>
                </c:pt>
                <c:pt idx="138">
                  <c:v>10739</c:v>
                </c:pt>
                <c:pt idx="139">
                  <c:v>10740</c:v>
                </c:pt>
                <c:pt idx="140">
                  <c:v>10741</c:v>
                </c:pt>
                <c:pt idx="141">
                  <c:v>10742</c:v>
                </c:pt>
                <c:pt idx="142">
                  <c:v>10743</c:v>
                </c:pt>
                <c:pt idx="143">
                  <c:v>10744</c:v>
                </c:pt>
                <c:pt idx="144">
                  <c:v>10745</c:v>
                </c:pt>
                <c:pt idx="145">
                  <c:v>10746</c:v>
                </c:pt>
                <c:pt idx="146">
                  <c:v>10747</c:v>
                </c:pt>
                <c:pt idx="147">
                  <c:v>10748</c:v>
                </c:pt>
                <c:pt idx="148">
                  <c:v>10749</c:v>
                </c:pt>
                <c:pt idx="149">
                  <c:v>10750</c:v>
                </c:pt>
                <c:pt idx="150">
                  <c:v>10751</c:v>
                </c:pt>
                <c:pt idx="151">
                  <c:v>10752</c:v>
                </c:pt>
                <c:pt idx="152">
                  <c:v>10753</c:v>
                </c:pt>
                <c:pt idx="153">
                  <c:v>10754</c:v>
                </c:pt>
                <c:pt idx="154">
                  <c:v>10755</c:v>
                </c:pt>
                <c:pt idx="155">
                  <c:v>10756</c:v>
                </c:pt>
                <c:pt idx="156">
                  <c:v>10757</c:v>
                </c:pt>
                <c:pt idx="157">
                  <c:v>10758</c:v>
                </c:pt>
                <c:pt idx="158">
                  <c:v>10759</c:v>
                </c:pt>
                <c:pt idx="159">
                  <c:v>10760</c:v>
                </c:pt>
                <c:pt idx="160">
                  <c:v>10761</c:v>
                </c:pt>
                <c:pt idx="161">
                  <c:v>10762</c:v>
                </c:pt>
                <c:pt idx="162">
                  <c:v>10763</c:v>
                </c:pt>
                <c:pt idx="163">
                  <c:v>10764</c:v>
                </c:pt>
                <c:pt idx="164">
                  <c:v>10765</c:v>
                </c:pt>
                <c:pt idx="165">
                  <c:v>10766</c:v>
                </c:pt>
                <c:pt idx="166">
                  <c:v>10767</c:v>
                </c:pt>
                <c:pt idx="167">
                  <c:v>10768</c:v>
                </c:pt>
                <c:pt idx="168">
                  <c:v>10769</c:v>
                </c:pt>
                <c:pt idx="169">
                  <c:v>10770</c:v>
                </c:pt>
                <c:pt idx="170">
                  <c:v>10771</c:v>
                </c:pt>
                <c:pt idx="171">
                  <c:v>10772</c:v>
                </c:pt>
                <c:pt idx="172">
                  <c:v>10773</c:v>
                </c:pt>
                <c:pt idx="173">
                  <c:v>10774</c:v>
                </c:pt>
                <c:pt idx="174">
                  <c:v>10775</c:v>
                </c:pt>
                <c:pt idx="175">
                  <c:v>10776</c:v>
                </c:pt>
                <c:pt idx="176">
                  <c:v>10777</c:v>
                </c:pt>
                <c:pt idx="177">
                  <c:v>10778</c:v>
                </c:pt>
                <c:pt idx="178">
                  <c:v>10779</c:v>
                </c:pt>
                <c:pt idx="179">
                  <c:v>10780</c:v>
                </c:pt>
                <c:pt idx="180">
                  <c:v>10781</c:v>
                </c:pt>
                <c:pt idx="181">
                  <c:v>10782</c:v>
                </c:pt>
                <c:pt idx="182">
                  <c:v>10783</c:v>
                </c:pt>
                <c:pt idx="183">
                  <c:v>10784</c:v>
                </c:pt>
                <c:pt idx="184">
                  <c:v>10785</c:v>
                </c:pt>
                <c:pt idx="185">
                  <c:v>10786</c:v>
                </c:pt>
                <c:pt idx="186">
                  <c:v>10787</c:v>
                </c:pt>
                <c:pt idx="187">
                  <c:v>10788</c:v>
                </c:pt>
                <c:pt idx="188">
                  <c:v>10789</c:v>
                </c:pt>
                <c:pt idx="189">
                  <c:v>10790</c:v>
                </c:pt>
                <c:pt idx="190">
                  <c:v>10791</c:v>
                </c:pt>
                <c:pt idx="191">
                  <c:v>10792</c:v>
                </c:pt>
                <c:pt idx="192">
                  <c:v>10793</c:v>
                </c:pt>
                <c:pt idx="193">
                  <c:v>10794</c:v>
                </c:pt>
                <c:pt idx="194">
                  <c:v>10795</c:v>
                </c:pt>
                <c:pt idx="195">
                  <c:v>10796</c:v>
                </c:pt>
                <c:pt idx="196">
                  <c:v>10797</c:v>
                </c:pt>
                <c:pt idx="197">
                  <c:v>10798</c:v>
                </c:pt>
                <c:pt idx="198">
                  <c:v>10799</c:v>
                </c:pt>
                <c:pt idx="199">
                  <c:v>10800</c:v>
                </c:pt>
                <c:pt idx="200">
                  <c:v>10801</c:v>
                </c:pt>
                <c:pt idx="201">
                  <c:v>10802</c:v>
                </c:pt>
                <c:pt idx="202">
                  <c:v>10803</c:v>
                </c:pt>
                <c:pt idx="203">
                  <c:v>10804</c:v>
                </c:pt>
                <c:pt idx="204">
                  <c:v>10805</c:v>
                </c:pt>
                <c:pt idx="205">
                  <c:v>10806</c:v>
                </c:pt>
                <c:pt idx="206">
                  <c:v>10807</c:v>
                </c:pt>
                <c:pt idx="207">
                  <c:v>10808</c:v>
                </c:pt>
                <c:pt idx="208">
                  <c:v>10809</c:v>
                </c:pt>
                <c:pt idx="209">
                  <c:v>10810</c:v>
                </c:pt>
                <c:pt idx="210">
                  <c:v>10811</c:v>
                </c:pt>
                <c:pt idx="211">
                  <c:v>10812</c:v>
                </c:pt>
                <c:pt idx="212">
                  <c:v>10813</c:v>
                </c:pt>
                <c:pt idx="213">
                  <c:v>10814</c:v>
                </c:pt>
                <c:pt idx="214">
                  <c:v>10815</c:v>
                </c:pt>
                <c:pt idx="215">
                  <c:v>10816</c:v>
                </c:pt>
                <c:pt idx="216">
                  <c:v>10817</c:v>
                </c:pt>
                <c:pt idx="217">
                  <c:v>10818</c:v>
                </c:pt>
                <c:pt idx="218">
                  <c:v>10819</c:v>
                </c:pt>
                <c:pt idx="219">
                  <c:v>10820</c:v>
                </c:pt>
                <c:pt idx="220">
                  <c:v>10821</c:v>
                </c:pt>
                <c:pt idx="221">
                  <c:v>10822</c:v>
                </c:pt>
                <c:pt idx="222">
                  <c:v>10823</c:v>
                </c:pt>
                <c:pt idx="223">
                  <c:v>10824</c:v>
                </c:pt>
                <c:pt idx="224">
                  <c:v>10825</c:v>
                </c:pt>
                <c:pt idx="225">
                  <c:v>10826</c:v>
                </c:pt>
                <c:pt idx="226">
                  <c:v>10827</c:v>
                </c:pt>
                <c:pt idx="227">
                  <c:v>10828</c:v>
                </c:pt>
                <c:pt idx="228">
                  <c:v>10829</c:v>
                </c:pt>
                <c:pt idx="229">
                  <c:v>10830</c:v>
                </c:pt>
                <c:pt idx="230">
                  <c:v>10831</c:v>
                </c:pt>
                <c:pt idx="231">
                  <c:v>10832</c:v>
                </c:pt>
                <c:pt idx="232">
                  <c:v>10833</c:v>
                </c:pt>
                <c:pt idx="233">
                  <c:v>10834</c:v>
                </c:pt>
                <c:pt idx="234">
                  <c:v>10835</c:v>
                </c:pt>
                <c:pt idx="235">
                  <c:v>10836</c:v>
                </c:pt>
                <c:pt idx="236">
                  <c:v>10837</c:v>
                </c:pt>
                <c:pt idx="237">
                  <c:v>10838</c:v>
                </c:pt>
                <c:pt idx="238">
                  <c:v>10839</c:v>
                </c:pt>
                <c:pt idx="239">
                  <c:v>10840</c:v>
                </c:pt>
                <c:pt idx="240">
                  <c:v>10841</c:v>
                </c:pt>
                <c:pt idx="241">
                  <c:v>10842</c:v>
                </c:pt>
                <c:pt idx="242">
                  <c:v>10843</c:v>
                </c:pt>
                <c:pt idx="243">
                  <c:v>10844</c:v>
                </c:pt>
                <c:pt idx="244">
                  <c:v>10845</c:v>
                </c:pt>
                <c:pt idx="245">
                  <c:v>10846</c:v>
                </c:pt>
                <c:pt idx="246">
                  <c:v>10847</c:v>
                </c:pt>
                <c:pt idx="247">
                  <c:v>10848</c:v>
                </c:pt>
                <c:pt idx="248">
                  <c:v>10849</c:v>
                </c:pt>
                <c:pt idx="249">
                  <c:v>10850</c:v>
                </c:pt>
                <c:pt idx="250">
                  <c:v>10851</c:v>
                </c:pt>
                <c:pt idx="251">
                  <c:v>10852</c:v>
                </c:pt>
                <c:pt idx="252">
                  <c:v>10853</c:v>
                </c:pt>
                <c:pt idx="253">
                  <c:v>10854</c:v>
                </c:pt>
                <c:pt idx="254">
                  <c:v>10855</c:v>
                </c:pt>
                <c:pt idx="255">
                  <c:v>10856</c:v>
                </c:pt>
                <c:pt idx="256">
                  <c:v>10857</c:v>
                </c:pt>
                <c:pt idx="257">
                  <c:v>10858</c:v>
                </c:pt>
                <c:pt idx="258">
                  <c:v>10859</c:v>
                </c:pt>
                <c:pt idx="259">
                  <c:v>10860</c:v>
                </c:pt>
                <c:pt idx="260">
                  <c:v>10861</c:v>
                </c:pt>
                <c:pt idx="261">
                  <c:v>10862</c:v>
                </c:pt>
                <c:pt idx="262">
                  <c:v>10863</c:v>
                </c:pt>
                <c:pt idx="263">
                  <c:v>10864</c:v>
                </c:pt>
                <c:pt idx="264">
                  <c:v>10865</c:v>
                </c:pt>
                <c:pt idx="265">
                  <c:v>10866</c:v>
                </c:pt>
                <c:pt idx="266">
                  <c:v>10867</c:v>
                </c:pt>
                <c:pt idx="267">
                  <c:v>10868</c:v>
                </c:pt>
                <c:pt idx="268">
                  <c:v>10869</c:v>
                </c:pt>
                <c:pt idx="269">
                  <c:v>10870</c:v>
                </c:pt>
                <c:pt idx="270">
                  <c:v>10871</c:v>
                </c:pt>
                <c:pt idx="271">
                  <c:v>10872</c:v>
                </c:pt>
                <c:pt idx="272">
                  <c:v>10873</c:v>
                </c:pt>
                <c:pt idx="273">
                  <c:v>10874</c:v>
                </c:pt>
                <c:pt idx="274">
                  <c:v>10875</c:v>
                </c:pt>
                <c:pt idx="275">
                  <c:v>10876</c:v>
                </c:pt>
                <c:pt idx="276">
                  <c:v>10877</c:v>
                </c:pt>
                <c:pt idx="277">
                  <c:v>10878</c:v>
                </c:pt>
                <c:pt idx="278">
                  <c:v>10879</c:v>
                </c:pt>
                <c:pt idx="279">
                  <c:v>10880</c:v>
                </c:pt>
                <c:pt idx="280">
                  <c:v>10881</c:v>
                </c:pt>
                <c:pt idx="281">
                  <c:v>10882</c:v>
                </c:pt>
                <c:pt idx="282">
                  <c:v>10883</c:v>
                </c:pt>
                <c:pt idx="283">
                  <c:v>10884</c:v>
                </c:pt>
                <c:pt idx="284">
                  <c:v>10885</c:v>
                </c:pt>
                <c:pt idx="285">
                  <c:v>10886</c:v>
                </c:pt>
                <c:pt idx="286">
                  <c:v>10887</c:v>
                </c:pt>
                <c:pt idx="287">
                  <c:v>10888</c:v>
                </c:pt>
                <c:pt idx="288">
                  <c:v>10889</c:v>
                </c:pt>
                <c:pt idx="289">
                  <c:v>10890</c:v>
                </c:pt>
                <c:pt idx="290">
                  <c:v>10891</c:v>
                </c:pt>
                <c:pt idx="291">
                  <c:v>10892</c:v>
                </c:pt>
                <c:pt idx="292">
                  <c:v>10893</c:v>
                </c:pt>
                <c:pt idx="293">
                  <c:v>10894</c:v>
                </c:pt>
              </c:numCache>
            </c:numRef>
          </c:xVal>
          <c:yVal>
            <c:numRef>
              <c:f>Graph!$E$835:$E$1126</c:f>
              <c:numCache>
                <c:formatCode>General</c:formatCode>
                <c:ptCount val="292"/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494384"/>
        <c:axId val="247492704"/>
      </c:scatterChart>
      <c:valAx>
        <c:axId val="247494384"/>
        <c:scaling>
          <c:orientation val="minMax"/>
          <c:max val="10894"/>
          <c:min val="10601"/>
        </c:scaling>
        <c:delete val="0"/>
        <c:axPos val="b"/>
        <c:numFmt formatCode="General" sourceLinked="1"/>
        <c:majorTickMark val="out"/>
        <c:minorTickMark val="none"/>
        <c:tickLblPos val="nextTo"/>
        <c:crossAx val="247492704"/>
        <c:crosses val="autoZero"/>
        <c:crossBetween val="midCat"/>
      </c:valAx>
      <c:valAx>
        <c:axId val="247492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749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4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Graph!$A$1130:$A$1407</c:f>
              <c:numCache>
                <c:formatCode>General</c:formatCode>
                <c:ptCount val="278"/>
                <c:pt idx="0">
                  <c:v>11229</c:v>
                </c:pt>
                <c:pt idx="1">
                  <c:v>11230</c:v>
                </c:pt>
                <c:pt idx="2">
                  <c:v>11231</c:v>
                </c:pt>
                <c:pt idx="3">
                  <c:v>11232</c:v>
                </c:pt>
                <c:pt idx="4">
                  <c:v>11233</c:v>
                </c:pt>
                <c:pt idx="5">
                  <c:v>11234</c:v>
                </c:pt>
                <c:pt idx="6">
                  <c:v>11235</c:v>
                </c:pt>
                <c:pt idx="7">
                  <c:v>11236</c:v>
                </c:pt>
                <c:pt idx="8">
                  <c:v>11237</c:v>
                </c:pt>
                <c:pt idx="9">
                  <c:v>11238</c:v>
                </c:pt>
                <c:pt idx="10">
                  <c:v>11239</c:v>
                </c:pt>
                <c:pt idx="11">
                  <c:v>11240</c:v>
                </c:pt>
                <c:pt idx="12">
                  <c:v>11241</c:v>
                </c:pt>
                <c:pt idx="13">
                  <c:v>11242</c:v>
                </c:pt>
                <c:pt idx="14">
                  <c:v>11243</c:v>
                </c:pt>
                <c:pt idx="15">
                  <c:v>11244</c:v>
                </c:pt>
                <c:pt idx="16">
                  <c:v>11245</c:v>
                </c:pt>
                <c:pt idx="17">
                  <c:v>11246</c:v>
                </c:pt>
                <c:pt idx="18">
                  <c:v>11247</c:v>
                </c:pt>
                <c:pt idx="19">
                  <c:v>11248</c:v>
                </c:pt>
                <c:pt idx="20">
                  <c:v>11249</c:v>
                </c:pt>
                <c:pt idx="21">
                  <c:v>11250</c:v>
                </c:pt>
                <c:pt idx="22">
                  <c:v>11251</c:v>
                </c:pt>
                <c:pt idx="23">
                  <c:v>11252</c:v>
                </c:pt>
                <c:pt idx="24">
                  <c:v>11253</c:v>
                </c:pt>
                <c:pt idx="25">
                  <c:v>11254</c:v>
                </c:pt>
                <c:pt idx="26">
                  <c:v>11255</c:v>
                </c:pt>
                <c:pt idx="27">
                  <c:v>11256</c:v>
                </c:pt>
                <c:pt idx="28">
                  <c:v>11257</c:v>
                </c:pt>
                <c:pt idx="29">
                  <c:v>11258</c:v>
                </c:pt>
                <c:pt idx="30">
                  <c:v>11259</c:v>
                </c:pt>
                <c:pt idx="31">
                  <c:v>11260</c:v>
                </c:pt>
                <c:pt idx="32">
                  <c:v>11261</c:v>
                </c:pt>
                <c:pt idx="33">
                  <c:v>11262</c:v>
                </c:pt>
                <c:pt idx="34">
                  <c:v>11263</c:v>
                </c:pt>
                <c:pt idx="35">
                  <c:v>11264</c:v>
                </c:pt>
                <c:pt idx="36">
                  <c:v>11265</c:v>
                </c:pt>
                <c:pt idx="37">
                  <c:v>11266</c:v>
                </c:pt>
                <c:pt idx="38">
                  <c:v>11267</c:v>
                </c:pt>
                <c:pt idx="39">
                  <c:v>11268</c:v>
                </c:pt>
                <c:pt idx="40">
                  <c:v>11269</c:v>
                </c:pt>
                <c:pt idx="41">
                  <c:v>11270</c:v>
                </c:pt>
                <c:pt idx="42">
                  <c:v>11271</c:v>
                </c:pt>
                <c:pt idx="43">
                  <c:v>11272</c:v>
                </c:pt>
                <c:pt idx="44">
                  <c:v>11273</c:v>
                </c:pt>
                <c:pt idx="45">
                  <c:v>11274</c:v>
                </c:pt>
                <c:pt idx="46">
                  <c:v>11275</c:v>
                </c:pt>
                <c:pt idx="47">
                  <c:v>11276</c:v>
                </c:pt>
                <c:pt idx="48">
                  <c:v>11277</c:v>
                </c:pt>
                <c:pt idx="49">
                  <c:v>11278</c:v>
                </c:pt>
                <c:pt idx="50">
                  <c:v>11279</c:v>
                </c:pt>
                <c:pt idx="51">
                  <c:v>11280</c:v>
                </c:pt>
                <c:pt idx="52">
                  <c:v>11281</c:v>
                </c:pt>
                <c:pt idx="53">
                  <c:v>11282</c:v>
                </c:pt>
                <c:pt idx="54">
                  <c:v>11283</c:v>
                </c:pt>
                <c:pt idx="55">
                  <c:v>11284</c:v>
                </c:pt>
                <c:pt idx="56">
                  <c:v>11285</c:v>
                </c:pt>
                <c:pt idx="57">
                  <c:v>11286</c:v>
                </c:pt>
                <c:pt idx="58">
                  <c:v>11287</c:v>
                </c:pt>
                <c:pt idx="59">
                  <c:v>11288</c:v>
                </c:pt>
                <c:pt idx="60">
                  <c:v>11289</c:v>
                </c:pt>
                <c:pt idx="61">
                  <c:v>11290</c:v>
                </c:pt>
                <c:pt idx="62">
                  <c:v>11291</c:v>
                </c:pt>
                <c:pt idx="63">
                  <c:v>11292</c:v>
                </c:pt>
                <c:pt idx="64">
                  <c:v>11293</c:v>
                </c:pt>
                <c:pt idx="65">
                  <c:v>11294</c:v>
                </c:pt>
                <c:pt idx="66">
                  <c:v>11295</c:v>
                </c:pt>
                <c:pt idx="67">
                  <c:v>11296</c:v>
                </c:pt>
                <c:pt idx="68">
                  <c:v>11297</c:v>
                </c:pt>
                <c:pt idx="69">
                  <c:v>11298</c:v>
                </c:pt>
                <c:pt idx="70">
                  <c:v>11299</c:v>
                </c:pt>
                <c:pt idx="71">
                  <c:v>11300</c:v>
                </c:pt>
                <c:pt idx="72">
                  <c:v>11301</c:v>
                </c:pt>
                <c:pt idx="73">
                  <c:v>11302</c:v>
                </c:pt>
                <c:pt idx="74">
                  <c:v>11303</c:v>
                </c:pt>
                <c:pt idx="75">
                  <c:v>11304</c:v>
                </c:pt>
                <c:pt idx="76">
                  <c:v>11305</c:v>
                </c:pt>
                <c:pt idx="77">
                  <c:v>11306</c:v>
                </c:pt>
                <c:pt idx="78">
                  <c:v>11307</c:v>
                </c:pt>
                <c:pt idx="79">
                  <c:v>11308</c:v>
                </c:pt>
                <c:pt idx="80">
                  <c:v>11309</c:v>
                </c:pt>
                <c:pt idx="81">
                  <c:v>11310</c:v>
                </c:pt>
                <c:pt idx="82">
                  <c:v>11311</c:v>
                </c:pt>
                <c:pt idx="83">
                  <c:v>11312</c:v>
                </c:pt>
                <c:pt idx="84">
                  <c:v>11313</c:v>
                </c:pt>
                <c:pt idx="85">
                  <c:v>11314</c:v>
                </c:pt>
                <c:pt idx="86">
                  <c:v>11315</c:v>
                </c:pt>
                <c:pt idx="87">
                  <c:v>11316</c:v>
                </c:pt>
                <c:pt idx="88">
                  <c:v>11317</c:v>
                </c:pt>
                <c:pt idx="89">
                  <c:v>11318</c:v>
                </c:pt>
                <c:pt idx="90">
                  <c:v>11319</c:v>
                </c:pt>
                <c:pt idx="91">
                  <c:v>11320</c:v>
                </c:pt>
                <c:pt idx="92">
                  <c:v>11321</c:v>
                </c:pt>
                <c:pt idx="93">
                  <c:v>11322</c:v>
                </c:pt>
                <c:pt idx="94">
                  <c:v>11323</c:v>
                </c:pt>
                <c:pt idx="95">
                  <c:v>11324</c:v>
                </c:pt>
                <c:pt idx="96">
                  <c:v>11325</c:v>
                </c:pt>
                <c:pt idx="97">
                  <c:v>11326</c:v>
                </c:pt>
                <c:pt idx="98">
                  <c:v>11327</c:v>
                </c:pt>
                <c:pt idx="99">
                  <c:v>11328</c:v>
                </c:pt>
                <c:pt idx="100">
                  <c:v>11329</c:v>
                </c:pt>
                <c:pt idx="101">
                  <c:v>11330</c:v>
                </c:pt>
                <c:pt idx="102">
                  <c:v>11331</c:v>
                </c:pt>
                <c:pt idx="103">
                  <c:v>11332</c:v>
                </c:pt>
                <c:pt idx="104">
                  <c:v>11333</c:v>
                </c:pt>
                <c:pt idx="105">
                  <c:v>11334</c:v>
                </c:pt>
                <c:pt idx="106">
                  <c:v>11335</c:v>
                </c:pt>
                <c:pt idx="107">
                  <c:v>11336</c:v>
                </c:pt>
                <c:pt idx="108">
                  <c:v>11337</c:v>
                </c:pt>
                <c:pt idx="109">
                  <c:v>11338</c:v>
                </c:pt>
                <c:pt idx="110">
                  <c:v>11339</c:v>
                </c:pt>
                <c:pt idx="111">
                  <c:v>11340</c:v>
                </c:pt>
                <c:pt idx="112">
                  <c:v>11341</c:v>
                </c:pt>
                <c:pt idx="113">
                  <c:v>11342</c:v>
                </c:pt>
                <c:pt idx="114">
                  <c:v>11343</c:v>
                </c:pt>
                <c:pt idx="115">
                  <c:v>11344</c:v>
                </c:pt>
                <c:pt idx="116">
                  <c:v>11345</c:v>
                </c:pt>
                <c:pt idx="117">
                  <c:v>11346</c:v>
                </c:pt>
                <c:pt idx="118">
                  <c:v>11347</c:v>
                </c:pt>
                <c:pt idx="119">
                  <c:v>11348</c:v>
                </c:pt>
                <c:pt idx="120">
                  <c:v>11349</c:v>
                </c:pt>
                <c:pt idx="121">
                  <c:v>11350</c:v>
                </c:pt>
                <c:pt idx="122">
                  <c:v>11351</c:v>
                </c:pt>
                <c:pt idx="123">
                  <c:v>11352</c:v>
                </c:pt>
                <c:pt idx="124">
                  <c:v>11353</c:v>
                </c:pt>
                <c:pt idx="125">
                  <c:v>11354</c:v>
                </c:pt>
                <c:pt idx="126">
                  <c:v>11355</c:v>
                </c:pt>
                <c:pt idx="127">
                  <c:v>11356</c:v>
                </c:pt>
                <c:pt idx="128">
                  <c:v>11357</c:v>
                </c:pt>
                <c:pt idx="129">
                  <c:v>11358</c:v>
                </c:pt>
                <c:pt idx="130">
                  <c:v>11359</c:v>
                </c:pt>
                <c:pt idx="131">
                  <c:v>11360</c:v>
                </c:pt>
                <c:pt idx="132">
                  <c:v>11361</c:v>
                </c:pt>
                <c:pt idx="133">
                  <c:v>11362</c:v>
                </c:pt>
                <c:pt idx="134">
                  <c:v>11363</c:v>
                </c:pt>
                <c:pt idx="135">
                  <c:v>11364</c:v>
                </c:pt>
                <c:pt idx="136">
                  <c:v>11365</c:v>
                </c:pt>
                <c:pt idx="137">
                  <c:v>11366</c:v>
                </c:pt>
                <c:pt idx="138">
                  <c:v>11367</c:v>
                </c:pt>
                <c:pt idx="139">
                  <c:v>11368</c:v>
                </c:pt>
                <c:pt idx="140">
                  <c:v>11369</c:v>
                </c:pt>
                <c:pt idx="141">
                  <c:v>11370</c:v>
                </c:pt>
                <c:pt idx="142">
                  <c:v>11371</c:v>
                </c:pt>
                <c:pt idx="143">
                  <c:v>11372</c:v>
                </c:pt>
                <c:pt idx="144">
                  <c:v>11373</c:v>
                </c:pt>
                <c:pt idx="145">
                  <c:v>11374</c:v>
                </c:pt>
                <c:pt idx="146">
                  <c:v>11375</c:v>
                </c:pt>
                <c:pt idx="147">
                  <c:v>11376</c:v>
                </c:pt>
                <c:pt idx="148">
                  <c:v>11377</c:v>
                </c:pt>
                <c:pt idx="149">
                  <c:v>11378</c:v>
                </c:pt>
                <c:pt idx="150">
                  <c:v>11379</c:v>
                </c:pt>
                <c:pt idx="151">
                  <c:v>11380</c:v>
                </c:pt>
                <c:pt idx="152">
                  <c:v>11381</c:v>
                </c:pt>
                <c:pt idx="153">
                  <c:v>11382</c:v>
                </c:pt>
                <c:pt idx="154">
                  <c:v>11383</c:v>
                </c:pt>
                <c:pt idx="155">
                  <c:v>11384</c:v>
                </c:pt>
                <c:pt idx="156">
                  <c:v>11385</c:v>
                </c:pt>
                <c:pt idx="157">
                  <c:v>11386</c:v>
                </c:pt>
                <c:pt idx="158">
                  <c:v>11387</c:v>
                </c:pt>
                <c:pt idx="159">
                  <c:v>11388</c:v>
                </c:pt>
                <c:pt idx="160">
                  <c:v>11389</c:v>
                </c:pt>
                <c:pt idx="161">
                  <c:v>11390</c:v>
                </c:pt>
                <c:pt idx="162">
                  <c:v>11391</c:v>
                </c:pt>
                <c:pt idx="163">
                  <c:v>11392</c:v>
                </c:pt>
                <c:pt idx="164">
                  <c:v>11393</c:v>
                </c:pt>
                <c:pt idx="165">
                  <c:v>11394</c:v>
                </c:pt>
                <c:pt idx="166">
                  <c:v>11395</c:v>
                </c:pt>
                <c:pt idx="167">
                  <c:v>11396</c:v>
                </c:pt>
                <c:pt idx="168">
                  <c:v>11397</c:v>
                </c:pt>
                <c:pt idx="169">
                  <c:v>11398</c:v>
                </c:pt>
                <c:pt idx="170">
                  <c:v>11399</c:v>
                </c:pt>
                <c:pt idx="171">
                  <c:v>11400</c:v>
                </c:pt>
                <c:pt idx="172">
                  <c:v>11401</c:v>
                </c:pt>
                <c:pt idx="173">
                  <c:v>11402</c:v>
                </c:pt>
                <c:pt idx="174">
                  <c:v>11403</c:v>
                </c:pt>
                <c:pt idx="175">
                  <c:v>11404</c:v>
                </c:pt>
                <c:pt idx="176">
                  <c:v>11405</c:v>
                </c:pt>
                <c:pt idx="177">
                  <c:v>11406</c:v>
                </c:pt>
                <c:pt idx="178">
                  <c:v>11407</c:v>
                </c:pt>
                <c:pt idx="179">
                  <c:v>11408</c:v>
                </c:pt>
                <c:pt idx="180">
                  <c:v>11409</c:v>
                </c:pt>
                <c:pt idx="181">
                  <c:v>11410</c:v>
                </c:pt>
                <c:pt idx="182">
                  <c:v>11411</c:v>
                </c:pt>
                <c:pt idx="183">
                  <c:v>11412</c:v>
                </c:pt>
                <c:pt idx="184">
                  <c:v>11413</c:v>
                </c:pt>
                <c:pt idx="185">
                  <c:v>11414</c:v>
                </c:pt>
                <c:pt idx="186">
                  <c:v>11415</c:v>
                </c:pt>
                <c:pt idx="187">
                  <c:v>11416</c:v>
                </c:pt>
                <c:pt idx="188">
                  <c:v>11417</c:v>
                </c:pt>
                <c:pt idx="189">
                  <c:v>11418</c:v>
                </c:pt>
                <c:pt idx="190">
                  <c:v>11419</c:v>
                </c:pt>
                <c:pt idx="191">
                  <c:v>11420</c:v>
                </c:pt>
                <c:pt idx="192">
                  <c:v>11421</c:v>
                </c:pt>
                <c:pt idx="193">
                  <c:v>11422</c:v>
                </c:pt>
                <c:pt idx="194">
                  <c:v>11423</c:v>
                </c:pt>
                <c:pt idx="195">
                  <c:v>11424</c:v>
                </c:pt>
                <c:pt idx="196">
                  <c:v>11425</c:v>
                </c:pt>
                <c:pt idx="197">
                  <c:v>11426</c:v>
                </c:pt>
                <c:pt idx="198">
                  <c:v>11427</c:v>
                </c:pt>
                <c:pt idx="199">
                  <c:v>11428</c:v>
                </c:pt>
                <c:pt idx="200">
                  <c:v>11429</c:v>
                </c:pt>
                <c:pt idx="201">
                  <c:v>11430</c:v>
                </c:pt>
                <c:pt idx="202">
                  <c:v>11431</c:v>
                </c:pt>
                <c:pt idx="203">
                  <c:v>11432</c:v>
                </c:pt>
                <c:pt idx="204">
                  <c:v>11433</c:v>
                </c:pt>
                <c:pt idx="205">
                  <c:v>11434</c:v>
                </c:pt>
                <c:pt idx="206">
                  <c:v>11435</c:v>
                </c:pt>
                <c:pt idx="207">
                  <c:v>11436</c:v>
                </c:pt>
                <c:pt idx="208">
                  <c:v>11437</c:v>
                </c:pt>
                <c:pt idx="209">
                  <c:v>11438</c:v>
                </c:pt>
                <c:pt idx="210">
                  <c:v>11439</c:v>
                </c:pt>
                <c:pt idx="211">
                  <c:v>11440</c:v>
                </c:pt>
                <c:pt idx="212">
                  <c:v>11441</c:v>
                </c:pt>
                <c:pt idx="213">
                  <c:v>11442</c:v>
                </c:pt>
                <c:pt idx="214">
                  <c:v>11443</c:v>
                </c:pt>
                <c:pt idx="215">
                  <c:v>11444</c:v>
                </c:pt>
                <c:pt idx="216">
                  <c:v>11445</c:v>
                </c:pt>
                <c:pt idx="217">
                  <c:v>11446</c:v>
                </c:pt>
                <c:pt idx="218">
                  <c:v>11447</c:v>
                </c:pt>
                <c:pt idx="219">
                  <c:v>11448</c:v>
                </c:pt>
                <c:pt idx="220">
                  <c:v>11449</c:v>
                </c:pt>
                <c:pt idx="221">
                  <c:v>11450</c:v>
                </c:pt>
                <c:pt idx="222">
                  <c:v>11451</c:v>
                </c:pt>
                <c:pt idx="223">
                  <c:v>11452</c:v>
                </c:pt>
                <c:pt idx="224">
                  <c:v>11453</c:v>
                </c:pt>
                <c:pt idx="225">
                  <c:v>11454</c:v>
                </c:pt>
                <c:pt idx="226">
                  <c:v>11455</c:v>
                </c:pt>
                <c:pt idx="227">
                  <c:v>11456</c:v>
                </c:pt>
                <c:pt idx="228">
                  <c:v>11457</c:v>
                </c:pt>
                <c:pt idx="229">
                  <c:v>11458</c:v>
                </c:pt>
                <c:pt idx="230">
                  <c:v>11459</c:v>
                </c:pt>
                <c:pt idx="231">
                  <c:v>11460</c:v>
                </c:pt>
                <c:pt idx="232">
                  <c:v>11461</c:v>
                </c:pt>
                <c:pt idx="233">
                  <c:v>11462</c:v>
                </c:pt>
                <c:pt idx="234">
                  <c:v>11463</c:v>
                </c:pt>
                <c:pt idx="235">
                  <c:v>11464</c:v>
                </c:pt>
                <c:pt idx="236">
                  <c:v>11465</c:v>
                </c:pt>
                <c:pt idx="237">
                  <c:v>11466</c:v>
                </c:pt>
                <c:pt idx="238">
                  <c:v>11467</c:v>
                </c:pt>
                <c:pt idx="239">
                  <c:v>11468</c:v>
                </c:pt>
                <c:pt idx="240">
                  <c:v>11469</c:v>
                </c:pt>
                <c:pt idx="241">
                  <c:v>11470</c:v>
                </c:pt>
                <c:pt idx="242">
                  <c:v>11471</c:v>
                </c:pt>
                <c:pt idx="243">
                  <c:v>11472</c:v>
                </c:pt>
                <c:pt idx="244">
                  <c:v>11473</c:v>
                </c:pt>
                <c:pt idx="245">
                  <c:v>11474</c:v>
                </c:pt>
                <c:pt idx="246">
                  <c:v>11475</c:v>
                </c:pt>
                <c:pt idx="247">
                  <c:v>11476</c:v>
                </c:pt>
                <c:pt idx="248">
                  <c:v>11477</c:v>
                </c:pt>
                <c:pt idx="249">
                  <c:v>11478</c:v>
                </c:pt>
                <c:pt idx="250">
                  <c:v>11479</c:v>
                </c:pt>
                <c:pt idx="251">
                  <c:v>11480</c:v>
                </c:pt>
                <c:pt idx="252">
                  <c:v>11481</c:v>
                </c:pt>
                <c:pt idx="253">
                  <c:v>11482</c:v>
                </c:pt>
                <c:pt idx="254">
                  <c:v>11483</c:v>
                </c:pt>
                <c:pt idx="255">
                  <c:v>11484</c:v>
                </c:pt>
                <c:pt idx="256">
                  <c:v>11485</c:v>
                </c:pt>
                <c:pt idx="257">
                  <c:v>11486</c:v>
                </c:pt>
                <c:pt idx="258">
                  <c:v>11487</c:v>
                </c:pt>
                <c:pt idx="259">
                  <c:v>11488</c:v>
                </c:pt>
                <c:pt idx="260">
                  <c:v>11489</c:v>
                </c:pt>
                <c:pt idx="261">
                  <c:v>11490</c:v>
                </c:pt>
                <c:pt idx="262">
                  <c:v>11491</c:v>
                </c:pt>
                <c:pt idx="263">
                  <c:v>11492</c:v>
                </c:pt>
                <c:pt idx="264">
                  <c:v>11493</c:v>
                </c:pt>
                <c:pt idx="265">
                  <c:v>11494</c:v>
                </c:pt>
                <c:pt idx="266">
                  <c:v>11495</c:v>
                </c:pt>
                <c:pt idx="267">
                  <c:v>11496</c:v>
                </c:pt>
                <c:pt idx="268">
                  <c:v>11497</c:v>
                </c:pt>
                <c:pt idx="269">
                  <c:v>11498</c:v>
                </c:pt>
                <c:pt idx="270">
                  <c:v>11499</c:v>
                </c:pt>
                <c:pt idx="271">
                  <c:v>11500</c:v>
                </c:pt>
                <c:pt idx="272">
                  <c:v>11501</c:v>
                </c:pt>
                <c:pt idx="273">
                  <c:v>11502</c:v>
                </c:pt>
                <c:pt idx="274">
                  <c:v>11503</c:v>
                </c:pt>
                <c:pt idx="275">
                  <c:v>11504</c:v>
                </c:pt>
                <c:pt idx="276">
                  <c:v>11505</c:v>
                </c:pt>
                <c:pt idx="277">
                  <c:v>11506</c:v>
                </c:pt>
              </c:numCache>
            </c:numRef>
          </c:xVal>
          <c:yVal>
            <c:numRef>
              <c:f>Graph!$D$1131:$D$1406</c:f>
              <c:numCache>
                <c:formatCode>General</c:formatCode>
                <c:ptCount val="276"/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Graph!$A$1130:$A$1407</c:f>
              <c:numCache>
                <c:formatCode>General</c:formatCode>
                <c:ptCount val="278"/>
                <c:pt idx="0">
                  <c:v>11229</c:v>
                </c:pt>
                <c:pt idx="1">
                  <c:v>11230</c:v>
                </c:pt>
                <c:pt idx="2">
                  <c:v>11231</c:v>
                </c:pt>
                <c:pt idx="3">
                  <c:v>11232</c:v>
                </c:pt>
                <c:pt idx="4">
                  <c:v>11233</c:v>
                </c:pt>
                <c:pt idx="5">
                  <c:v>11234</c:v>
                </c:pt>
                <c:pt idx="6">
                  <c:v>11235</c:v>
                </c:pt>
                <c:pt idx="7">
                  <c:v>11236</c:v>
                </c:pt>
                <c:pt idx="8">
                  <c:v>11237</c:v>
                </c:pt>
                <c:pt idx="9">
                  <c:v>11238</c:v>
                </c:pt>
                <c:pt idx="10">
                  <c:v>11239</c:v>
                </c:pt>
                <c:pt idx="11">
                  <c:v>11240</c:v>
                </c:pt>
                <c:pt idx="12">
                  <c:v>11241</c:v>
                </c:pt>
                <c:pt idx="13">
                  <c:v>11242</c:v>
                </c:pt>
                <c:pt idx="14">
                  <c:v>11243</c:v>
                </c:pt>
                <c:pt idx="15">
                  <c:v>11244</c:v>
                </c:pt>
                <c:pt idx="16">
                  <c:v>11245</c:v>
                </c:pt>
                <c:pt idx="17">
                  <c:v>11246</c:v>
                </c:pt>
                <c:pt idx="18">
                  <c:v>11247</c:v>
                </c:pt>
                <c:pt idx="19">
                  <c:v>11248</c:v>
                </c:pt>
                <c:pt idx="20">
                  <c:v>11249</c:v>
                </c:pt>
                <c:pt idx="21">
                  <c:v>11250</c:v>
                </c:pt>
                <c:pt idx="22">
                  <c:v>11251</c:v>
                </c:pt>
                <c:pt idx="23">
                  <c:v>11252</c:v>
                </c:pt>
                <c:pt idx="24">
                  <c:v>11253</c:v>
                </c:pt>
                <c:pt idx="25">
                  <c:v>11254</c:v>
                </c:pt>
                <c:pt idx="26">
                  <c:v>11255</c:v>
                </c:pt>
                <c:pt idx="27">
                  <c:v>11256</c:v>
                </c:pt>
                <c:pt idx="28">
                  <c:v>11257</c:v>
                </c:pt>
                <c:pt idx="29">
                  <c:v>11258</c:v>
                </c:pt>
                <c:pt idx="30">
                  <c:v>11259</c:v>
                </c:pt>
                <c:pt idx="31">
                  <c:v>11260</c:v>
                </c:pt>
                <c:pt idx="32">
                  <c:v>11261</c:v>
                </c:pt>
                <c:pt idx="33">
                  <c:v>11262</c:v>
                </c:pt>
                <c:pt idx="34">
                  <c:v>11263</c:v>
                </c:pt>
                <c:pt idx="35">
                  <c:v>11264</c:v>
                </c:pt>
                <c:pt idx="36">
                  <c:v>11265</c:v>
                </c:pt>
                <c:pt idx="37">
                  <c:v>11266</c:v>
                </c:pt>
                <c:pt idx="38">
                  <c:v>11267</c:v>
                </c:pt>
                <c:pt idx="39">
                  <c:v>11268</c:v>
                </c:pt>
                <c:pt idx="40">
                  <c:v>11269</c:v>
                </c:pt>
                <c:pt idx="41">
                  <c:v>11270</c:v>
                </c:pt>
                <c:pt idx="42">
                  <c:v>11271</c:v>
                </c:pt>
                <c:pt idx="43">
                  <c:v>11272</c:v>
                </c:pt>
                <c:pt idx="44">
                  <c:v>11273</c:v>
                </c:pt>
                <c:pt idx="45">
                  <c:v>11274</c:v>
                </c:pt>
                <c:pt idx="46">
                  <c:v>11275</c:v>
                </c:pt>
                <c:pt idx="47">
                  <c:v>11276</c:v>
                </c:pt>
                <c:pt idx="48">
                  <c:v>11277</c:v>
                </c:pt>
                <c:pt idx="49">
                  <c:v>11278</c:v>
                </c:pt>
                <c:pt idx="50">
                  <c:v>11279</c:v>
                </c:pt>
                <c:pt idx="51">
                  <c:v>11280</c:v>
                </c:pt>
                <c:pt idx="52">
                  <c:v>11281</c:v>
                </c:pt>
                <c:pt idx="53">
                  <c:v>11282</c:v>
                </c:pt>
                <c:pt idx="54">
                  <c:v>11283</c:v>
                </c:pt>
                <c:pt idx="55">
                  <c:v>11284</c:v>
                </c:pt>
                <c:pt idx="56">
                  <c:v>11285</c:v>
                </c:pt>
                <c:pt idx="57">
                  <c:v>11286</c:v>
                </c:pt>
                <c:pt idx="58">
                  <c:v>11287</c:v>
                </c:pt>
                <c:pt idx="59">
                  <c:v>11288</c:v>
                </c:pt>
                <c:pt idx="60">
                  <c:v>11289</c:v>
                </c:pt>
                <c:pt idx="61">
                  <c:v>11290</c:v>
                </c:pt>
                <c:pt idx="62">
                  <c:v>11291</c:v>
                </c:pt>
                <c:pt idx="63">
                  <c:v>11292</c:v>
                </c:pt>
                <c:pt idx="64">
                  <c:v>11293</c:v>
                </c:pt>
                <c:pt idx="65">
                  <c:v>11294</c:v>
                </c:pt>
                <c:pt idx="66">
                  <c:v>11295</c:v>
                </c:pt>
                <c:pt idx="67">
                  <c:v>11296</c:v>
                </c:pt>
                <c:pt idx="68">
                  <c:v>11297</c:v>
                </c:pt>
                <c:pt idx="69">
                  <c:v>11298</c:v>
                </c:pt>
                <c:pt idx="70">
                  <c:v>11299</c:v>
                </c:pt>
                <c:pt idx="71">
                  <c:v>11300</c:v>
                </c:pt>
                <c:pt idx="72">
                  <c:v>11301</c:v>
                </c:pt>
                <c:pt idx="73">
                  <c:v>11302</c:v>
                </c:pt>
                <c:pt idx="74">
                  <c:v>11303</c:v>
                </c:pt>
                <c:pt idx="75">
                  <c:v>11304</c:v>
                </c:pt>
                <c:pt idx="76">
                  <c:v>11305</c:v>
                </c:pt>
                <c:pt idx="77">
                  <c:v>11306</c:v>
                </c:pt>
                <c:pt idx="78">
                  <c:v>11307</c:v>
                </c:pt>
                <c:pt idx="79">
                  <c:v>11308</c:v>
                </c:pt>
                <c:pt idx="80">
                  <c:v>11309</c:v>
                </c:pt>
                <c:pt idx="81">
                  <c:v>11310</c:v>
                </c:pt>
                <c:pt idx="82">
                  <c:v>11311</c:v>
                </c:pt>
                <c:pt idx="83">
                  <c:v>11312</c:v>
                </c:pt>
                <c:pt idx="84">
                  <c:v>11313</c:v>
                </c:pt>
                <c:pt idx="85">
                  <c:v>11314</c:v>
                </c:pt>
                <c:pt idx="86">
                  <c:v>11315</c:v>
                </c:pt>
                <c:pt idx="87">
                  <c:v>11316</c:v>
                </c:pt>
                <c:pt idx="88">
                  <c:v>11317</c:v>
                </c:pt>
                <c:pt idx="89">
                  <c:v>11318</c:v>
                </c:pt>
                <c:pt idx="90">
                  <c:v>11319</c:v>
                </c:pt>
                <c:pt idx="91">
                  <c:v>11320</c:v>
                </c:pt>
                <c:pt idx="92">
                  <c:v>11321</c:v>
                </c:pt>
                <c:pt idx="93">
                  <c:v>11322</c:v>
                </c:pt>
                <c:pt idx="94">
                  <c:v>11323</c:v>
                </c:pt>
                <c:pt idx="95">
                  <c:v>11324</c:v>
                </c:pt>
                <c:pt idx="96">
                  <c:v>11325</c:v>
                </c:pt>
                <c:pt idx="97">
                  <c:v>11326</c:v>
                </c:pt>
                <c:pt idx="98">
                  <c:v>11327</c:v>
                </c:pt>
                <c:pt idx="99">
                  <c:v>11328</c:v>
                </c:pt>
                <c:pt idx="100">
                  <c:v>11329</c:v>
                </c:pt>
                <c:pt idx="101">
                  <c:v>11330</c:v>
                </c:pt>
                <c:pt idx="102">
                  <c:v>11331</c:v>
                </c:pt>
                <c:pt idx="103">
                  <c:v>11332</c:v>
                </c:pt>
                <c:pt idx="104">
                  <c:v>11333</c:v>
                </c:pt>
                <c:pt idx="105">
                  <c:v>11334</c:v>
                </c:pt>
                <c:pt idx="106">
                  <c:v>11335</c:v>
                </c:pt>
                <c:pt idx="107">
                  <c:v>11336</c:v>
                </c:pt>
                <c:pt idx="108">
                  <c:v>11337</c:v>
                </c:pt>
                <c:pt idx="109">
                  <c:v>11338</c:v>
                </c:pt>
                <c:pt idx="110">
                  <c:v>11339</c:v>
                </c:pt>
                <c:pt idx="111">
                  <c:v>11340</c:v>
                </c:pt>
                <c:pt idx="112">
                  <c:v>11341</c:v>
                </c:pt>
                <c:pt idx="113">
                  <c:v>11342</c:v>
                </c:pt>
                <c:pt idx="114">
                  <c:v>11343</c:v>
                </c:pt>
                <c:pt idx="115">
                  <c:v>11344</c:v>
                </c:pt>
                <c:pt idx="116">
                  <c:v>11345</c:v>
                </c:pt>
                <c:pt idx="117">
                  <c:v>11346</c:v>
                </c:pt>
                <c:pt idx="118">
                  <c:v>11347</c:v>
                </c:pt>
                <c:pt idx="119">
                  <c:v>11348</c:v>
                </c:pt>
                <c:pt idx="120">
                  <c:v>11349</c:v>
                </c:pt>
                <c:pt idx="121">
                  <c:v>11350</c:v>
                </c:pt>
                <c:pt idx="122">
                  <c:v>11351</c:v>
                </c:pt>
                <c:pt idx="123">
                  <c:v>11352</c:v>
                </c:pt>
                <c:pt idx="124">
                  <c:v>11353</c:v>
                </c:pt>
                <c:pt idx="125">
                  <c:v>11354</c:v>
                </c:pt>
                <c:pt idx="126">
                  <c:v>11355</c:v>
                </c:pt>
                <c:pt idx="127">
                  <c:v>11356</c:v>
                </c:pt>
                <c:pt idx="128">
                  <c:v>11357</c:v>
                </c:pt>
                <c:pt idx="129">
                  <c:v>11358</c:v>
                </c:pt>
                <c:pt idx="130">
                  <c:v>11359</c:v>
                </c:pt>
                <c:pt idx="131">
                  <c:v>11360</c:v>
                </c:pt>
                <c:pt idx="132">
                  <c:v>11361</c:v>
                </c:pt>
                <c:pt idx="133">
                  <c:v>11362</c:v>
                </c:pt>
                <c:pt idx="134">
                  <c:v>11363</c:v>
                </c:pt>
                <c:pt idx="135">
                  <c:v>11364</c:v>
                </c:pt>
                <c:pt idx="136">
                  <c:v>11365</c:v>
                </c:pt>
                <c:pt idx="137">
                  <c:v>11366</c:v>
                </c:pt>
                <c:pt idx="138">
                  <c:v>11367</c:v>
                </c:pt>
                <c:pt idx="139">
                  <c:v>11368</c:v>
                </c:pt>
                <c:pt idx="140">
                  <c:v>11369</c:v>
                </c:pt>
                <c:pt idx="141">
                  <c:v>11370</c:v>
                </c:pt>
                <c:pt idx="142">
                  <c:v>11371</c:v>
                </c:pt>
                <c:pt idx="143">
                  <c:v>11372</c:v>
                </c:pt>
                <c:pt idx="144">
                  <c:v>11373</c:v>
                </c:pt>
                <c:pt idx="145">
                  <c:v>11374</c:v>
                </c:pt>
                <c:pt idx="146">
                  <c:v>11375</c:v>
                </c:pt>
                <c:pt idx="147">
                  <c:v>11376</c:v>
                </c:pt>
                <c:pt idx="148">
                  <c:v>11377</c:v>
                </c:pt>
                <c:pt idx="149">
                  <c:v>11378</c:v>
                </c:pt>
                <c:pt idx="150">
                  <c:v>11379</c:v>
                </c:pt>
                <c:pt idx="151">
                  <c:v>11380</c:v>
                </c:pt>
                <c:pt idx="152">
                  <c:v>11381</c:v>
                </c:pt>
                <c:pt idx="153">
                  <c:v>11382</c:v>
                </c:pt>
                <c:pt idx="154">
                  <c:v>11383</c:v>
                </c:pt>
                <c:pt idx="155">
                  <c:v>11384</c:v>
                </c:pt>
                <c:pt idx="156">
                  <c:v>11385</c:v>
                </c:pt>
                <c:pt idx="157">
                  <c:v>11386</c:v>
                </c:pt>
                <c:pt idx="158">
                  <c:v>11387</c:v>
                </c:pt>
                <c:pt idx="159">
                  <c:v>11388</c:v>
                </c:pt>
                <c:pt idx="160">
                  <c:v>11389</c:v>
                </c:pt>
                <c:pt idx="161">
                  <c:v>11390</c:v>
                </c:pt>
                <c:pt idx="162">
                  <c:v>11391</c:v>
                </c:pt>
                <c:pt idx="163">
                  <c:v>11392</c:v>
                </c:pt>
                <c:pt idx="164">
                  <c:v>11393</c:v>
                </c:pt>
                <c:pt idx="165">
                  <c:v>11394</c:v>
                </c:pt>
                <c:pt idx="166">
                  <c:v>11395</c:v>
                </c:pt>
                <c:pt idx="167">
                  <c:v>11396</c:v>
                </c:pt>
                <c:pt idx="168">
                  <c:v>11397</c:v>
                </c:pt>
                <c:pt idx="169">
                  <c:v>11398</c:v>
                </c:pt>
                <c:pt idx="170">
                  <c:v>11399</c:v>
                </c:pt>
                <c:pt idx="171">
                  <c:v>11400</c:v>
                </c:pt>
                <c:pt idx="172">
                  <c:v>11401</c:v>
                </c:pt>
                <c:pt idx="173">
                  <c:v>11402</c:v>
                </c:pt>
                <c:pt idx="174">
                  <c:v>11403</c:v>
                </c:pt>
                <c:pt idx="175">
                  <c:v>11404</c:v>
                </c:pt>
                <c:pt idx="176">
                  <c:v>11405</c:v>
                </c:pt>
                <c:pt idx="177">
                  <c:v>11406</c:v>
                </c:pt>
                <c:pt idx="178">
                  <c:v>11407</c:v>
                </c:pt>
                <c:pt idx="179">
                  <c:v>11408</c:v>
                </c:pt>
                <c:pt idx="180">
                  <c:v>11409</c:v>
                </c:pt>
                <c:pt idx="181">
                  <c:v>11410</c:v>
                </c:pt>
                <c:pt idx="182">
                  <c:v>11411</c:v>
                </c:pt>
                <c:pt idx="183">
                  <c:v>11412</c:v>
                </c:pt>
                <c:pt idx="184">
                  <c:v>11413</c:v>
                </c:pt>
                <c:pt idx="185">
                  <c:v>11414</c:v>
                </c:pt>
                <c:pt idx="186">
                  <c:v>11415</c:v>
                </c:pt>
                <c:pt idx="187">
                  <c:v>11416</c:v>
                </c:pt>
                <c:pt idx="188">
                  <c:v>11417</c:v>
                </c:pt>
                <c:pt idx="189">
                  <c:v>11418</c:v>
                </c:pt>
                <c:pt idx="190">
                  <c:v>11419</c:v>
                </c:pt>
                <c:pt idx="191">
                  <c:v>11420</c:v>
                </c:pt>
                <c:pt idx="192">
                  <c:v>11421</c:v>
                </c:pt>
                <c:pt idx="193">
                  <c:v>11422</c:v>
                </c:pt>
                <c:pt idx="194">
                  <c:v>11423</c:v>
                </c:pt>
                <c:pt idx="195">
                  <c:v>11424</c:v>
                </c:pt>
                <c:pt idx="196">
                  <c:v>11425</c:v>
                </c:pt>
                <c:pt idx="197">
                  <c:v>11426</c:v>
                </c:pt>
                <c:pt idx="198">
                  <c:v>11427</c:v>
                </c:pt>
                <c:pt idx="199">
                  <c:v>11428</c:v>
                </c:pt>
                <c:pt idx="200">
                  <c:v>11429</c:v>
                </c:pt>
                <c:pt idx="201">
                  <c:v>11430</c:v>
                </c:pt>
                <c:pt idx="202">
                  <c:v>11431</c:v>
                </c:pt>
                <c:pt idx="203">
                  <c:v>11432</c:v>
                </c:pt>
                <c:pt idx="204">
                  <c:v>11433</c:v>
                </c:pt>
                <c:pt idx="205">
                  <c:v>11434</c:v>
                </c:pt>
                <c:pt idx="206">
                  <c:v>11435</c:v>
                </c:pt>
                <c:pt idx="207">
                  <c:v>11436</c:v>
                </c:pt>
                <c:pt idx="208">
                  <c:v>11437</c:v>
                </c:pt>
                <c:pt idx="209">
                  <c:v>11438</c:v>
                </c:pt>
                <c:pt idx="210">
                  <c:v>11439</c:v>
                </c:pt>
                <c:pt idx="211">
                  <c:v>11440</c:v>
                </c:pt>
                <c:pt idx="212">
                  <c:v>11441</c:v>
                </c:pt>
                <c:pt idx="213">
                  <c:v>11442</c:v>
                </c:pt>
                <c:pt idx="214">
                  <c:v>11443</c:v>
                </c:pt>
                <c:pt idx="215">
                  <c:v>11444</c:v>
                </c:pt>
                <c:pt idx="216">
                  <c:v>11445</c:v>
                </c:pt>
                <c:pt idx="217">
                  <c:v>11446</c:v>
                </c:pt>
                <c:pt idx="218">
                  <c:v>11447</c:v>
                </c:pt>
                <c:pt idx="219">
                  <c:v>11448</c:v>
                </c:pt>
                <c:pt idx="220">
                  <c:v>11449</c:v>
                </c:pt>
                <c:pt idx="221">
                  <c:v>11450</c:v>
                </c:pt>
                <c:pt idx="222">
                  <c:v>11451</c:v>
                </c:pt>
                <c:pt idx="223">
                  <c:v>11452</c:v>
                </c:pt>
                <c:pt idx="224">
                  <c:v>11453</c:v>
                </c:pt>
                <c:pt idx="225">
                  <c:v>11454</c:v>
                </c:pt>
                <c:pt idx="226">
                  <c:v>11455</c:v>
                </c:pt>
                <c:pt idx="227">
                  <c:v>11456</c:v>
                </c:pt>
                <c:pt idx="228">
                  <c:v>11457</c:v>
                </c:pt>
                <c:pt idx="229">
                  <c:v>11458</c:v>
                </c:pt>
                <c:pt idx="230">
                  <c:v>11459</c:v>
                </c:pt>
                <c:pt idx="231">
                  <c:v>11460</c:v>
                </c:pt>
                <c:pt idx="232">
                  <c:v>11461</c:v>
                </c:pt>
                <c:pt idx="233">
                  <c:v>11462</c:v>
                </c:pt>
                <c:pt idx="234">
                  <c:v>11463</c:v>
                </c:pt>
                <c:pt idx="235">
                  <c:v>11464</c:v>
                </c:pt>
                <c:pt idx="236">
                  <c:v>11465</c:v>
                </c:pt>
                <c:pt idx="237">
                  <c:v>11466</c:v>
                </c:pt>
                <c:pt idx="238">
                  <c:v>11467</c:v>
                </c:pt>
                <c:pt idx="239">
                  <c:v>11468</c:v>
                </c:pt>
                <c:pt idx="240">
                  <c:v>11469</c:v>
                </c:pt>
                <c:pt idx="241">
                  <c:v>11470</c:v>
                </c:pt>
                <c:pt idx="242">
                  <c:v>11471</c:v>
                </c:pt>
                <c:pt idx="243">
                  <c:v>11472</c:v>
                </c:pt>
                <c:pt idx="244">
                  <c:v>11473</c:v>
                </c:pt>
                <c:pt idx="245">
                  <c:v>11474</c:v>
                </c:pt>
                <c:pt idx="246">
                  <c:v>11475</c:v>
                </c:pt>
                <c:pt idx="247">
                  <c:v>11476</c:v>
                </c:pt>
                <c:pt idx="248">
                  <c:v>11477</c:v>
                </c:pt>
                <c:pt idx="249">
                  <c:v>11478</c:v>
                </c:pt>
                <c:pt idx="250">
                  <c:v>11479</c:v>
                </c:pt>
                <c:pt idx="251">
                  <c:v>11480</c:v>
                </c:pt>
                <c:pt idx="252">
                  <c:v>11481</c:v>
                </c:pt>
                <c:pt idx="253">
                  <c:v>11482</c:v>
                </c:pt>
                <c:pt idx="254">
                  <c:v>11483</c:v>
                </c:pt>
                <c:pt idx="255">
                  <c:v>11484</c:v>
                </c:pt>
                <c:pt idx="256">
                  <c:v>11485</c:v>
                </c:pt>
                <c:pt idx="257">
                  <c:v>11486</c:v>
                </c:pt>
                <c:pt idx="258">
                  <c:v>11487</c:v>
                </c:pt>
                <c:pt idx="259">
                  <c:v>11488</c:v>
                </c:pt>
                <c:pt idx="260">
                  <c:v>11489</c:v>
                </c:pt>
                <c:pt idx="261">
                  <c:v>11490</c:v>
                </c:pt>
                <c:pt idx="262">
                  <c:v>11491</c:v>
                </c:pt>
                <c:pt idx="263">
                  <c:v>11492</c:v>
                </c:pt>
                <c:pt idx="264">
                  <c:v>11493</c:v>
                </c:pt>
                <c:pt idx="265">
                  <c:v>11494</c:v>
                </c:pt>
                <c:pt idx="266">
                  <c:v>11495</c:v>
                </c:pt>
                <c:pt idx="267">
                  <c:v>11496</c:v>
                </c:pt>
                <c:pt idx="268">
                  <c:v>11497</c:v>
                </c:pt>
                <c:pt idx="269">
                  <c:v>11498</c:v>
                </c:pt>
                <c:pt idx="270">
                  <c:v>11499</c:v>
                </c:pt>
                <c:pt idx="271">
                  <c:v>11500</c:v>
                </c:pt>
                <c:pt idx="272">
                  <c:v>11501</c:v>
                </c:pt>
                <c:pt idx="273">
                  <c:v>11502</c:v>
                </c:pt>
                <c:pt idx="274">
                  <c:v>11503</c:v>
                </c:pt>
                <c:pt idx="275">
                  <c:v>11504</c:v>
                </c:pt>
                <c:pt idx="276">
                  <c:v>11505</c:v>
                </c:pt>
                <c:pt idx="277">
                  <c:v>11506</c:v>
                </c:pt>
              </c:numCache>
            </c:numRef>
          </c:xVal>
          <c:yVal>
            <c:numRef>
              <c:f>Graph!$B$1131:$B$1406</c:f>
              <c:numCache>
                <c:formatCode>General</c:formatCode>
                <c:ptCount val="276"/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Graph!$A$1130:$A$1407</c:f>
              <c:numCache>
                <c:formatCode>General</c:formatCode>
                <c:ptCount val="278"/>
                <c:pt idx="0">
                  <c:v>11229</c:v>
                </c:pt>
                <c:pt idx="1">
                  <c:v>11230</c:v>
                </c:pt>
                <c:pt idx="2">
                  <c:v>11231</c:v>
                </c:pt>
                <c:pt idx="3">
                  <c:v>11232</c:v>
                </c:pt>
                <c:pt idx="4">
                  <c:v>11233</c:v>
                </c:pt>
                <c:pt idx="5">
                  <c:v>11234</c:v>
                </c:pt>
                <c:pt idx="6">
                  <c:v>11235</c:v>
                </c:pt>
                <c:pt idx="7">
                  <c:v>11236</c:v>
                </c:pt>
                <c:pt idx="8">
                  <c:v>11237</c:v>
                </c:pt>
                <c:pt idx="9">
                  <c:v>11238</c:v>
                </c:pt>
                <c:pt idx="10">
                  <c:v>11239</c:v>
                </c:pt>
                <c:pt idx="11">
                  <c:v>11240</c:v>
                </c:pt>
                <c:pt idx="12">
                  <c:v>11241</c:v>
                </c:pt>
                <c:pt idx="13">
                  <c:v>11242</c:v>
                </c:pt>
                <c:pt idx="14">
                  <c:v>11243</c:v>
                </c:pt>
                <c:pt idx="15">
                  <c:v>11244</c:v>
                </c:pt>
                <c:pt idx="16">
                  <c:v>11245</c:v>
                </c:pt>
                <c:pt idx="17">
                  <c:v>11246</c:v>
                </c:pt>
                <c:pt idx="18">
                  <c:v>11247</c:v>
                </c:pt>
                <c:pt idx="19">
                  <c:v>11248</c:v>
                </c:pt>
                <c:pt idx="20">
                  <c:v>11249</c:v>
                </c:pt>
                <c:pt idx="21">
                  <c:v>11250</c:v>
                </c:pt>
                <c:pt idx="22">
                  <c:v>11251</c:v>
                </c:pt>
                <c:pt idx="23">
                  <c:v>11252</c:v>
                </c:pt>
                <c:pt idx="24">
                  <c:v>11253</c:v>
                </c:pt>
                <c:pt idx="25">
                  <c:v>11254</c:v>
                </c:pt>
                <c:pt idx="26">
                  <c:v>11255</c:v>
                </c:pt>
                <c:pt idx="27">
                  <c:v>11256</c:v>
                </c:pt>
                <c:pt idx="28">
                  <c:v>11257</c:v>
                </c:pt>
                <c:pt idx="29">
                  <c:v>11258</c:v>
                </c:pt>
                <c:pt idx="30">
                  <c:v>11259</c:v>
                </c:pt>
                <c:pt idx="31">
                  <c:v>11260</c:v>
                </c:pt>
                <c:pt idx="32">
                  <c:v>11261</c:v>
                </c:pt>
                <c:pt idx="33">
                  <c:v>11262</c:v>
                </c:pt>
                <c:pt idx="34">
                  <c:v>11263</c:v>
                </c:pt>
                <c:pt idx="35">
                  <c:v>11264</c:v>
                </c:pt>
                <c:pt idx="36">
                  <c:v>11265</c:v>
                </c:pt>
                <c:pt idx="37">
                  <c:v>11266</c:v>
                </c:pt>
                <c:pt idx="38">
                  <c:v>11267</c:v>
                </c:pt>
                <c:pt idx="39">
                  <c:v>11268</c:v>
                </c:pt>
                <c:pt idx="40">
                  <c:v>11269</c:v>
                </c:pt>
                <c:pt idx="41">
                  <c:v>11270</c:v>
                </c:pt>
                <c:pt idx="42">
                  <c:v>11271</c:v>
                </c:pt>
                <c:pt idx="43">
                  <c:v>11272</c:v>
                </c:pt>
                <c:pt idx="44">
                  <c:v>11273</c:v>
                </c:pt>
                <c:pt idx="45">
                  <c:v>11274</c:v>
                </c:pt>
                <c:pt idx="46">
                  <c:v>11275</c:v>
                </c:pt>
                <c:pt idx="47">
                  <c:v>11276</c:v>
                </c:pt>
                <c:pt idx="48">
                  <c:v>11277</c:v>
                </c:pt>
                <c:pt idx="49">
                  <c:v>11278</c:v>
                </c:pt>
                <c:pt idx="50">
                  <c:v>11279</c:v>
                </c:pt>
                <c:pt idx="51">
                  <c:v>11280</c:v>
                </c:pt>
                <c:pt idx="52">
                  <c:v>11281</c:v>
                </c:pt>
                <c:pt idx="53">
                  <c:v>11282</c:v>
                </c:pt>
                <c:pt idx="54">
                  <c:v>11283</c:v>
                </c:pt>
                <c:pt idx="55">
                  <c:v>11284</c:v>
                </c:pt>
                <c:pt idx="56">
                  <c:v>11285</c:v>
                </c:pt>
                <c:pt idx="57">
                  <c:v>11286</c:v>
                </c:pt>
                <c:pt idx="58">
                  <c:v>11287</c:v>
                </c:pt>
                <c:pt idx="59">
                  <c:v>11288</c:v>
                </c:pt>
                <c:pt idx="60">
                  <c:v>11289</c:v>
                </c:pt>
                <c:pt idx="61">
                  <c:v>11290</c:v>
                </c:pt>
                <c:pt idx="62">
                  <c:v>11291</c:v>
                </c:pt>
                <c:pt idx="63">
                  <c:v>11292</c:v>
                </c:pt>
                <c:pt idx="64">
                  <c:v>11293</c:v>
                </c:pt>
                <c:pt idx="65">
                  <c:v>11294</c:v>
                </c:pt>
                <c:pt idx="66">
                  <c:v>11295</c:v>
                </c:pt>
                <c:pt idx="67">
                  <c:v>11296</c:v>
                </c:pt>
                <c:pt idx="68">
                  <c:v>11297</c:v>
                </c:pt>
                <c:pt idx="69">
                  <c:v>11298</c:v>
                </c:pt>
                <c:pt idx="70">
                  <c:v>11299</c:v>
                </c:pt>
                <c:pt idx="71">
                  <c:v>11300</c:v>
                </c:pt>
                <c:pt idx="72">
                  <c:v>11301</c:v>
                </c:pt>
                <c:pt idx="73">
                  <c:v>11302</c:v>
                </c:pt>
                <c:pt idx="74">
                  <c:v>11303</c:v>
                </c:pt>
                <c:pt idx="75">
                  <c:v>11304</c:v>
                </c:pt>
                <c:pt idx="76">
                  <c:v>11305</c:v>
                </c:pt>
                <c:pt idx="77">
                  <c:v>11306</c:v>
                </c:pt>
                <c:pt idx="78">
                  <c:v>11307</c:v>
                </c:pt>
                <c:pt idx="79">
                  <c:v>11308</c:v>
                </c:pt>
                <c:pt idx="80">
                  <c:v>11309</c:v>
                </c:pt>
                <c:pt idx="81">
                  <c:v>11310</c:v>
                </c:pt>
                <c:pt idx="82">
                  <c:v>11311</c:v>
                </c:pt>
                <c:pt idx="83">
                  <c:v>11312</c:v>
                </c:pt>
                <c:pt idx="84">
                  <c:v>11313</c:v>
                </c:pt>
                <c:pt idx="85">
                  <c:v>11314</c:v>
                </c:pt>
                <c:pt idx="86">
                  <c:v>11315</c:v>
                </c:pt>
                <c:pt idx="87">
                  <c:v>11316</c:v>
                </c:pt>
                <c:pt idx="88">
                  <c:v>11317</c:v>
                </c:pt>
                <c:pt idx="89">
                  <c:v>11318</c:v>
                </c:pt>
                <c:pt idx="90">
                  <c:v>11319</c:v>
                </c:pt>
                <c:pt idx="91">
                  <c:v>11320</c:v>
                </c:pt>
                <c:pt idx="92">
                  <c:v>11321</c:v>
                </c:pt>
                <c:pt idx="93">
                  <c:v>11322</c:v>
                </c:pt>
                <c:pt idx="94">
                  <c:v>11323</c:v>
                </c:pt>
                <c:pt idx="95">
                  <c:v>11324</c:v>
                </c:pt>
                <c:pt idx="96">
                  <c:v>11325</c:v>
                </c:pt>
                <c:pt idx="97">
                  <c:v>11326</c:v>
                </c:pt>
                <c:pt idx="98">
                  <c:v>11327</c:v>
                </c:pt>
                <c:pt idx="99">
                  <c:v>11328</c:v>
                </c:pt>
                <c:pt idx="100">
                  <c:v>11329</c:v>
                </c:pt>
                <c:pt idx="101">
                  <c:v>11330</c:v>
                </c:pt>
                <c:pt idx="102">
                  <c:v>11331</c:v>
                </c:pt>
                <c:pt idx="103">
                  <c:v>11332</c:v>
                </c:pt>
                <c:pt idx="104">
                  <c:v>11333</c:v>
                </c:pt>
                <c:pt idx="105">
                  <c:v>11334</c:v>
                </c:pt>
                <c:pt idx="106">
                  <c:v>11335</c:v>
                </c:pt>
                <c:pt idx="107">
                  <c:v>11336</c:v>
                </c:pt>
                <c:pt idx="108">
                  <c:v>11337</c:v>
                </c:pt>
                <c:pt idx="109">
                  <c:v>11338</c:v>
                </c:pt>
                <c:pt idx="110">
                  <c:v>11339</c:v>
                </c:pt>
                <c:pt idx="111">
                  <c:v>11340</c:v>
                </c:pt>
                <c:pt idx="112">
                  <c:v>11341</c:v>
                </c:pt>
                <c:pt idx="113">
                  <c:v>11342</c:v>
                </c:pt>
                <c:pt idx="114">
                  <c:v>11343</c:v>
                </c:pt>
                <c:pt idx="115">
                  <c:v>11344</c:v>
                </c:pt>
                <c:pt idx="116">
                  <c:v>11345</c:v>
                </c:pt>
                <c:pt idx="117">
                  <c:v>11346</c:v>
                </c:pt>
                <c:pt idx="118">
                  <c:v>11347</c:v>
                </c:pt>
                <c:pt idx="119">
                  <c:v>11348</c:v>
                </c:pt>
                <c:pt idx="120">
                  <c:v>11349</c:v>
                </c:pt>
                <c:pt idx="121">
                  <c:v>11350</c:v>
                </c:pt>
                <c:pt idx="122">
                  <c:v>11351</c:v>
                </c:pt>
                <c:pt idx="123">
                  <c:v>11352</c:v>
                </c:pt>
                <c:pt idx="124">
                  <c:v>11353</c:v>
                </c:pt>
                <c:pt idx="125">
                  <c:v>11354</c:v>
                </c:pt>
                <c:pt idx="126">
                  <c:v>11355</c:v>
                </c:pt>
                <c:pt idx="127">
                  <c:v>11356</c:v>
                </c:pt>
                <c:pt idx="128">
                  <c:v>11357</c:v>
                </c:pt>
                <c:pt idx="129">
                  <c:v>11358</c:v>
                </c:pt>
                <c:pt idx="130">
                  <c:v>11359</c:v>
                </c:pt>
                <c:pt idx="131">
                  <c:v>11360</c:v>
                </c:pt>
                <c:pt idx="132">
                  <c:v>11361</c:v>
                </c:pt>
                <c:pt idx="133">
                  <c:v>11362</c:v>
                </c:pt>
                <c:pt idx="134">
                  <c:v>11363</c:v>
                </c:pt>
                <c:pt idx="135">
                  <c:v>11364</c:v>
                </c:pt>
                <c:pt idx="136">
                  <c:v>11365</c:v>
                </c:pt>
                <c:pt idx="137">
                  <c:v>11366</c:v>
                </c:pt>
                <c:pt idx="138">
                  <c:v>11367</c:v>
                </c:pt>
                <c:pt idx="139">
                  <c:v>11368</c:v>
                </c:pt>
                <c:pt idx="140">
                  <c:v>11369</c:v>
                </c:pt>
                <c:pt idx="141">
                  <c:v>11370</c:v>
                </c:pt>
                <c:pt idx="142">
                  <c:v>11371</c:v>
                </c:pt>
                <c:pt idx="143">
                  <c:v>11372</c:v>
                </c:pt>
                <c:pt idx="144">
                  <c:v>11373</c:v>
                </c:pt>
                <c:pt idx="145">
                  <c:v>11374</c:v>
                </c:pt>
                <c:pt idx="146">
                  <c:v>11375</c:v>
                </c:pt>
                <c:pt idx="147">
                  <c:v>11376</c:v>
                </c:pt>
                <c:pt idx="148">
                  <c:v>11377</c:v>
                </c:pt>
                <c:pt idx="149">
                  <c:v>11378</c:v>
                </c:pt>
                <c:pt idx="150">
                  <c:v>11379</c:v>
                </c:pt>
                <c:pt idx="151">
                  <c:v>11380</c:v>
                </c:pt>
                <c:pt idx="152">
                  <c:v>11381</c:v>
                </c:pt>
                <c:pt idx="153">
                  <c:v>11382</c:v>
                </c:pt>
                <c:pt idx="154">
                  <c:v>11383</c:v>
                </c:pt>
                <c:pt idx="155">
                  <c:v>11384</c:v>
                </c:pt>
                <c:pt idx="156">
                  <c:v>11385</c:v>
                </c:pt>
                <c:pt idx="157">
                  <c:v>11386</c:v>
                </c:pt>
                <c:pt idx="158">
                  <c:v>11387</c:v>
                </c:pt>
                <c:pt idx="159">
                  <c:v>11388</c:v>
                </c:pt>
                <c:pt idx="160">
                  <c:v>11389</c:v>
                </c:pt>
                <c:pt idx="161">
                  <c:v>11390</c:v>
                </c:pt>
                <c:pt idx="162">
                  <c:v>11391</c:v>
                </c:pt>
                <c:pt idx="163">
                  <c:v>11392</c:v>
                </c:pt>
                <c:pt idx="164">
                  <c:v>11393</c:v>
                </c:pt>
                <c:pt idx="165">
                  <c:v>11394</c:v>
                </c:pt>
                <c:pt idx="166">
                  <c:v>11395</c:v>
                </c:pt>
                <c:pt idx="167">
                  <c:v>11396</c:v>
                </c:pt>
                <c:pt idx="168">
                  <c:v>11397</c:v>
                </c:pt>
                <c:pt idx="169">
                  <c:v>11398</c:v>
                </c:pt>
                <c:pt idx="170">
                  <c:v>11399</c:v>
                </c:pt>
                <c:pt idx="171">
                  <c:v>11400</c:v>
                </c:pt>
                <c:pt idx="172">
                  <c:v>11401</c:v>
                </c:pt>
                <c:pt idx="173">
                  <c:v>11402</c:v>
                </c:pt>
                <c:pt idx="174">
                  <c:v>11403</c:v>
                </c:pt>
                <c:pt idx="175">
                  <c:v>11404</c:v>
                </c:pt>
                <c:pt idx="176">
                  <c:v>11405</c:v>
                </c:pt>
                <c:pt idx="177">
                  <c:v>11406</c:v>
                </c:pt>
                <c:pt idx="178">
                  <c:v>11407</c:v>
                </c:pt>
                <c:pt idx="179">
                  <c:v>11408</c:v>
                </c:pt>
                <c:pt idx="180">
                  <c:v>11409</c:v>
                </c:pt>
                <c:pt idx="181">
                  <c:v>11410</c:v>
                </c:pt>
                <c:pt idx="182">
                  <c:v>11411</c:v>
                </c:pt>
                <c:pt idx="183">
                  <c:v>11412</c:v>
                </c:pt>
                <c:pt idx="184">
                  <c:v>11413</c:v>
                </c:pt>
                <c:pt idx="185">
                  <c:v>11414</c:v>
                </c:pt>
                <c:pt idx="186">
                  <c:v>11415</c:v>
                </c:pt>
                <c:pt idx="187">
                  <c:v>11416</c:v>
                </c:pt>
                <c:pt idx="188">
                  <c:v>11417</c:v>
                </c:pt>
                <c:pt idx="189">
                  <c:v>11418</c:v>
                </c:pt>
                <c:pt idx="190">
                  <c:v>11419</c:v>
                </c:pt>
                <c:pt idx="191">
                  <c:v>11420</c:v>
                </c:pt>
                <c:pt idx="192">
                  <c:v>11421</c:v>
                </c:pt>
                <c:pt idx="193">
                  <c:v>11422</c:v>
                </c:pt>
                <c:pt idx="194">
                  <c:v>11423</c:v>
                </c:pt>
                <c:pt idx="195">
                  <c:v>11424</c:v>
                </c:pt>
                <c:pt idx="196">
                  <c:v>11425</c:v>
                </c:pt>
                <c:pt idx="197">
                  <c:v>11426</c:v>
                </c:pt>
                <c:pt idx="198">
                  <c:v>11427</c:v>
                </c:pt>
                <c:pt idx="199">
                  <c:v>11428</c:v>
                </c:pt>
                <c:pt idx="200">
                  <c:v>11429</c:v>
                </c:pt>
                <c:pt idx="201">
                  <c:v>11430</c:v>
                </c:pt>
                <c:pt idx="202">
                  <c:v>11431</c:v>
                </c:pt>
                <c:pt idx="203">
                  <c:v>11432</c:v>
                </c:pt>
                <c:pt idx="204">
                  <c:v>11433</c:v>
                </c:pt>
                <c:pt idx="205">
                  <c:v>11434</c:v>
                </c:pt>
                <c:pt idx="206">
                  <c:v>11435</c:v>
                </c:pt>
                <c:pt idx="207">
                  <c:v>11436</c:v>
                </c:pt>
                <c:pt idx="208">
                  <c:v>11437</c:v>
                </c:pt>
                <c:pt idx="209">
                  <c:v>11438</c:v>
                </c:pt>
                <c:pt idx="210">
                  <c:v>11439</c:v>
                </c:pt>
                <c:pt idx="211">
                  <c:v>11440</c:v>
                </c:pt>
                <c:pt idx="212">
                  <c:v>11441</c:v>
                </c:pt>
                <c:pt idx="213">
                  <c:v>11442</c:v>
                </c:pt>
                <c:pt idx="214">
                  <c:v>11443</c:v>
                </c:pt>
                <c:pt idx="215">
                  <c:v>11444</c:v>
                </c:pt>
                <c:pt idx="216">
                  <c:v>11445</c:v>
                </c:pt>
                <c:pt idx="217">
                  <c:v>11446</c:v>
                </c:pt>
                <c:pt idx="218">
                  <c:v>11447</c:v>
                </c:pt>
                <c:pt idx="219">
                  <c:v>11448</c:v>
                </c:pt>
                <c:pt idx="220">
                  <c:v>11449</c:v>
                </c:pt>
                <c:pt idx="221">
                  <c:v>11450</c:v>
                </c:pt>
                <c:pt idx="222">
                  <c:v>11451</c:v>
                </c:pt>
                <c:pt idx="223">
                  <c:v>11452</c:v>
                </c:pt>
                <c:pt idx="224">
                  <c:v>11453</c:v>
                </c:pt>
                <c:pt idx="225">
                  <c:v>11454</c:v>
                </c:pt>
                <c:pt idx="226">
                  <c:v>11455</c:v>
                </c:pt>
                <c:pt idx="227">
                  <c:v>11456</c:v>
                </c:pt>
                <c:pt idx="228">
                  <c:v>11457</c:v>
                </c:pt>
                <c:pt idx="229">
                  <c:v>11458</c:v>
                </c:pt>
                <c:pt idx="230">
                  <c:v>11459</c:v>
                </c:pt>
                <c:pt idx="231">
                  <c:v>11460</c:v>
                </c:pt>
                <c:pt idx="232">
                  <c:v>11461</c:v>
                </c:pt>
                <c:pt idx="233">
                  <c:v>11462</c:v>
                </c:pt>
                <c:pt idx="234">
                  <c:v>11463</c:v>
                </c:pt>
                <c:pt idx="235">
                  <c:v>11464</c:v>
                </c:pt>
                <c:pt idx="236">
                  <c:v>11465</c:v>
                </c:pt>
                <c:pt idx="237">
                  <c:v>11466</c:v>
                </c:pt>
                <c:pt idx="238">
                  <c:v>11467</c:v>
                </c:pt>
                <c:pt idx="239">
                  <c:v>11468</c:v>
                </c:pt>
                <c:pt idx="240">
                  <c:v>11469</c:v>
                </c:pt>
                <c:pt idx="241">
                  <c:v>11470</c:v>
                </c:pt>
                <c:pt idx="242">
                  <c:v>11471</c:v>
                </c:pt>
                <c:pt idx="243">
                  <c:v>11472</c:v>
                </c:pt>
                <c:pt idx="244">
                  <c:v>11473</c:v>
                </c:pt>
                <c:pt idx="245">
                  <c:v>11474</c:v>
                </c:pt>
                <c:pt idx="246">
                  <c:v>11475</c:v>
                </c:pt>
                <c:pt idx="247">
                  <c:v>11476</c:v>
                </c:pt>
                <c:pt idx="248">
                  <c:v>11477</c:v>
                </c:pt>
                <c:pt idx="249">
                  <c:v>11478</c:v>
                </c:pt>
                <c:pt idx="250">
                  <c:v>11479</c:v>
                </c:pt>
                <c:pt idx="251">
                  <c:v>11480</c:v>
                </c:pt>
                <c:pt idx="252">
                  <c:v>11481</c:v>
                </c:pt>
                <c:pt idx="253">
                  <c:v>11482</c:v>
                </c:pt>
                <c:pt idx="254">
                  <c:v>11483</c:v>
                </c:pt>
                <c:pt idx="255">
                  <c:v>11484</c:v>
                </c:pt>
                <c:pt idx="256">
                  <c:v>11485</c:v>
                </c:pt>
                <c:pt idx="257">
                  <c:v>11486</c:v>
                </c:pt>
                <c:pt idx="258">
                  <c:v>11487</c:v>
                </c:pt>
                <c:pt idx="259">
                  <c:v>11488</c:v>
                </c:pt>
                <c:pt idx="260">
                  <c:v>11489</c:v>
                </c:pt>
                <c:pt idx="261">
                  <c:v>11490</c:v>
                </c:pt>
                <c:pt idx="262">
                  <c:v>11491</c:v>
                </c:pt>
                <c:pt idx="263">
                  <c:v>11492</c:v>
                </c:pt>
                <c:pt idx="264">
                  <c:v>11493</c:v>
                </c:pt>
                <c:pt idx="265">
                  <c:v>11494</c:v>
                </c:pt>
                <c:pt idx="266">
                  <c:v>11495</c:v>
                </c:pt>
                <c:pt idx="267">
                  <c:v>11496</c:v>
                </c:pt>
                <c:pt idx="268">
                  <c:v>11497</c:v>
                </c:pt>
                <c:pt idx="269">
                  <c:v>11498</c:v>
                </c:pt>
                <c:pt idx="270">
                  <c:v>11499</c:v>
                </c:pt>
                <c:pt idx="271">
                  <c:v>11500</c:v>
                </c:pt>
                <c:pt idx="272">
                  <c:v>11501</c:v>
                </c:pt>
                <c:pt idx="273">
                  <c:v>11502</c:v>
                </c:pt>
                <c:pt idx="274">
                  <c:v>11503</c:v>
                </c:pt>
                <c:pt idx="275">
                  <c:v>11504</c:v>
                </c:pt>
                <c:pt idx="276">
                  <c:v>11505</c:v>
                </c:pt>
                <c:pt idx="277">
                  <c:v>11506</c:v>
                </c:pt>
              </c:numCache>
            </c:numRef>
          </c:xVal>
          <c:yVal>
            <c:numRef>
              <c:f>Graph!$C$1131:$C$1406</c:f>
              <c:numCache>
                <c:formatCode>General</c:formatCode>
                <c:ptCount val="27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</c:numCache>
            </c:numRef>
          </c:yVal>
          <c:smooth val="1"/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Graph!$A$1130:$A$1407</c:f>
              <c:numCache>
                <c:formatCode>General</c:formatCode>
                <c:ptCount val="278"/>
                <c:pt idx="0">
                  <c:v>11229</c:v>
                </c:pt>
                <c:pt idx="1">
                  <c:v>11230</c:v>
                </c:pt>
                <c:pt idx="2">
                  <c:v>11231</c:v>
                </c:pt>
                <c:pt idx="3">
                  <c:v>11232</c:v>
                </c:pt>
                <c:pt idx="4">
                  <c:v>11233</c:v>
                </c:pt>
                <c:pt idx="5">
                  <c:v>11234</c:v>
                </c:pt>
                <c:pt idx="6">
                  <c:v>11235</c:v>
                </c:pt>
                <c:pt idx="7">
                  <c:v>11236</c:v>
                </c:pt>
                <c:pt idx="8">
                  <c:v>11237</c:v>
                </c:pt>
                <c:pt idx="9">
                  <c:v>11238</c:v>
                </c:pt>
                <c:pt idx="10">
                  <c:v>11239</c:v>
                </c:pt>
                <c:pt idx="11">
                  <c:v>11240</c:v>
                </c:pt>
                <c:pt idx="12">
                  <c:v>11241</c:v>
                </c:pt>
                <c:pt idx="13">
                  <c:v>11242</c:v>
                </c:pt>
                <c:pt idx="14">
                  <c:v>11243</c:v>
                </c:pt>
                <c:pt idx="15">
                  <c:v>11244</c:v>
                </c:pt>
                <c:pt idx="16">
                  <c:v>11245</c:v>
                </c:pt>
                <c:pt idx="17">
                  <c:v>11246</c:v>
                </c:pt>
                <c:pt idx="18">
                  <c:v>11247</c:v>
                </c:pt>
                <c:pt idx="19">
                  <c:v>11248</c:v>
                </c:pt>
                <c:pt idx="20">
                  <c:v>11249</c:v>
                </c:pt>
                <c:pt idx="21">
                  <c:v>11250</c:v>
                </c:pt>
                <c:pt idx="22">
                  <c:v>11251</c:v>
                </c:pt>
                <c:pt idx="23">
                  <c:v>11252</c:v>
                </c:pt>
                <c:pt idx="24">
                  <c:v>11253</c:v>
                </c:pt>
                <c:pt idx="25">
                  <c:v>11254</c:v>
                </c:pt>
                <c:pt idx="26">
                  <c:v>11255</c:v>
                </c:pt>
                <c:pt idx="27">
                  <c:v>11256</c:v>
                </c:pt>
                <c:pt idx="28">
                  <c:v>11257</c:v>
                </c:pt>
                <c:pt idx="29">
                  <c:v>11258</c:v>
                </c:pt>
                <c:pt idx="30">
                  <c:v>11259</c:v>
                </c:pt>
                <c:pt idx="31">
                  <c:v>11260</c:v>
                </c:pt>
                <c:pt idx="32">
                  <c:v>11261</c:v>
                </c:pt>
                <c:pt idx="33">
                  <c:v>11262</c:v>
                </c:pt>
                <c:pt idx="34">
                  <c:v>11263</c:v>
                </c:pt>
                <c:pt idx="35">
                  <c:v>11264</c:v>
                </c:pt>
                <c:pt idx="36">
                  <c:v>11265</c:v>
                </c:pt>
                <c:pt idx="37">
                  <c:v>11266</c:v>
                </c:pt>
                <c:pt idx="38">
                  <c:v>11267</c:v>
                </c:pt>
                <c:pt idx="39">
                  <c:v>11268</c:v>
                </c:pt>
                <c:pt idx="40">
                  <c:v>11269</c:v>
                </c:pt>
                <c:pt idx="41">
                  <c:v>11270</c:v>
                </c:pt>
                <c:pt idx="42">
                  <c:v>11271</c:v>
                </c:pt>
                <c:pt idx="43">
                  <c:v>11272</c:v>
                </c:pt>
                <c:pt idx="44">
                  <c:v>11273</c:v>
                </c:pt>
                <c:pt idx="45">
                  <c:v>11274</c:v>
                </c:pt>
                <c:pt idx="46">
                  <c:v>11275</c:v>
                </c:pt>
                <c:pt idx="47">
                  <c:v>11276</c:v>
                </c:pt>
                <c:pt idx="48">
                  <c:v>11277</c:v>
                </c:pt>
                <c:pt idx="49">
                  <c:v>11278</c:v>
                </c:pt>
                <c:pt idx="50">
                  <c:v>11279</c:v>
                </c:pt>
                <c:pt idx="51">
                  <c:v>11280</c:v>
                </c:pt>
                <c:pt idx="52">
                  <c:v>11281</c:v>
                </c:pt>
                <c:pt idx="53">
                  <c:v>11282</c:v>
                </c:pt>
                <c:pt idx="54">
                  <c:v>11283</c:v>
                </c:pt>
                <c:pt idx="55">
                  <c:v>11284</c:v>
                </c:pt>
                <c:pt idx="56">
                  <c:v>11285</c:v>
                </c:pt>
                <c:pt idx="57">
                  <c:v>11286</c:v>
                </c:pt>
                <c:pt idx="58">
                  <c:v>11287</c:v>
                </c:pt>
                <c:pt idx="59">
                  <c:v>11288</c:v>
                </c:pt>
                <c:pt idx="60">
                  <c:v>11289</c:v>
                </c:pt>
                <c:pt idx="61">
                  <c:v>11290</c:v>
                </c:pt>
                <c:pt idx="62">
                  <c:v>11291</c:v>
                </c:pt>
                <c:pt idx="63">
                  <c:v>11292</c:v>
                </c:pt>
                <c:pt idx="64">
                  <c:v>11293</c:v>
                </c:pt>
                <c:pt idx="65">
                  <c:v>11294</c:v>
                </c:pt>
                <c:pt idx="66">
                  <c:v>11295</c:v>
                </c:pt>
                <c:pt idx="67">
                  <c:v>11296</c:v>
                </c:pt>
                <c:pt idx="68">
                  <c:v>11297</c:v>
                </c:pt>
                <c:pt idx="69">
                  <c:v>11298</c:v>
                </c:pt>
                <c:pt idx="70">
                  <c:v>11299</c:v>
                </c:pt>
                <c:pt idx="71">
                  <c:v>11300</c:v>
                </c:pt>
                <c:pt idx="72">
                  <c:v>11301</c:v>
                </c:pt>
                <c:pt idx="73">
                  <c:v>11302</c:v>
                </c:pt>
                <c:pt idx="74">
                  <c:v>11303</c:v>
                </c:pt>
                <c:pt idx="75">
                  <c:v>11304</c:v>
                </c:pt>
                <c:pt idx="76">
                  <c:v>11305</c:v>
                </c:pt>
                <c:pt idx="77">
                  <c:v>11306</c:v>
                </c:pt>
                <c:pt idx="78">
                  <c:v>11307</c:v>
                </c:pt>
                <c:pt idx="79">
                  <c:v>11308</c:v>
                </c:pt>
                <c:pt idx="80">
                  <c:v>11309</c:v>
                </c:pt>
                <c:pt idx="81">
                  <c:v>11310</c:v>
                </c:pt>
                <c:pt idx="82">
                  <c:v>11311</c:v>
                </c:pt>
                <c:pt idx="83">
                  <c:v>11312</c:v>
                </c:pt>
                <c:pt idx="84">
                  <c:v>11313</c:v>
                </c:pt>
                <c:pt idx="85">
                  <c:v>11314</c:v>
                </c:pt>
                <c:pt idx="86">
                  <c:v>11315</c:v>
                </c:pt>
                <c:pt idx="87">
                  <c:v>11316</c:v>
                </c:pt>
                <c:pt idx="88">
                  <c:v>11317</c:v>
                </c:pt>
                <c:pt idx="89">
                  <c:v>11318</c:v>
                </c:pt>
                <c:pt idx="90">
                  <c:v>11319</c:v>
                </c:pt>
                <c:pt idx="91">
                  <c:v>11320</c:v>
                </c:pt>
                <c:pt idx="92">
                  <c:v>11321</c:v>
                </c:pt>
                <c:pt idx="93">
                  <c:v>11322</c:v>
                </c:pt>
                <c:pt idx="94">
                  <c:v>11323</c:v>
                </c:pt>
                <c:pt idx="95">
                  <c:v>11324</c:v>
                </c:pt>
                <c:pt idx="96">
                  <c:v>11325</c:v>
                </c:pt>
                <c:pt idx="97">
                  <c:v>11326</c:v>
                </c:pt>
                <c:pt idx="98">
                  <c:v>11327</c:v>
                </c:pt>
                <c:pt idx="99">
                  <c:v>11328</c:v>
                </c:pt>
                <c:pt idx="100">
                  <c:v>11329</c:v>
                </c:pt>
                <c:pt idx="101">
                  <c:v>11330</c:v>
                </c:pt>
                <c:pt idx="102">
                  <c:v>11331</c:v>
                </c:pt>
                <c:pt idx="103">
                  <c:v>11332</c:v>
                </c:pt>
                <c:pt idx="104">
                  <c:v>11333</c:v>
                </c:pt>
                <c:pt idx="105">
                  <c:v>11334</c:v>
                </c:pt>
                <c:pt idx="106">
                  <c:v>11335</c:v>
                </c:pt>
                <c:pt idx="107">
                  <c:v>11336</c:v>
                </c:pt>
                <c:pt idx="108">
                  <c:v>11337</c:v>
                </c:pt>
                <c:pt idx="109">
                  <c:v>11338</c:v>
                </c:pt>
                <c:pt idx="110">
                  <c:v>11339</c:v>
                </c:pt>
                <c:pt idx="111">
                  <c:v>11340</c:v>
                </c:pt>
                <c:pt idx="112">
                  <c:v>11341</c:v>
                </c:pt>
                <c:pt idx="113">
                  <c:v>11342</c:v>
                </c:pt>
                <c:pt idx="114">
                  <c:v>11343</c:v>
                </c:pt>
                <c:pt idx="115">
                  <c:v>11344</c:v>
                </c:pt>
                <c:pt idx="116">
                  <c:v>11345</c:v>
                </c:pt>
                <c:pt idx="117">
                  <c:v>11346</c:v>
                </c:pt>
                <c:pt idx="118">
                  <c:v>11347</c:v>
                </c:pt>
                <c:pt idx="119">
                  <c:v>11348</c:v>
                </c:pt>
                <c:pt idx="120">
                  <c:v>11349</c:v>
                </c:pt>
                <c:pt idx="121">
                  <c:v>11350</c:v>
                </c:pt>
                <c:pt idx="122">
                  <c:v>11351</c:v>
                </c:pt>
                <c:pt idx="123">
                  <c:v>11352</c:v>
                </c:pt>
                <c:pt idx="124">
                  <c:v>11353</c:v>
                </c:pt>
                <c:pt idx="125">
                  <c:v>11354</c:v>
                </c:pt>
                <c:pt idx="126">
                  <c:v>11355</c:v>
                </c:pt>
                <c:pt idx="127">
                  <c:v>11356</c:v>
                </c:pt>
                <c:pt idx="128">
                  <c:v>11357</c:v>
                </c:pt>
                <c:pt idx="129">
                  <c:v>11358</c:v>
                </c:pt>
                <c:pt idx="130">
                  <c:v>11359</c:v>
                </c:pt>
                <c:pt idx="131">
                  <c:v>11360</c:v>
                </c:pt>
                <c:pt idx="132">
                  <c:v>11361</c:v>
                </c:pt>
                <c:pt idx="133">
                  <c:v>11362</c:v>
                </c:pt>
                <c:pt idx="134">
                  <c:v>11363</c:v>
                </c:pt>
                <c:pt idx="135">
                  <c:v>11364</c:v>
                </c:pt>
                <c:pt idx="136">
                  <c:v>11365</c:v>
                </c:pt>
                <c:pt idx="137">
                  <c:v>11366</c:v>
                </c:pt>
                <c:pt idx="138">
                  <c:v>11367</c:v>
                </c:pt>
                <c:pt idx="139">
                  <c:v>11368</c:v>
                </c:pt>
                <c:pt idx="140">
                  <c:v>11369</c:v>
                </c:pt>
                <c:pt idx="141">
                  <c:v>11370</c:v>
                </c:pt>
                <c:pt idx="142">
                  <c:v>11371</c:v>
                </c:pt>
                <c:pt idx="143">
                  <c:v>11372</c:v>
                </c:pt>
                <c:pt idx="144">
                  <c:v>11373</c:v>
                </c:pt>
                <c:pt idx="145">
                  <c:v>11374</c:v>
                </c:pt>
                <c:pt idx="146">
                  <c:v>11375</c:v>
                </c:pt>
                <c:pt idx="147">
                  <c:v>11376</c:v>
                </c:pt>
                <c:pt idx="148">
                  <c:v>11377</c:v>
                </c:pt>
                <c:pt idx="149">
                  <c:v>11378</c:v>
                </c:pt>
                <c:pt idx="150">
                  <c:v>11379</c:v>
                </c:pt>
                <c:pt idx="151">
                  <c:v>11380</c:v>
                </c:pt>
                <c:pt idx="152">
                  <c:v>11381</c:v>
                </c:pt>
                <c:pt idx="153">
                  <c:v>11382</c:v>
                </c:pt>
                <c:pt idx="154">
                  <c:v>11383</c:v>
                </c:pt>
                <c:pt idx="155">
                  <c:v>11384</c:v>
                </c:pt>
                <c:pt idx="156">
                  <c:v>11385</c:v>
                </c:pt>
                <c:pt idx="157">
                  <c:v>11386</c:v>
                </c:pt>
                <c:pt idx="158">
                  <c:v>11387</c:v>
                </c:pt>
                <c:pt idx="159">
                  <c:v>11388</c:v>
                </c:pt>
                <c:pt idx="160">
                  <c:v>11389</c:v>
                </c:pt>
                <c:pt idx="161">
                  <c:v>11390</c:v>
                </c:pt>
                <c:pt idx="162">
                  <c:v>11391</c:v>
                </c:pt>
                <c:pt idx="163">
                  <c:v>11392</c:v>
                </c:pt>
                <c:pt idx="164">
                  <c:v>11393</c:v>
                </c:pt>
                <c:pt idx="165">
                  <c:v>11394</c:v>
                </c:pt>
                <c:pt idx="166">
                  <c:v>11395</c:v>
                </c:pt>
                <c:pt idx="167">
                  <c:v>11396</c:v>
                </c:pt>
                <c:pt idx="168">
                  <c:v>11397</c:v>
                </c:pt>
                <c:pt idx="169">
                  <c:v>11398</c:v>
                </c:pt>
                <c:pt idx="170">
                  <c:v>11399</c:v>
                </c:pt>
                <c:pt idx="171">
                  <c:v>11400</c:v>
                </c:pt>
                <c:pt idx="172">
                  <c:v>11401</c:v>
                </c:pt>
                <c:pt idx="173">
                  <c:v>11402</c:v>
                </c:pt>
                <c:pt idx="174">
                  <c:v>11403</c:v>
                </c:pt>
                <c:pt idx="175">
                  <c:v>11404</c:v>
                </c:pt>
                <c:pt idx="176">
                  <c:v>11405</c:v>
                </c:pt>
                <c:pt idx="177">
                  <c:v>11406</c:v>
                </c:pt>
                <c:pt idx="178">
                  <c:v>11407</c:v>
                </c:pt>
                <c:pt idx="179">
                  <c:v>11408</c:v>
                </c:pt>
                <c:pt idx="180">
                  <c:v>11409</c:v>
                </c:pt>
                <c:pt idx="181">
                  <c:v>11410</c:v>
                </c:pt>
                <c:pt idx="182">
                  <c:v>11411</c:v>
                </c:pt>
                <c:pt idx="183">
                  <c:v>11412</c:v>
                </c:pt>
                <c:pt idx="184">
                  <c:v>11413</c:v>
                </c:pt>
                <c:pt idx="185">
                  <c:v>11414</c:v>
                </c:pt>
                <c:pt idx="186">
                  <c:v>11415</c:v>
                </c:pt>
                <c:pt idx="187">
                  <c:v>11416</c:v>
                </c:pt>
                <c:pt idx="188">
                  <c:v>11417</c:v>
                </c:pt>
                <c:pt idx="189">
                  <c:v>11418</c:v>
                </c:pt>
                <c:pt idx="190">
                  <c:v>11419</c:v>
                </c:pt>
                <c:pt idx="191">
                  <c:v>11420</c:v>
                </c:pt>
                <c:pt idx="192">
                  <c:v>11421</c:v>
                </c:pt>
                <c:pt idx="193">
                  <c:v>11422</c:v>
                </c:pt>
                <c:pt idx="194">
                  <c:v>11423</c:v>
                </c:pt>
                <c:pt idx="195">
                  <c:v>11424</c:v>
                </c:pt>
                <c:pt idx="196">
                  <c:v>11425</c:v>
                </c:pt>
                <c:pt idx="197">
                  <c:v>11426</c:v>
                </c:pt>
                <c:pt idx="198">
                  <c:v>11427</c:v>
                </c:pt>
                <c:pt idx="199">
                  <c:v>11428</c:v>
                </c:pt>
                <c:pt idx="200">
                  <c:v>11429</c:v>
                </c:pt>
                <c:pt idx="201">
                  <c:v>11430</c:v>
                </c:pt>
                <c:pt idx="202">
                  <c:v>11431</c:v>
                </c:pt>
                <c:pt idx="203">
                  <c:v>11432</c:v>
                </c:pt>
                <c:pt idx="204">
                  <c:v>11433</c:v>
                </c:pt>
                <c:pt idx="205">
                  <c:v>11434</c:v>
                </c:pt>
                <c:pt idx="206">
                  <c:v>11435</c:v>
                </c:pt>
                <c:pt idx="207">
                  <c:v>11436</c:v>
                </c:pt>
                <c:pt idx="208">
                  <c:v>11437</c:v>
                </c:pt>
                <c:pt idx="209">
                  <c:v>11438</c:v>
                </c:pt>
                <c:pt idx="210">
                  <c:v>11439</c:v>
                </c:pt>
                <c:pt idx="211">
                  <c:v>11440</c:v>
                </c:pt>
                <c:pt idx="212">
                  <c:v>11441</c:v>
                </c:pt>
                <c:pt idx="213">
                  <c:v>11442</c:v>
                </c:pt>
                <c:pt idx="214">
                  <c:v>11443</c:v>
                </c:pt>
                <c:pt idx="215">
                  <c:v>11444</c:v>
                </c:pt>
                <c:pt idx="216">
                  <c:v>11445</c:v>
                </c:pt>
                <c:pt idx="217">
                  <c:v>11446</c:v>
                </c:pt>
                <c:pt idx="218">
                  <c:v>11447</c:v>
                </c:pt>
                <c:pt idx="219">
                  <c:v>11448</c:v>
                </c:pt>
                <c:pt idx="220">
                  <c:v>11449</c:v>
                </c:pt>
                <c:pt idx="221">
                  <c:v>11450</c:v>
                </c:pt>
                <c:pt idx="222">
                  <c:v>11451</c:v>
                </c:pt>
                <c:pt idx="223">
                  <c:v>11452</c:v>
                </c:pt>
                <c:pt idx="224">
                  <c:v>11453</c:v>
                </c:pt>
                <c:pt idx="225">
                  <c:v>11454</c:v>
                </c:pt>
                <c:pt idx="226">
                  <c:v>11455</c:v>
                </c:pt>
                <c:pt idx="227">
                  <c:v>11456</c:v>
                </c:pt>
                <c:pt idx="228">
                  <c:v>11457</c:v>
                </c:pt>
                <c:pt idx="229">
                  <c:v>11458</c:v>
                </c:pt>
                <c:pt idx="230">
                  <c:v>11459</c:v>
                </c:pt>
                <c:pt idx="231">
                  <c:v>11460</c:v>
                </c:pt>
                <c:pt idx="232">
                  <c:v>11461</c:v>
                </c:pt>
                <c:pt idx="233">
                  <c:v>11462</c:v>
                </c:pt>
                <c:pt idx="234">
                  <c:v>11463</c:v>
                </c:pt>
                <c:pt idx="235">
                  <c:v>11464</c:v>
                </c:pt>
                <c:pt idx="236">
                  <c:v>11465</c:v>
                </c:pt>
                <c:pt idx="237">
                  <c:v>11466</c:v>
                </c:pt>
                <c:pt idx="238">
                  <c:v>11467</c:v>
                </c:pt>
                <c:pt idx="239">
                  <c:v>11468</c:v>
                </c:pt>
                <c:pt idx="240">
                  <c:v>11469</c:v>
                </c:pt>
                <c:pt idx="241">
                  <c:v>11470</c:v>
                </c:pt>
                <c:pt idx="242">
                  <c:v>11471</c:v>
                </c:pt>
                <c:pt idx="243">
                  <c:v>11472</c:v>
                </c:pt>
                <c:pt idx="244">
                  <c:v>11473</c:v>
                </c:pt>
                <c:pt idx="245">
                  <c:v>11474</c:v>
                </c:pt>
                <c:pt idx="246">
                  <c:v>11475</c:v>
                </c:pt>
                <c:pt idx="247">
                  <c:v>11476</c:v>
                </c:pt>
                <c:pt idx="248">
                  <c:v>11477</c:v>
                </c:pt>
                <c:pt idx="249">
                  <c:v>11478</c:v>
                </c:pt>
                <c:pt idx="250">
                  <c:v>11479</c:v>
                </c:pt>
                <c:pt idx="251">
                  <c:v>11480</c:v>
                </c:pt>
                <c:pt idx="252">
                  <c:v>11481</c:v>
                </c:pt>
                <c:pt idx="253">
                  <c:v>11482</c:v>
                </c:pt>
                <c:pt idx="254">
                  <c:v>11483</c:v>
                </c:pt>
                <c:pt idx="255">
                  <c:v>11484</c:v>
                </c:pt>
                <c:pt idx="256">
                  <c:v>11485</c:v>
                </c:pt>
                <c:pt idx="257">
                  <c:v>11486</c:v>
                </c:pt>
                <c:pt idx="258">
                  <c:v>11487</c:v>
                </c:pt>
                <c:pt idx="259">
                  <c:v>11488</c:v>
                </c:pt>
                <c:pt idx="260">
                  <c:v>11489</c:v>
                </c:pt>
                <c:pt idx="261">
                  <c:v>11490</c:v>
                </c:pt>
                <c:pt idx="262">
                  <c:v>11491</c:v>
                </c:pt>
                <c:pt idx="263">
                  <c:v>11492</c:v>
                </c:pt>
                <c:pt idx="264">
                  <c:v>11493</c:v>
                </c:pt>
                <c:pt idx="265">
                  <c:v>11494</c:v>
                </c:pt>
                <c:pt idx="266">
                  <c:v>11495</c:v>
                </c:pt>
                <c:pt idx="267">
                  <c:v>11496</c:v>
                </c:pt>
                <c:pt idx="268">
                  <c:v>11497</c:v>
                </c:pt>
                <c:pt idx="269">
                  <c:v>11498</c:v>
                </c:pt>
                <c:pt idx="270">
                  <c:v>11499</c:v>
                </c:pt>
                <c:pt idx="271">
                  <c:v>11500</c:v>
                </c:pt>
                <c:pt idx="272">
                  <c:v>11501</c:v>
                </c:pt>
                <c:pt idx="273">
                  <c:v>11502</c:v>
                </c:pt>
                <c:pt idx="274">
                  <c:v>11503</c:v>
                </c:pt>
                <c:pt idx="275">
                  <c:v>11504</c:v>
                </c:pt>
                <c:pt idx="276">
                  <c:v>11505</c:v>
                </c:pt>
                <c:pt idx="277">
                  <c:v>11506</c:v>
                </c:pt>
              </c:numCache>
            </c:numRef>
          </c:xVal>
          <c:yVal>
            <c:numRef>
              <c:f>Graph!$E$1131:$E$1406</c:f>
              <c:numCache>
                <c:formatCode>General</c:formatCode>
                <c:ptCount val="276"/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32608"/>
        <c:axId val="259030368"/>
      </c:scatterChart>
      <c:valAx>
        <c:axId val="259032608"/>
        <c:scaling>
          <c:orientation val="minMax"/>
          <c:max val="11506"/>
          <c:min val="11229"/>
        </c:scaling>
        <c:delete val="0"/>
        <c:axPos val="b"/>
        <c:numFmt formatCode="General" sourceLinked="1"/>
        <c:majorTickMark val="out"/>
        <c:minorTickMark val="none"/>
        <c:tickLblPos val="nextTo"/>
        <c:crossAx val="259030368"/>
        <c:crosses val="autoZero"/>
        <c:crossBetween val="midCat"/>
      </c:valAx>
      <c:valAx>
        <c:axId val="2590303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5903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512</xdr:row>
      <xdr:rowOff>0</xdr:rowOff>
    </xdr:from>
    <xdr:to>
      <xdr:col>14</xdr:col>
      <xdr:colOff>304800</xdr:colOff>
      <xdr:row>526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833</xdr:row>
      <xdr:rowOff>0</xdr:rowOff>
    </xdr:from>
    <xdr:to>
      <xdr:col>14</xdr:col>
      <xdr:colOff>304800</xdr:colOff>
      <xdr:row>847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1129</xdr:row>
      <xdr:rowOff>0</xdr:rowOff>
    </xdr:from>
    <xdr:to>
      <xdr:col>14</xdr:col>
      <xdr:colOff>304800</xdr:colOff>
      <xdr:row>1143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643"/>
  <sheetViews>
    <sheetView workbookViewId="0">
      <selection sqref="A1:O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9" bestFit="1" customWidth="1"/>
    <col min="4" max="4" width="11" bestFit="1" customWidth="1"/>
    <col min="5" max="5" width="9" bestFit="1" customWidth="1"/>
    <col min="6" max="6" width="11" bestFit="1" customWidth="1"/>
    <col min="7" max="7" width="9" bestFit="1" customWidth="1"/>
    <col min="8" max="8" width="11" bestFit="1" customWidth="1"/>
    <col min="9" max="9" width="10" bestFit="1" customWidth="1"/>
    <col min="10" max="10" width="11.42578125" bestFit="1" customWidth="1"/>
    <col min="11" max="11" width="11.28515625" bestFit="1" customWidth="1"/>
    <col min="12" max="12" width="6.28515625" bestFit="1" customWidth="1"/>
    <col min="13" max="13" width="6.140625" bestFit="1" customWidth="1"/>
    <col min="14" max="14" width="6" bestFit="1" customWidth="1"/>
    <col min="15" max="15" width="5.85546875" bestFit="1" customWidth="1"/>
    <col min="57" max="57" width="6.28515625" bestFit="1" customWidth="1"/>
    <col min="58" max="58" width="6.140625" bestFit="1" customWidth="1"/>
    <col min="59" max="59" width="6" bestFit="1" customWidth="1"/>
    <col min="60" max="60" width="5.85546875" bestFit="1" customWidth="1"/>
  </cols>
  <sheetData>
    <row r="1" spans="1:60" x14ac:dyDescent="0.25">
      <c r="A1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BE1" t="s">
        <v>10</v>
      </c>
      <c r="BF1" t="s">
        <v>11</v>
      </c>
      <c r="BG1" t="s">
        <v>12</v>
      </c>
      <c r="BH1" t="s">
        <v>13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1" x14ac:dyDescent="0.25">
      <c r="A1729">
        <v>1728</v>
      </c>
    </row>
    <row r="1730" spans="1:11" x14ac:dyDescent="0.25">
      <c r="A1730">
        <v>1729</v>
      </c>
    </row>
    <row r="1731" spans="1:11" x14ac:dyDescent="0.25">
      <c r="A1731">
        <v>1730</v>
      </c>
    </row>
    <row r="1732" spans="1:11" x14ac:dyDescent="0.25">
      <c r="A1732">
        <v>1731</v>
      </c>
      <c r="J1732">
        <v>7.1696369999999945</v>
      </c>
      <c r="K1732">
        <v>13.164749</v>
      </c>
    </row>
    <row r="1733" spans="1:11" x14ac:dyDescent="0.25">
      <c r="A1733">
        <v>1732</v>
      </c>
    </row>
    <row r="1734" spans="1:11" x14ac:dyDescent="0.25">
      <c r="A1734">
        <v>1733</v>
      </c>
    </row>
    <row r="1735" spans="1:11" x14ac:dyDescent="0.25">
      <c r="A1735">
        <v>1734</v>
      </c>
    </row>
    <row r="1736" spans="1:11" x14ac:dyDescent="0.25">
      <c r="A1736">
        <v>1735</v>
      </c>
    </row>
    <row r="1737" spans="1:11" x14ac:dyDescent="0.25">
      <c r="A1737">
        <v>1736</v>
      </c>
    </row>
    <row r="1738" spans="1:11" x14ac:dyDescent="0.25">
      <c r="A1738">
        <v>1737</v>
      </c>
    </row>
    <row r="1739" spans="1:11" x14ac:dyDescent="0.25">
      <c r="A1739">
        <v>1738</v>
      </c>
    </row>
    <row r="1740" spans="1:11" x14ac:dyDescent="0.25">
      <c r="A1740">
        <v>1739</v>
      </c>
    </row>
    <row r="1741" spans="1:11" x14ac:dyDescent="0.25">
      <c r="A1741">
        <v>1740</v>
      </c>
      <c r="B1741">
        <v>41.614685999999992</v>
      </c>
      <c r="C1741">
        <v>7.7242040000000003</v>
      </c>
    </row>
    <row r="1742" spans="1:11" x14ac:dyDescent="0.25">
      <c r="A1742">
        <v>1741</v>
      </c>
      <c r="B1742">
        <v>41.614685999999992</v>
      </c>
      <c r="C1742">
        <v>7.7242040000000003</v>
      </c>
      <c r="H1742">
        <v>32.312538999999994</v>
      </c>
      <c r="I1742">
        <v>11.283992</v>
      </c>
    </row>
    <row r="1743" spans="1:11" x14ac:dyDescent="0.25">
      <c r="A1743">
        <v>1742</v>
      </c>
      <c r="B1743">
        <v>41.614685999999992</v>
      </c>
      <c r="C1743">
        <v>7.7242040000000003</v>
      </c>
      <c r="H1743">
        <v>32.312538999999994</v>
      </c>
      <c r="I1743">
        <v>11.283992</v>
      </c>
    </row>
    <row r="1744" spans="1:11" x14ac:dyDescent="0.25">
      <c r="A1744">
        <v>1743</v>
      </c>
      <c r="B1744">
        <v>41.614685999999992</v>
      </c>
      <c r="C1744">
        <v>7.7242040000000003</v>
      </c>
      <c r="H1744">
        <v>32.312538999999994</v>
      </c>
      <c r="I1744">
        <v>11.283992</v>
      </c>
    </row>
    <row r="1745" spans="1:9" x14ac:dyDescent="0.25">
      <c r="A1745">
        <v>1744</v>
      </c>
      <c r="B1745">
        <v>41.614685999999992</v>
      </c>
      <c r="C1745">
        <v>7.7242040000000003</v>
      </c>
      <c r="H1745">
        <v>32.312538999999994</v>
      </c>
      <c r="I1745">
        <v>11.283992</v>
      </c>
    </row>
    <row r="1746" spans="1:9" x14ac:dyDescent="0.25">
      <c r="A1746">
        <v>1745</v>
      </c>
      <c r="B1746">
        <v>41.614685999999992</v>
      </c>
      <c r="C1746">
        <v>7.7242040000000003</v>
      </c>
      <c r="H1746">
        <v>32.312538999999994</v>
      </c>
      <c r="I1746">
        <v>11.283992</v>
      </c>
    </row>
    <row r="1747" spans="1:9" x14ac:dyDescent="0.25">
      <c r="A1747">
        <v>1746</v>
      </c>
      <c r="B1747">
        <v>41.614685999999992</v>
      </c>
      <c r="C1747">
        <v>7.7242040000000003</v>
      </c>
      <c r="H1747">
        <v>32.312538999999994</v>
      </c>
      <c r="I1747">
        <v>11.283992</v>
      </c>
    </row>
    <row r="1748" spans="1:9" x14ac:dyDescent="0.25">
      <c r="A1748">
        <v>1747</v>
      </c>
      <c r="B1748">
        <v>41.614685999999992</v>
      </c>
      <c r="C1748">
        <v>7.7242040000000003</v>
      </c>
      <c r="H1748">
        <v>32.312538999999994</v>
      </c>
      <c r="I1748">
        <v>11.283992</v>
      </c>
    </row>
    <row r="1749" spans="1:9" x14ac:dyDescent="0.25">
      <c r="A1749">
        <v>1748</v>
      </c>
      <c r="B1749">
        <v>41.614685999999992</v>
      </c>
      <c r="C1749">
        <v>7.7242040000000003</v>
      </c>
      <c r="H1749">
        <v>32.312538999999994</v>
      </c>
      <c r="I1749">
        <v>11.283992</v>
      </c>
    </row>
    <row r="1750" spans="1:9" x14ac:dyDescent="0.25">
      <c r="A1750">
        <v>1749</v>
      </c>
      <c r="B1750">
        <v>41.614685999999992</v>
      </c>
      <c r="C1750">
        <v>7.7242040000000003</v>
      </c>
      <c r="H1750">
        <v>32.312538999999994</v>
      </c>
      <c r="I1750">
        <v>11.283992</v>
      </c>
    </row>
    <row r="1751" spans="1:9" x14ac:dyDescent="0.25">
      <c r="A1751">
        <v>1750</v>
      </c>
      <c r="B1751">
        <v>41.614685999999992</v>
      </c>
      <c r="C1751">
        <v>7.7242040000000003</v>
      </c>
      <c r="H1751">
        <v>32.312538999999994</v>
      </c>
      <c r="I1751">
        <v>11.283992</v>
      </c>
    </row>
    <row r="1752" spans="1:9" x14ac:dyDescent="0.25">
      <c r="A1752">
        <v>1751</v>
      </c>
      <c r="B1752">
        <v>41.614685999999992</v>
      </c>
      <c r="C1752">
        <v>7.7242040000000003</v>
      </c>
      <c r="H1752">
        <v>32.312538999999994</v>
      </c>
      <c r="I1752">
        <v>11.283992</v>
      </c>
    </row>
    <row r="1753" spans="1:9" x14ac:dyDescent="0.25">
      <c r="A1753">
        <v>1752</v>
      </c>
      <c r="B1753">
        <v>41.614685999999992</v>
      </c>
      <c r="C1753">
        <v>7.7242040000000003</v>
      </c>
      <c r="H1753">
        <v>32.312538999999994</v>
      </c>
      <c r="I1753">
        <v>11.283992</v>
      </c>
    </row>
    <row r="1754" spans="1:9" x14ac:dyDescent="0.25">
      <c r="A1754">
        <v>1753</v>
      </c>
      <c r="B1754">
        <v>41.614685999999992</v>
      </c>
      <c r="C1754">
        <v>7.7242040000000003</v>
      </c>
      <c r="F1754">
        <v>40.199146999999996</v>
      </c>
      <c r="G1754">
        <v>7.1868920000000003</v>
      </c>
      <c r="H1754">
        <v>32.312538999999994</v>
      </c>
      <c r="I1754">
        <v>11.283992</v>
      </c>
    </row>
    <row r="1755" spans="1:9" x14ac:dyDescent="0.25">
      <c r="A1755">
        <v>1754</v>
      </c>
      <c r="D1755">
        <v>51.99545599999999</v>
      </c>
      <c r="E1755">
        <v>8.7317330000000002</v>
      </c>
      <c r="F1755">
        <v>40.199146999999996</v>
      </c>
      <c r="G1755">
        <v>7.1868920000000003</v>
      </c>
      <c r="H1755">
        <v>32.312538999999994</v>
      </c>
      <c r="I1755">
        <v>11.283992</v>
      </c>
    </row>
    <row r="1756" spans="1:9" x14ac:dyDescent="0.25">
      <c r="A1756">
        <v>1755</v>
      </c>
      <c r="D1756">
        <v>51.99545599999999</v>
      </c>
      <c r="E1756">
        <v>8.7317330000000002</v>
      </c>
      <c r="F1756">
        <v>40.199146999999996</v>
      </c>
      <c r="G1756">
        <v>7.1868920000000003</v>
      </c>
      <c r="H1756">
        <v>32.312538999999994</v>
      </c>
      <c r="I1756">
        <v>11.283992</v>
      </c>
    </row>
    <row r="1757" spans="1:9" x14ac:dyDescent="0.25">
      <c r="A1757">
        <v>1756</v>
      </c>
      <c r="D1757">
        <v>51.99545599999999</v>
      </c>
      <c r="E1757">
        <v>8.7317330000000002</v>
      </c>
      <c r="F1757">
        <v>40.199146999999996</v>
      </c>
      <c r="G1757">
        <v>7.1868920000000003</v>
      </c>
    </row>
    <row r="1758" spans="1:9" x14ac:dyDescent="0.25">
      <c r="A1758">
        <v>1757</v>
      </c>
      <c r="D1758">
        <v>51.99545599999999</v>
      </c>
      <c r="E1758">
        <v>8.7317330000000002</v>
      </c>
      <c r="F1758">
        <v>40.199146999999996</v>
      </c>
      <c r="G1758">
        <v>7.1868920000000003</v>
      </c>
    </row>
    <row r="1759" spans="1:9" x14ac:dyDescent="0.25">
      <c r="A1759">
        <v>1758</v>
      </c>
      <c r="D1759">
        <v>51.99545599999999</v>
      </c>
      <c r="E1759">
        <v>8.7317330000000002</v>
      </c>
      <c r="F1759">
        <v>40.199146999999996</v>
      </c>
      <c r="G1759">
        <v>7.1868920000000003</v>
      </c>
    </row>
    <row r="1760" spans="1:9" x14ac:dyDescent="0.25">
      <c r="A1760">
        <v>1759</v>
      </c>
      <c r="D1760">
        <v>51.99545599999999</v>
      </c>
      <c r="E1760">
        <v>8.7317330000000002</v>
      </c>
      <c r="F1760">
        <v>40.199146999999996</v>
      </c>
      <c r="G1760">
        <v>7.1868920000000003</v>
      </c>
    </row>
    <row r="1761" spans="1:9" x14ac:dyDescent="0.25">
      <c r="A1761">
        <v>1760</v>
      </c>
      <c r="D1761">
        <v>51.99545599999999</v>
      </c>
      <c r="E1761">
        <v>8.7317330000000002</v>
      </c>
      <c r="F1761">
        <v>40.199146999999996</v>
      </c>
      <c r="G1761">
        <v>7.1868920000000003</v>
      </c>
    </row>
    <row r="1762" spans="1:9" x14ac:dyDescent="0.25">
      <c r="A1762">
        <v>1761</v>
      </c>
      <c r="D1762">
        <v>51.99545599999999</v>
      </c>
      <c r="E1762">
        <v>8.7317330000000002</v>
      </c>
      <c r="F1762">
        <v>40.199146999999996</v>
      </c>
      <c r="G1762">
        <v>7.1868920000000003</v>
      </c>
    </row>
    <row r="1763" spans="1:9" x14ac:dyDescent="0.25">
      <c r="A1763">
        <v>1762</v>
      </c>
      <c r="D1763">
        <v>51.99545599999999</v>
      </c>
      <c r="E1763">
        <v>8.7317330000000002</v>
      </c>
      <c r="F1763">
        <v>40.199146999999996</v>
      </c>
      <c r="G1763">
        <v>7.1868920000000003</v>
      </c>
    </row>
    <row r="1764" spans="1:9" x14ac:dyDescent="0.25">
      <c r="A1764">
        <v>1763</v>
      </c>
      <c r="D1764">
        <v>51.99545599999999</v>
      </c>
      <c r="E1764">
        <v>8.7317330000000002</v>
      </c>
      <c r="F1764">
        <v>40.199146999999996</v>
      </c>
      <c r="G1764">
        <v>7.1868920000000003</v>
      </c>
    </row>
    <row r="1765" spans="1:9" x14ac:dyDescent="0.25">
      <c r="A1765">
        <v>1764</v>
      </c>
      <c r="D1765">
        <v>51.99545599999999</v>
      </c>
      <c r="E1765">
        <v>8.7317330000000002</v>
      </c>
      <c r="F1765">
        <v>40.199146999999996</v>
      </c>
      <c r="G1765">
        <v>7.1868920000000003</v>
      </c>
    </row>
    <row r="1766" spans="1:9" x14ac:dyDescent="0.25">
      <c r="A1766">
        <v>1765</v>
      </c>
      <c r="D1766">
        <v>51.99545599999999</v>
      </c>
      <c r="E1766">
        <v>8.7317330000000002</v>
      </c>
      <c r="F1766">
        <v>40.199146999999996</v>
      </c>
      <c r="G1766">
        <v>7.1868920000000003</v>
      </c>
    </row>
    <row r="1767" spans="1:9" x14ac:dyDescent="0.25">
      <c r="A1767">
        <v>1766</v>
      </c>
      <c r="D1767">
        <v>51.99545599999999</v>
      </c>
      <c r="E1767">
        <v>8.7317330000000002</v>
      </c>
      <c r="F1767">
        <v>40.199146999999996</v>
      </c>
      <c r="G1767">
        <v>7.1868920000000003</v>
      </c>
    </row>
    <row r="1768" spans="1:9" x14ac:dyDescent="0.25">
      <c r="A1768">
        <v>1767</v>
      </c>
      <c r="D1768">
        <v>51.99545599999999</v>
      </c>
      <c r="E1768">
        <v>8.7317330000000002</v>
      </c>
      <c r="F1768">
        <v>40.199146999999996</v>
      </c>
      <c r="G1768">
        <v>7.1868920000000003</v>
      </c>
    </row>
    <row r="1769" spans="1:9" x14ac:dyDescent="0.25">
      <c r="A1769">
        <v>1768</v>
      </c>
      <c r="B1769">
        <v>60.219091999999996</v>
      </c>
      <c r="C1769">
        <v>7.2539870000000004</v>
      </c>
      <c r="D1769">
        <v>51.99545599999999</v>
      </c>
      <c r="E1769">
        <v>8.7317330000000002</v>
      </c>
      <c r="F1769">
        <v>40.199146999999996</v>
      </c>
      <c r="G1769">
        <v>7.1868920000000003</v>
      </c>
      <c r="H1769">
        <v>50.445061999999993</v>
      </c>
      <c r="I1769">
        <v>10.343667999999999</v>
      </c>
    </row>
    <row r="1770" spans="1:9" x14ac:dyDescent="0.25">
      <c r="A1770">
        <v>1769</v>
      </c>
      <c r="B1770">
        <v>60.219091999999996</v>
      </c>
      <c r="C1770">
        <v>7.2539870000000004</v>
      </c>
      <c r="H1770">
        <v>50.445061999999993</v>
      </c>
      <c r="I1770">
        <v>10.343667999999999</v>
      </c>
    </row>
    <row r="1771" spans="1:9" x14ac:dyDescent="0.25">
      <c r="A1771">
        <v>1770</v>
      </c>
      <c r="B1771">
        <v>60.219091999999996</v>
      </c>
      <c r="C1771">
        <v>7.2539870000000004</v>
      </c>
      <c r="H1771">
        <v>50.445061999999993</v>
      </c>
      <c r="I1771">
        <v>10.343667999999999</v>
      </c>
    </row>
    <row r="1772" spans="1:9" x14ac:dyDescent="0.25">
      <c r="A1772">
        <v>1771</v>
      </c>
      <c r="B1772">
        <v>60.219091999999996</v>
      </c>
      <c r="C1772">
        <v>7.2539870000000004</v>
      </c>
      <c r="H1772">
        <v>50.445061999999993</v>
      </c>
      <c r="I1772">
        <v>10.343667999999999</v>
      </c>
    </row>
    <row r="1773" spans="1:9" x14ac:dyDescent="0.25">
      <c r="A1773">
        <v>1772</v>
      </c>
      <c r="B1773">
        <v>60.219091999999996</v>
      </c>
      <c r="C1773">
        <v>7.2539870000000004</v>
      </c>
      <c r="H1773">
        <v>50.445061999999993</v>
      </c>
      <c r="I1773">
        <v>10.343667999999999</v>
      </c>
    </row>
    <row r="1774" spans="1:9" x14ac:dyDescent="0.25">
      <c r="A1774">
        <v>1773</v>
      </c>
      <c r="B1774">
        <v>60.219091999999996</v>
      </c>
      <c r="C1774">
        <v>7.2539870000000004</v>
      </c>
      <c r="H1774">
        <v>50.445061999999993</v>
      </c>
      <c r="I1774">
        <v>10.343667999999999</v>
      </c>
    </row>
    <row r="1775" spans="1:9" x14ac:dyDescent="0.25">
      <c r="A1775">
        <v>1774</v>
      </c>
      <c r="B1775">
        <v>60.219091999999996</v>
      </c>
      <c r="C1775">
        <v>7.2539870000000004</v>
      </c>
      <c r="H1775">
        <v>50.445061999999993</v>
      </c>
      <c r="I1775">
        <v>10.343667999999999</v>
      </c>
    </row>
    <row r="1776" spans="1:9" x14ac:dyDescent="0.25">
      <c r="A1776">
        <v>1775</v>
      </c>
      <c r="B1776">
        <v>60.219091999999996</v>
      </c>
      <c r="C1776">
        <v>7.2539870000000004</v>
      </c>
      <c r="H1776">
        <v>50.445061999999993</v>
      </c>
      <c r="I1776">
        <v>10.343667999999999</v>
      </c>
    </row>
    <row r="1777" spans="1:9" x14ac:dyDescent="0.25">
      <c r="A1777">
        <v>1776</v>
      </c>
      <c r="B1777">
        <v>60.219091999999996</v>
      </c>
      <c r="C1777">
        <v>7.2539870000000004</v>
      </c>
      <c r="H1777">
        <v>50.445061999999993</v>
      </c>
      <c r="I1777">
        <v>10.343667999999999</v>
      </c>
    </row>
    <row r="1778" spans="1:9" x14ac:dyDescent="0.25">
      <c r="A1778">
        <v>1777</v>
      </c>
      <c r="B1778">
        <v>60.219091999999996</v>
      </c>
      <c r="C1778">
        <v>7.2539870000000004</v>
      </c>
      <c r="H1778">
        <v>50.445061999999993</v>
      </c>
      <c r="I1778">
        <v>10.343667999999999</v>
      </c>
    </row>
    <row r="1779" spans="1:9" x14ac:dyDescent="0.25">
      <c r="A1779">
        <v>1778</v>
      </c>
      <c r="B1779">
        <v>60.219091999999996</v>
      </c>
      <c r="C1779">
        <v>7.2539870000000004</v>
      </c>
      <c r="H1779">
        <v>50.445061999999993</v>
      </c>
      <c r="I1779">
        <v>10.343667999999999</v>
      </c>
    </row>
    <row r="1780" spans="1:9" x14ac:dyDescent="0.25">
      <c r="A1780">
        <v>1779</v>
      </c>
      <c r="B1780">
        <v>60.219091999999996</v>
      </c>
      <c r="C1780">
        <v>7.2539870000000004</v>
      </c>
      <c r="H1780">
        <v>50.445061999999993</v>
      </c>
      <c r="I1780">
        <v>10.343667999999999</v>
      </c>
    </row>
    <row r="1781" spans="1:9" x14ac:dyDescent="0.25">
      <c r="A1781">
        <v>1780</v>
      </c>
      <c r="B1781">
        <v>60.219091999999996</v>
      </c>
      <c r="C1781">
        <v>7.2539870000000004</v>
      </c>
      <c r="D1781">
        <v>67.946527000000003</v>
      </c>
      <c r="E1781">
        <v>8.0387129999999996</v>
      </c>
      <c r="H1781">
        <v>50.445061999999993</v>
      </c>
      <c r="I1781">
        <v>10.343667999999999</v>
      </c>
    </row>
    <row r="1782" spans="1:9" x14ac:dyDescent="0.25">
      <c r="A1782">
        <v>1781</v>
      </c>
      <c r="B1782">
        <v>60.219091999999996</v>
      </c>
      <c r="C1782">
        <v>7.2539870000000004</v>
      </c>
      <c r="D1782">
        <v>67.946527000000003</v>
      </c>
      <c r="E1782">
        <v>8.0387129999999996</v>
      </c>
      <c r="H1782">
        <v>50.445061999999993</v>
      </c>
      <c r="I1782">
        <v>10.343667999999999</v>
      </c>
    </row>
    <row r="1783" spans="1:9" x14ac:dyDescent="0.25">
      <c r="A1783">
        <v>1782</v>
      </c>
      <c r="B1783">
        <v>60.219091999999996</v>
      </c>
      <c r="C1783">
        <v>7.2539870000000004</v>
      </c>
      <c r="D1783">
        <v>67.946527000000003</v>
      </c>
      <c r="E1783">
        <v>8.0387129999999996</v>
      </c>
      <c r="H1783">
        <v>50.445061999999993</v>
      </c>
      <c r="I1783">
        <v>10.343667999999999</v>
      </c>
    </row>
    <row r="1784" spans="1:9" x14ac:dyDescent="0.25">
      <c r="A1784">
        <v>1783</v>
      </c>
      <c r="B1784">
        <v>60.219091999999996</v>
      </c>
      <c r="C1784">
        <v>7.2539870000000004</v>
      </c>
      <c r="D1784">
        <v>67.946527000000003</v>
      </c>
      <c r="E1784">
        <v>8.0387129999999996</v>
      </c>
      <c r="F1784">
        <v>56.174645999999996</v>
      </c>
      <c r="G1784">
        <v>7.5226980000000001</v>
      </c>
      <c r="H1784">
        <v>50.445061999999993</v>
      </c>
      <c r="I1784">
        <v>10.343667999999999</v>
      </c>
    </row>
    <row r="1785" spans="1:9" x14ac:dyDescent="0.25">
      <c r="A1785">
        <v>1784</v>
      </c>
      <c r="B1785">
        <v>60.219091999999996</v>
      </c>
      <c r="C1785">
        <v>7.2539870000000004</v>
      </c>
      <c r="D1785">
        <v>67.946527000000003</v>
      </c>
      <c r="E1785">
        <v>8.0387129999999996</v>
      </c>
      <c r="F1785">
        <v>56.174645999999996</v>
      </c>
      <c r="G1785">
        <v>7.5226980000000001</v>
      </c>
      <c r="H1785">
        <v>50.445061999999993</v>
      </c>
      <c r="I1785">
        <v>10.343667999999999</v>
      </c>
    </row>
    <row r="1786" spans="1:9" x14ac:dyDescent="0.25">
      <c r="A1786">
        <v>1785</v>
      </c>
      <c r="B1786">
        <v>60.219091999999996</v>
      </c>
      <c r="C1786">
        <v>7.2539870000000004</v>
      </c>
      <c r="D1786">
        <v>67.946527000000003</v>
      </c>
      <c r="E1786">
        <v>8.0387129999999996</v>
      </c>
      <c r="F1786">
        <v>56.174645999999996</v>
      </c>
      <c r="G1786">
        <v>7.5226980000000001</v>
      </c>
      <c r="H1786">
        <v>50.445061999999993</v>
      </c>
      <c r="I1786">
        <v>10.343667999999999</v>
      </c>
    </row>
    <row r="1787" spans="1:9" x14ac:dyDescent="0.25">
      <c r="A1787">
        <v>1786</v>
      </c>
      <c r="B1787">
        <v>60.421264999999991</v>
      </c>
      <c r="C1787">
        <v>7.2539870000000004</v>
      </c>
      <c r="D1787">
        <v>67.946527000000003</v>
      </c>
      <c r="E1787">
        <v>8.0387129999999996</v>
      </c>
      <c r="F1787">
        <v>56.174645999999996</v>
      </c>
      <c r="G1787">
        <v>7.5226980000000001</v>
      </c>
      <c r="H1787">
        <v>50.445061999999993</v>
      </c>
      <c r="I1787">
        <v>10.343667999999999</v>
      </c>
    </row>
    <row r="1788" spans="1:9" x14ac:dyDescent="0.25">
      <c r="A1788">
        <v>1787</v>
      </c>
      <c r="D1788">
        <v>67.946527000000003</v>
      </c>
      <c r="E1788">
        <v>8.0387129999999996</v>
      </c>
      <c r="F1788">
        <v>56.174645999999996</v>
      </c>
      <c r="G1788">
        <v>7.5226980000000001</v>
      </c>
      <c r="H1788">
        <v>50.445061999999993</v>
      </c>
      <c r="I1788">
        <v>10.343667999999999</v>
      </c>
    </row>
    <row r="1789" spans="1:9" x14ac:dyDescent="0.25">
      <c r="A1789">
        <v>1788</v>
      </c>
      <c r="D1789">
        <v>67.946527000000003</v>
      </c>
      <c r="E1789">
        <v>8.0387129999999996</v>
      </c>
      <c r="F1789">
        <v>56.174645999999996</v>
      </c>
      <c r="G1789">
        <v>7.5226980000000001</v>
      </c>
      <c r="H1789">
        <v>50.445061999999993</v>
      </c>
      <c r="I1789">
        <v>10.343667999999999</v>
      </c>
    </row>
    <row r="1790" spans="1:9" x14ac:dyDescent="0.25">
      <c r="A1790">
        <v>1789</v>
      </c>
      <c r="D1790">
        <v>67.946527000000003</v>
      </c>
      <c r="E1790">
        <v>8.0387129999999996</v>
      </c>
      <c r="F1790">
        <v>56.174645999999996</v>
      </c>
      <c r="G1790">
        <v>7.5226980000000001</v>
      </c>
      <c r="H1790">
        <v>50.445061999999993</v>
      </c>
      <c r="I1790">
        <v>10.343667999999999</v>
      </c>
    </row>
    <row r="1791" spans="1:9" x14ac:dyDescent="0.25">
      <c r="A1791">
        <v>1790</v>
      </c>
      <c r="D1791">
        <v>67.946527000000003</v>
      </c>
      <c r="E1791">
        <v>8.0387129999999996</v>
      </c>
      <c r="F1791">
        <v>56.174645999999996</v>
      </c>
      <c r="G1791">
        <v>7.5226980000000001</v>
      </c>
      <c r="H1791">
        <v>50.445061999999993</v>
      </c>
      <c r="I1791">
        <v>10.343667999999999</v>
      </c>
    </row>
    <row r="1792" spans="1:9" x14ac:dyDescent="0.25">
      <c r="A1792">
        <v>1791</v>
      </c>
      <c r="D1792">
        <v>67.946527000000003</v>
      </c>
      <c r="E1792">
        <v>8.0387129999999996</v>
      </c>
      <c r="F1792">
        <v>56.174645999999996</v>
      </c>
      <c r="G1792">
        <v>7.5226980000000001</v>
      </c>
      <c r="H1792">
        <v>50.445061999999993</v>
      </c>
      <c r="I1792">
        <v>10.343667999999999</v>
      </c>
    </row>
    <row r="1793" spans="1:9" x14ac:dyDescent="0.25">
      <c r="A1793">
        <v>1792</v>
      </c>
      <c r="D1793">
        <v>67.946527000000003</v>
      </c>
      <c r="E1793">
        <v>8.0387129999999996</v>
      </c>
      <c r="F1793">
        <v>56.174645999999996</v>
      </c>
      <c r="G1793">
        <v>7.5226980000000001</v>
      </c>
      <c r="H1793">
        <v>50.445061999999993</v>
      </c>
      <c r="I1793">
        <v>10.343667999999999</v>
      </c>
    </row>
    <row r="1794" spans="1:9" x14ac:dyDescent="0.25">
      <c r="A1794">
        <v>1793</v>
      </c>
      <c r="D1794">
        <v>67.946527000000003</v>
      </c>
      <c r="E1794">
        <v>8.0387129999999996</v>
      </c>
      <c r="F1794">
        <v>56.174645999999996</v>
      </c>
      <c r="G1794">
        <v>7.5226980000000001</v>
      </c>
      <c r="H1794">
        <v>50.445061999999993</v>
      </c>
      <c r="I1794">
        <v>10.343667999999999</v>
      </c>
    </row>
    <row r="1795" spans="1:9" x14ac:dyDescent="0.25">
      <c r="A1795">
        <v>1794</v>
      </c>
      <c r="D1795">
        <v>67.946527000000003</v>
      </c>
      <c r="E1795">
        <v>8.0387129999999996</v>
      </c>
      <c r="F1795">
        <v>56.174645999999996</v>
      </c>
      <c r="G1795">
        <v>7.5226980000000001</v>
      </c>
      <c r="H1795">
        <v>50.445061999999993</v>
      </c>
      <c r="I1795">
        <v>10.343667999999999</v>
      </c>
    </row>
    <row r="1796" spans="1:9" x14ac:dyDescent="0.25">
      <c r="A1796">
        <v>1795</v>
      </c>
      <c r="D1796">
        <v>67.946527000000003</v>
      </c>
      <c r="E1796">
        <v>8.0387129999999996</v>
      </c>
      <c r="F1796">
        <v>56.174645999999996</v>
      </c>
      <c r="G1796">
        <v>7.5226980000000001</v>
      </c>
      <c r="H1796">
        <v>50.445061999999993</v>
      </c>
      <c r="I1796">
        <v>10.343667999999999</v>
      </c>
    </row>
    <row r="1797" spans="1:9" x14ac:dyDescent="0.25">
      <c r="A1797">
        <v>1796</v>
      </c>
      <c r="D1797">
        <v>67.946527000000003</v>
      </c>
      <c r="E1797">
        <v>8.0387129999999996</v>
      </c>
      <c r="F1797">
        <v>56.174645999999996</v>
      </c>
      <c r="G1797">
        <v>7.5226980000000001</v>
      </c>
      <c r="H1797">
        <v>50.445061999999993</v>
      </c>
      <c r="I1797">
        <v>10.343667999999999</v>
      </c>
    </row>
    <row r="1798" spans="1:9" x14ac:dyDescent="0.25">
      <c r="A1798">
        <v>1797</v>
      </c>
      <c r="D1798">
        <v>67.946527000000003</v>
      </c>
      <c r="E1798">
        <v>8.0387129999999996</v>
      </c>
      <c r="F1798">
        <v>56.174645999999996</v>
      </c>
      <c r="G1798">
        <v>7.5226980000000001</v>
      </c>
    </row>
    <row r="1799" spans="1:9" x14ac:dyDescent="0.25">
      <c r="A1799">
        <v>1798</v>
      </c>
      <c r="D1799">
        <v>67.946527000000003</v>
      </c>
      <c r="E1799">
        <v>8.0387129999999996</v>
      </c>
      <c r="F1799">
        <v>56.174645999999996</v>
      </c>
      <c r="G1799">
        <v>7.5226980000000001</v>
      </c>
    </row>
    <row r="1800" spans="1:9" x14ac:dyDescent="0.25">
      <c r="A1800">
        <v>1799</v>
      </c>
      <c r="B1800">
        <v>67.559274000000002</v>
      </c>
      <c r="C1800">
        <v>3.3441369999999999</v>
      </c>
      <c r="D1800">
        <v>67.946527000000003</v>
      </c>
      <c r="E1800">
        <v>8.0387129999999996</v>
      </c>
      <c r="F1800">
        <v>56.174645999999996</v>
      </c>
      <c r="G1800">
        <v>7.5226980000000001</v>
      </c>
    </row>
    <row r="1801" spans="1:9" x14ac:dyDescent="0.25">
      <c r="A1801">
        <v>1800</v>
      </c>
      <c r="B1801">
        <v>67.559274000000002</v>
      </c>
      <c r="C1801">
        <v>3.3441369999999999</v>
      </c>
      <c r="D1801">
        <v>67.946527000000003</v>
      </c>
      <c r="E1801">
        <v>8.0387129999999996</v>
      </c>
      <c r="F1801">
        <v>56.174645999999996</v>
      </c>
      <c r="G1801">
        <v>7.5226980000000001</v>
      </c>
    </row>
    <row r="1802" spans="1:9" x14ac:dyDescent="0.25">
      <c r="A1802">
        <v>1801</v>
      </c>
      <c r="B1802">
        <v>67.559274000000002</v>
      </c>
      <c r="C1802">
        <v>3.3441369999999999</v>
      </c>
      <c r="D1802">
        <v>67.946527000000003</v>
      </c>
      <c r="E1802">
        <v>8.0387129999999996</v>
      </c>
      <c r="F1802">
        <v>56.174645999999996</v>
      </c>
      <c r="G1802">
        <v>7.5226980000000001</v>
      </c>
    </row>
    <row r="1803" spans="1:9" x14ac:dyDescent="0.25">
      <c r="A1803">
        <v>1802</v>
      </c>
      <c r="B1803">
        <v>67.559274000000002</v>
      </c>
      <c r="C1803">
        <v>3.3441369999999999</v>
      </c>
      <c r="D1803">
        <v>67.946527000000003</v>
      </c>
      <c r="E1803">
        <v>8.0387129999999996</v>
      </c>
      <c r="F1803">
        <v>56.174645999999996</v>
      </c>
      <c r="G1803">
        <v>7.5226980000000001</v>
      </c>
    </row>
    <row r="1804" spans="1:9" x14ac:dyDescent="0.25">
      <c r="A1804">
        <v>1803</v>
      </c>
      <c r="B1804">
        <v>67.559274000000002</v>
      </c>
      <c r="C1804">
        <v>3.3441369999999999</v>
      </c>
      <c r="D1804">
        <v>67.946527000000003</v>
      </c>
      <c r="E1804">
        <v>8.0387129999999996</v>
      </c>
      <c r="F1804">
        <v>56.174645999999996</v>
      </c>
      <c r="G1804">
        <v>7.5226980000000001</v>
      </c>
    </row>
    <row r="1805" spans="1:9" x14ac:dyDescent="0.25">
      <c r="A1805">
        <v>1804</v>
      </c>
      <c r="B1805">
        <v>67.559274000000002</v>
      </c>
      <c r="C1805">
        <v>3.3441369999999999</v>
      </c>
      <c r="D1805">
        <v>67.946527000000003</v>
      </c>
      <c r="E1805">
        <v>8.0387129999999996</v>
      </c>
      <c r="F1805">
        <v>56.174645999999996</v>
      </c>
      <c r="G1805">
        <v>7.5226980000000001</v>
      </c>
    </row>
    <row r="1806" spans="1:9" x14ac:dyDescent="0.25">
      <c r="A1806">
        <v>1805</v>
      </c>
      <c r="B1806">
        <v>67.559274000000002</v>
      </c>
      <c r="C1806">
        <v>3.3441369999999999</v>
      </c>
      <c r="D1806">
        <v>67.946527000000003</v>
      </c>
      <c r="E1806">
        <v>8.0387129999999996</v>
      </c>
      <c r="F1806">
        <v>56.174645999999996</v>
      </c>
      <c r="G1806">
        <v>7.5226980000000001</v>
      </c>
    </row>
    <row r="1807" spans="1:9" x14ac:dyDescent="0.25">
      <c r="A1807">
        <v>1806</v>
      </c>
      <c r="B1807">
        <v>67.559274000000002</v>
      </c>
      <c r="C1807">
        <v>3.3441369999999999</v>
      </c>
      <c r="D1807">
        <v>67.946527000000003</v>
      </c>
      <c r="E1807">
        <v>8.0387129999999996</v>
      </c>
      <c r="F1807">
        <v>56.174645999999996</v>
      </c>
      <c r="G1807">
        <v>7.5226980000000001</v>
      </c>
    </row>
    <row r="1808" spans="1:9" x14ac:dyDescent="0.25">
      <c r="A1808">
        <v>1807</v>
      </c>
      <c r="B1808">
        <v>67.559274000000002</v>
      </c>
      <c r="C1808">
        <v>3.3441369999999999</v>
      </c>
      <c r="D1808">
        <v>67.946527000000003</v>
      </c>
      <c r="E1808">
        <v>8.0387129999999996</v>
      </c>
      <c r="F1808">
        <v>56.174645999999996</v>
      </c>
      <c r="G1808">
        <v>7.5226980000000001</v>
      </c>
    </row>
    <row r="1809" spans="1:9" x14ac:dyDescent="0.25">
      <c r="A1809">
        <v>1808</v>
      </c>
      <c r="B1809">
        <v>67.559274000000002</v>
      </c>
      <c r="C1809">
        <v>3.3441369999999999</v>
      </c>
      <c r="D1809">
        <v>67.946527000000003</v>
      </c>
      <c r="E1809">
        <v>8.0387129999999996</v>
      </c>
      <c r="F1809">
        <v>56.174645999999996</v>
      </c>
      <c r="G1809">
        <v>7.5226980000000001</v>
      </c>
    </row>
    <row r="1810" spans="1:9" x14ac:dyDescent="0.25">
      <c r="A1810">
        <v>1809</v>
      </c>
      <c r="B1810">
        <v>67.559274000000002</v>
      </c>
      <c r="C1810">
        <v>3.3441369999999999</v>
      </c>
      <c r="D1810">
        <v>67.946527000000003</v>
      </c>
      <c r="E1810">
        <v>8.0387129999999996</v>
      </c>
      <c r="F1810">
        <v>56.174645999999996</v>
      </c>
      <c r="G1810">
        <v>7.5226980000000001</v>
      </c>
    </row>
    <row r="1811" spans="1:9" x14ac:dyDescent="0.25">
      <c r="A1811">
        <v>1810</v>
      </c>
      <c r="B1811">
        <v>67.559274000000002</v>
      </c>
      <c r="C1811">
        <v>3.3441369999999999</v>
      </c>
      <c r="D1811">
        <v>67.946527000000003</v>
      </c>
      <c r="E1811">
        <v>8.0387129999999996</v>
      </c>
      <c r="F1811">
        <v>56.174645999999996</v>
      </c>
      <c r="G1811">
        <v>7.5226980000000001</v>
      </c>
    </row>
    <row r="1812" spans="1:9" x14ac:dyDescent="0.25">
      <c r="A1812">
        <v>1811</v>
      </c>
      <c r="B1812">
        <v>67.559274000000002</v>
      </c>
      <c r="C1812">
        <v>3.3441369999999999</v>
      </c>
      <c r="D1812">
        <v>67.946527000000003</v>
      </c>
      <c r="E1812">
        <v>8.0387129999999996</v>
      </c>
      <c r="F1812">
        <v>56.174645999999996</v>
      </c>
      <c r="G1812">
        <v>7.5226980000000001</v>
      </c>
      <c r="H1812">
        <v>60.016919999999992</v>
      </c>
      <c r="I1812">
        <v>10.880979999999999</v>
      </c>
    </row>
    <row r="1813" spans="1:9" x14ac:dyDescent="0.25">
      <c r="A1813">
        <v>1812</v>
      </c>
      <c r="B1813">
        <v>67.559274000000002</v>
      </c>
      <c r="C1813">
        <v>3.3441369999999999</v>
      </c>
      <c r="D1813">
        <v>67.946527000000003</v>
      </c>
      <c r="E1813">
        <v>8.0387129999999996</v>
      </c>
      <c r="F1813">
        <v>56.174645999999996</v>
      </c>
      <c r="G1813">
        <v>7.5226980000000001</v>
      </c>
      <c r="H1813">
        <v>60.016919999999992</v>
      </c>
      <c r="I1813">
        <v>10.880979999999999</v>
      </c>
    </row>
    <row r="1814" spans="1:9" x14ac:dyDescent="0.25">
      <c r="A1814">
        <v>1813</v>
      </c>
      <c r="B1814">
        <v>67.559274000000002</v>
      </c>
      <c r="C1814">
        <v>3.3441369999999999</v>
      </c>
      <c r="D1814">
        <v>67.946527000000003</v>
      </c>
      <c r="E1814">
        <v>8.0387129999999996</v>
      </c>
      <c r="F1814">
        <v>56.174645999999996</v>
      </c>
      <c r="G1814">
        <v>7.5226980000000001</v>
      </c>
      <c r="H1814">
        <v>60.016919999999992</v>
      </c>
      <c r="I1814">
        <v>10.880979999999999</v>
      </c>
    </row>
    <row r="1815" spans="1:9" x14ac:dyDescent="0.25">
      <c r="A1815">
        <v>1814</v>
      </c>
      <c r="B1815">
        <v>67.559274000000002</v>
      </c>
      <c r="C1815">
        <v>3.3441369999999999</v>
      </c>
      <c r="D1815">
        <v>67.946527000000003</v>
      </c>
      <c r="E1815">
        <v>8.0387129999999996</v>
      </c>
      <c r="F1815">
        <v>56.174645999999996</v>
      </c>
      <c r="G1815">
        <v>7.5226980000000001</v>
      </c>
      <c r="H1815">
        <v>60.016919999999992</v>
      </c>
      <c r="I1815">
        <v>10.880979999999999</v>
      </c>
    </row>
    <row r="1816" spans="1:9" x14ac:dyDescent="0.25">
      <c r="A1816">
        <v>1815</v>
      </c>
      <c r="B1816">
        <v>67.559274000000002</v>
      </c>
      <c r="C1816">
        <v>3.3441369999999999</v>
      </c>
      <c r="D1816">
        <v>67.946527000000003</v>
      </c>
      <c r="E1816">
        <v>8.0387129999999996</v>
      </c>
      <c r="F1816">
        <v>56.174645999999996</v>
      </c>
      <c r="G1816">
        <v>7.5226980000000001</v>
      </c>
      <c r="H1816">
        <v>60.016919999999992</v>
      </c>
      <c r="I1816">
        <v>10.880979999999999</v>
      </c>
    </row>
    <row r="1817" spans="1:9" x14ac:dyDescent="0.25">
      <c r="A1817">
        <v>1816</v>
      </c>
      <c r="B1817">
        <v>67.559274000000002</v>
      </c>
      <c r="C1817">
        <v>3.3441369999999999</v>
      </c>
      <c r="D1817">
        <v>67.946527000000003</v>
      </c>
      <c r="E1817">
        <v>8.0387129999999996</v>
      </c>
      <c r="F1817">
        <v>56.174645999999996</v>
      </c>
      <c r="G1817">
        <v>7.5226980000000001</v>
      </c>
      <c r="H1817">
        <v>60.016919999999992</v>
      </c>
      <c r="I1817">
        <v>10.880979999999999</v>
      </c>
    </row>
    <row r="1818" spans="1:9" x14ac:dyDescent="0.25">
      <c r="A1818">
        <v>1817</v>
      </c>
      <c r="B1818">
        <v>67.559274000000002</v>
      </c>
      <c r="C1818">
        <v>3.3441369999999999</v>
      </c>
      <c r="D1818">
        <v>67.946527000000003</v>
      </c>
      <c r="E1818">
        <v>8.0387129999999996</v>
      </c>
      <c r="F1818">
        <v>56.174645999999996</v>
      </c>
      <c r="G1818">
        <v>7.5226980000000001</v>
      </c>
      <c r="H1818">
        <v>60.016919999999992</v>
      </c>
      <c r="I1818">
        <v>10.880979999999999</v>
      </c>
    </row>
    <row r="1819" spans="1:9" x14ac:dyDescent="0.25">
      <c r="A1819">
        <v>1818</v>
      </c>
      <c r="B1819">
        <v>67.559274000000002</v>
      </c>
      <c r="C1819">
        <v>3.3441369999999999</v>
      </c>
      <c r="D1819">
        <v>67.946527000000003</v>
      </c>
      <c r="E1819">
        <v>8.0387129999999996</v>
      </c>
      <c r="F1819">
        <v>56.174645999999996</v>
      </c>
      <c r="G1819">
        <v>7.5226980000000001</v>
      </c>
      <c r="H1819">
        <v>60.016919999999992</v>
      </c>
      <c r="I1819">
        <v>10.880979999999999</v>
      </c>
    </row>
    <row r="1820" spans="1:9" x14ac:dyDescent="0.25">
      <c r="A1820">
        <v>1819</v>
      </c>
      <c r="B1820">
        <v>67.559274000000002</v>
      </c>
      <c r="C1820">
        <v>3.3441369999999999</v>
      </c>
      <c r="D1820">
        <v>67.946527000000003</v>
      </c>
      <c r="E1820">
        <v>8.0387129999999996</v>
      </c>
      <c r="F1820">
        <v>56.174645999999996</v>
      </c>
      <c r="G1820">
        <v>7.5226980000000001</v>
      </c>
      <c r="H1820">
        <v>60.016919999999992</v>
      </c>
      <c r="I1820">
        <v>10.880979999999999</v>
      </c>
    </row>
    <row r="1821" spans="1:9" x14ac:dyDescent="0.25">
      <c r="A1821">
        <v>1820</v>
      </c>
      <c r="B1821">
        <v>67.559274000000002</v>
      </c>
      <c r="C1821">
        <v>3.3441369999999999</v>
      </c>
      <c r="D1821">
        <v>67.946527000000003</v>
      </c>
      <c r="E1821">
        <v>8.0387129999999996</v>
      </c>
      <c r="F1821">
        <v>56.174645999999996</v>
      </c>
      <c r="G1821">
        <v>7.5226980000000001</v>
      </c>
      <c r="H1821">
        <v>60.016919999999992</v>
      </c>
      <c r="I1821">
        <v>10.880979999999999</v>
      </c>
    </row>
    <row r="1822" spans="1:9" x14ac:dyDescent="0.25">
      <c r="A1822">
        <v>1821</v>
      </c>
      <c r="B1822">
        <v>67.559274000000002</v>
      </c>
      <c r="C1822">
        <v>3.3441369999999999</v>
      </c>
      <c r="D1822">
        <v>67.946527000000003</v>
      </c>
      <c r="E1822">
        <v>8.0387129999999996</v>
      </c>
      <c r="F1822">
        <v>56.174645999999996</v>
      </c>
      <c r="G1822">
        <v>7.5226980000000001</v>
      </c>
      <c r="H1822">
        <v>60.016919999999992</v>
      </c>
      <c r="I1822">
        <v>10.880979999999999</v>
      </c>
    </row>
    <row r="1823" spans="1:9" x14ac:dyDescent="0.25">
      <c r="A1823">
        <v>1822</v>
      </c>
      <c r="B1823">
        <v>67.559274000000002</v>
      </c>
      <c r="C1823">
        <v>3.3441369999999999</v>
      </c>
      <c r="D1823">
        <v>67.946527000000003</v>
      </c>
      <c r="E1823">
        <v>8.0387129999999996</v>
      </c>
      <c r="F1823">
        <v>56.174645999999996</v>
      </c>
      <c r="G1823">
        <v>7.5226980000000001</v>
      </c>
      <c r="H1823">
        <v>60.016919999999992</v>
      </c>
      <c r="I1823">
        <v>10.880979999999999</v>
      </c>
    </row>
    <row r="1824" spans="1:9" x14ac:dyDescent="0.25">
      <c r="A1824">
        <v>1823</v>
      </c>
      <c r="B1824">
        <v>67.559274000000002</v>
      </c>
      <c r="C1824">
        <v>3.3441369999999999</v>
      </c>
      <c r="D1824">
        <v>67.946527000000003</v>
      </c>
      <c r="E1824">
        <v>8.0387129999999996</v>
      </c>
      <c r="F1824">
        <v>56.174645999999996</v>
      </c>
      <c r="G1824">
        <v>7.5226980000000001</v>
      </c>
      <c r="H1824">
        <v>60.016919999999992</v>
      </c>
      <c r="I1824">
        <v>10.880979999999999</v>
      </c>
    </row>
    <row r="1825" spans="1:9" x14ac:dyDescent="0.25">
      <c r="A1825">
        <v>1824</v>
      </c>
      <c r="B1825">
        <v>67.559274000000002</v>
      </c>
      <c r="C1825">
        <v>3.3441369999999999</v>
      </c>
      <c r="D1825">
        <v>67.946527000000003</v>
      </c>
      <c r="E1825">
        <v>8.0387129999999996</v>
      </c>
      <c r="F1825">
        <v>56.174645999999996</v>
      </c>
      <c r="G1825">
        <v>7.5226980000000001</v>
      </c>
      <c r="H1825">
        <v>60.219091999999996</v>
      </c>
      <c r="I1825">
        <v>10.880979999999999</v>
      </c>
    </row>
    <row r="1826" spans="1:9" x14ac:dyDescent="0.25">
      <c r="A1826">
        <v>1825</v>
      </c>
      <c r="B1826">
        <v>67.559274000000002</v>
      </c>
      <c r="C1826">
        <v>3.3441369999999999</v>
      </c>
      <c r="D1826">
        <v>67.946527000000003</v>
      </c>
      <c r="E1826">
        <v>8.0387129999999996</v>
      </c>
      <c r="F1826">
        <v>56.174645999999996</v>
      </c>
      <c r="G1826">
        <v>7.5226980000000001</v>
      </c>
      <c r="H1826">
        <v>60.219091999999996</v>
      </c>
      <c r="I1826">
        <v>10.880979999999999</v>
      </c>
    </row>
    <row r="1827" spans="1:9" x14ac:dyDescent="0.25">
      <c r="A1827">
        <v>1826</v>
      </c>
      <c r="B1827">
        <v>67.559274000000002</v>
      </c>
      <c r="C1827">
        <v>3.3441369999999999</v>
      </c>
      <c r="D1827">
        <v>67.946527000000003</v>
      </c>
      <c r="E1827">
        <v>8.0387129999999996</v>
      </c>
      <c r="F1827">
        <v>56.174645999999996</v>
      </c>
      <c r="G1827">
        <v>7.5226980000000001</v>
      </c>
      <c r="H1827">
        <v>60.219091999999996</v>
      </c>
      <c r="I1827">
        <v>10.880979999999999</v>
      </c>
    </row>
    <row r="1828" spans="1:9" x14ac:dyDescent="0.25">
      <c r="A1828">
        <v>1827</v>
      </c>
      <c r="B1828">
        <v>67.559274000000002</v>
      </c>
      <c r="C1828">
        <v>3.3441369999999999</v>
      </c>
      <c r="D1828">
        <v>67.946527000000003</v>
      </c>
      <c r="E1828">
        <v>8.0387129999999996</v>
      </c>
      <c r="F1828">
        <v>56.174645999999996</v>
      </c>
      <c r="G1828">
        <v>7.5226980000000001</v>
      </c>
      <c r="H1828">
        <v>60.219091999999996</v>
      </c>
      <c r="I1828">
        <v>10.880979999999999</v>
      </c>
    </row>
    <row r="1829" spans="1:9" x14ac:dyDescent="0.25">
      <c r="A1829">
        <v>1828</v>
      </c>
      <c r="B1829">
        <v>67.559274000000002</v>
      </c>
      <c r="C1829">
        <v>3.3441369999999999</v>
      </c>
      <c r="D1829">
        <v>67.946527000000003</v>
      </c>
      <c r="E1829">
        <v>8.0387129999999996</v>
      </c>
      <c r="F1829">
        <v>56.174645999999996</v>
      </c>
      <c r="G1829">
        <v>7.5226980000000001</v>
      </c>
      <c r="H1829">
        <v>60.219091999999996</v>
      </c>
      <c r="I1829">
        <v>10.880979999999999</v>
      </c>
    </row>
    <row r="1830" spans="1:9" x14ac:dyDescent="0.25">
      <c r="A1830">
        <v>1829</v>
      </c>
      <c r="B1830">
        <v>67.559274000000002</v>
      </c>
      <c r="C1830">
        <v>3.3441369999999999</v>
      </c>
      <c r="D1830">
        <v>67.946527000000003</v>
      </c>
      <c r="E1830">
        <v>8.0387129999999996</v>
      </c>
      <c r="F1830">
        <v>56.174645999999996</v>
      </c>
      <c r="G1830">
        <v>7.5226980000000001</v>
      </c>
      <c r="H1830">
        <v>60.219091999999996</v>
      </c>
      <c r="I1830">
        <v>10.880979999999999</v>
      </c>
    </row>
    <row r="1831" spans="1:9" x14ac:dyDescent="0.25">
      <c r="A1831">
        <v>1830</v>
      </c>
      <c r="B1831">
        <v>67.559274000000002</v>
      </c>
      <c r="C1831">
        <v>3.3441369999999999</v>
      </c>
      <c r="D1831">
        <v>67.946527000000003</v>
      </c>
      <c r="E1831">
        <v>8.0387129999999996</v>
      </c>
      <c r="F1831">
        <v>56.174645999999996</v>
      </c>
      <c r="G1831">
        <v>7.5226980000000001</v>
      </c>
      <c r="H1831">
        <v>60.219091999999996</v>
      </c>
      <c r="I1831">
        <v>10.880979999999999</v>
      </c>
    </row>
    <row r="1832" spans="1:9" x14ac:dyDescent="0.25">
      <c r="A1832">
        <v>1831</v>
      </c>
      <c r="B1832">
        <v>67.559274000000002</v>
      </c>
      <c r="C1832">
        <v>3.3441369999999999</v>
      </c>
      <c r="D1832">
        <v>67.946527000000003</v>
      </c>
      <c r="E1832">
        <v>8.0387129999999996</v>
      </c>
      <c r="F1832">
        <v>56.174645999999996</v>
      </c>
      <c r="G1832">
        <v>7.5226980000000001</v>
      </c>
      <c r="H1832">
        <v>60.219091999999996</v>
      </c>
      <c r="I1832">
        <v>10.880979999999999</v>
      </c>
    </row>
    <row r="1833" spans="1:9" x14ac:dyDescent="0.25">
      <c r="A1833">
        <v>1832</v>
      </c>
      <c r="B1833">
        <v>67.559274000000002</v>
      </c>
      <c r="C1833">
        <v>3.3441369999999999</v>
      </c>
      <c r="D1833">
        <v>67.946527000000003</v>
      </c>
      <c r="E1833">
        <v>8.0387129999999996</v>
      </c>
      <c r="F1833">
        <v>56.174645999999996</v>
      </c>
      <c r="G1833">
        <v>7.5226980000000001</v>
      </c>
      <c r="H1833">
        <v>60.219091999999996</v>
      </c>
      <c r="I1833">
        <v>10.880979999999999</v>
      </c>
    </row>
    <row r="1834" spans="1:9" x14ac:dyDescent="0.25">
      <c r="A1834">
        <v>1833</v>
      </c>
      <c r="B1834">
        <v>67.559274000000002</v>
      </c>
      <c r="C1834">
        <v>3.3441369999999999</v>
      </c>
      <c r="D1834">
        <v>67.946527000000003</v>
      </c>
      <c r="E1834">
        <v>8.0387129999999996</v>
      </c>
      <c r="F1834">
        <v>56.174645999999996</v>
      </c>
      <c r="G1834">
        <v>7.5226980000000001</v>
      </c>
      <c r="H1834">
        <v>60.219091999999996</v>
      </c>
      <c r="I1834">
        <v>10.880979999999999</v>
      </c>
    </row>
    <row r="1835" spans="1:9" x14ac:dyDescent="0.25">
      <c r="A1835">
        <v>1834</v>
      </c>
      <c r="B1835">
        <v>67.559274000000002</v>
      </c>
      <c r="C1835">
        <v>3.3441369999999999</v>
      </c>
      <c r="D1835">
        <v>67.946527000000003</v>
      </c>
      <c r="E1835">
        <v>8.0387129999999996</v>
      </c>
      <c r="F1835">
        <v>56.174645999999996</v>
      </c>
      <c r="G1835">
        <v>7.5226980000000001</v>
      </c>
      <c r="H1835">
        <v>60.219091999999996</v>
      </c>
      <c r="I1835">
        <v>10.880979999999999</v>
      </c>
    </row>
    <row r="1836" spans="1:9" x14ac:dyDescent="0.25">
      <c r="A1836">
        <v>1835</v>
      </c>
      <c r="B1836">
        <v>67.559274000000002</v>
      </c>
      <c r="C1836">
        <v>3.3441369999999999</v>
      </c>
      <c r="D1836">
        <v>67.946527000000003</v>
      </c>
      <c r="E1836">
        <v>8.0387129999999996</v>
      </c>
      <c r="F1836">
        <v>56.174645999999996</v>
      </c>
      <c r="G1836">
        <v>7.5226980000000001</v>
      </c>
      <c r="H1836">
        <v>60.219091999999996</v>
      </c>
      <c r="I1836">
        <v>10.880979999999999</v>
      </c>
    </row>
    <row r="1837" spans="1:9" x14ac:dyDescent="0.25">
      <c r="A1837">
        <v>1836</v>
      </c>
      <c r="B1837">
        <v>67.559274000000002</v>
      </c>
      <c r="C1837">
        <v>3.3441369999999999</v>
      </c>
      <c r="D1837">
        <v>67.946527000000003</v>
      </c>
      <c r="E1837">
        <v>8.0387129999999996</v>
      </c>
      <c r="F1837">
        <v>56.174645999999996</v>
      </c>
      <c r="G1837">
        <v>7.5226980000000001</v>
      </c>
      <c r="H1837">
        <v>60.219091999999996</v>
      </c>
      <c r="I1837">
        <v>10.880979999999999</v>
      </c>
    </row>
    <row r="1838" spans="1:9" x14ac:dyDescent="0.25">
      <c r="A1838">
        <v>1837</v>
      </c>
      <c r="B1838">
        <v>67.559274000000002</v>
      </c>
      <c r="C1838">
        <v>3.3441369999999999</v>
      </c>
      <c r="D1838">
        <v>67.946527000000003</v>
      </c>
      <c r="E1838">
        <v>8.0387129999999996</v>
      </c>
      <c r="F1838">
        <v>56.174645999999996</v>
      </c>
      <c r="G1838">
        <v>7.5226980000000001</v>
      </c>
      <c r="H1838">
        <v>60.219091999999996</v>
      </c>
      <c r="I1838">
        <v>10.880979999999999</v>
      </c>
    </row>
    <row r="1839" spans="1:9" x14ac:dyDescent="0.25">
      <c r="A1839">
        <v>1838</v>
      </c>
      <c r="B1839">
        <v>67.559274000000002</v>
      </c>
      <c r="C1839">
        <v>3.3441369999999999</v>
      </c>
      <c r="D1839">
        <v>67.946527000000003</v>
      </c>
      <c r="E1839">
        <v>8.0387129999999996</v>
      </c>
      <c r="F1839">
        <v>56.174645999999996</v>
      </c>
      <c r="G1839">
        <v>7.5226980000000001</v>
      </c>
      <c r="H1839">
        <v>60.219091999999996</v>
      </c>
      <c r="I1839">
        <v>10.880979999999999</v>
      </c>
    </row>
    <row r="1840" spans="1:9" x14ac:dyDescent="0.25">
      <c r="A1840">
        <v>1839</v>
      </c>
      <c r="B1840">
        <v>65.67907799999999</v>
      </c>
      <c r="C1840">
        <v>4.0300050000000001</v>
      </c>
      <c r="D1840">
        <v>67.946527000000003</v>
      </c>
      <c r="E1840">
        <v>8.0387129999999996</v>
      </c>
      <c r="F1840">
        <v>56.174645999999996</v>
      </c>
      <c r="G1840">
        <v>7.5226980000000001</v>
      </c>
      <c r="H1840">
        <v>60.219091999999996</v>
      </c>
      <c r="I1840">
        <v>10.880979999999999</v>
      </c>
    </row>
    <row r="1841" spans="1:9" x14ac:dyDescent="0.25">
      <c r="A1841">
        <v>1840</v>
      </c>
      <c r="D1841">
        <v>67.946527000000003</v>
      </c>
      <c r="E1841">
        <v>8.0387129999999996</v>
      </c>
      <c r="F1841">
        <v>56.174645999999996</v>
      </c>
      <c r="G1841">
        <v>7.5226980000000001</v>
      </c>
      <c r="H1841">
        <v>60.219091999999996</v>
      </c>
      <c r="I1841">
        <v>10.880979999999999</v>
      </c>
    </row>
    <row r="1842" spans="1:9" x14ac:dyDescent="0.25">
      <c r="A1842">
        <v>1841</v>
      </c>
      <c r="D1842">
        <v>67.946527000000003</v>
      </c>
      <c r="E1842">
        <v>8.0387129999999996</v>
      </c>
      <c r="F1842">
        <v>56.174645999999996</v>
      </c>
      <c r="G1842">
        <v>7.5226980000000001</v>
      </c>
      <c r="H1842">
        <v>60.219091999999996</v>
      </c>
      <c r="I1842">
        <v>10.880979999999999</v>
      </c>
    </row>
    <row r="1843" spans="1:9" x14ac:dyDescent="0.25">
      <c r="A1843">
        <v>1842</v>
      </c>
      <c r="D1843">
        <v>67.946527000000003</v>
      </c>
      <c r="E1843">
        <v>8.0387129999999996</v>
      </c>
      <c r="F1843">
        <v>56.174645999999996</v>
      </c>
      <c r="G1843">
        <v>7.5226980000000001</v>
      </c>
      <c r="H1843">
        <v>60.219091999999996</v>
      </c>
      <c r="I1843">
        <v>10.880979999999999</v>
      </c>
    </row>
    <row r="1844" spans="1:9" x14ac:dyDescent="0.25">
      <c r="A1844">
        <v>1843</v>
      </c>
      <c r="D1844">
        <v>67.946527000000003</v>
      </c>
      <c r="E1844">
        <v>8.0387129999999996</v>
      </c>
      <c r="F1844">
        <v>56.174645999999996</v>
      </c>
      <c r="G1844">
        <v>7.5226980000000001</v>
      </c>
      <c r="H1844">
        <v>60.219091999999996</v>
      </c>
      <c r="I1844">
        <v>10.880979999999999</v>
      </c>
    </row>
    <row r="1845" spans="1:9" x14ac:dyDescent="0.25">
      <c r="A1845">
        <v>1844</v>
      </c>
      <c r="D1845">
        <v>67.946527000000003</v>
      </c>
      <c r="E1845">
        <v>8.0387129999999996</v>
      </c>
      <c r="F1845">
        <v>56.174645999999996</v>
      </c>
      <c r="G1845">
        <v>7.5226980000000001</v>
      </c>
      <c r="H1845">
        <v>60.219091999999996</v>
      </c>
      <c r="I1845">
        <v>10.880979999999999</v>
      </c>
    </row>
    <row r="1846" spans="1:9" x14ac:dyDescent="0.25">
      <c r="A1846">
        <v>1845</v>
      </c>
      <c r="D1846">
        <v>67.946527000000003</v>
      </c>
      <c r="E1846">
        <v>8.0387129999999996</v>
      </c>
      <c r="F1846">
        <v>56.174645999999996</v>
      </c>
      <c r="G1846">
        <v>7.5226980000000001</v>
      </c>
      <c r="H1846">
        <v>60.219091999999996</v>
      </c>
      <c r="I1846">
        <v>10.880979999999999</v>
      </c>
    </row>
    <row r="1847" spans="1:9" x14ac:dyDescent="0.25">
      <c r="A1847">
        <v>1846</v>
      </c>
      <c r="D1847">
        <v>67.946527000000003</v>
      </c>
      <c r="E1847">
        <v>8.0387129999999996</v>
      </c>
      <c r="F1847">
        <v>56.174645999999996</v>
      </c>
      <c r="G1847">
        <v>7.5226980000000001</v>
      </c>
      <c r="H1847">
        <v>60.219091999999996</v>
      </c>
      <c r="I1847">
        <v>10.880979999999999</v>
      </c>
    </row>
    <row r="1848" spans="1:9" x14ac:dyDescent="0.25">
      <c r="A1848">
        <v>1847</v>
      </c>
      <c r="D1848">
        <v>67.946527000000003</v>
      </c>
      <c r="E1848">
        <v>8.0387129999999996</v>
      </c>
      <c r="F1848">
        <v>56.174645999999996</v>
      </c>
      <c r="G1848">
        <v>7.5226980000000001</v>
      </c>
      <c r="H1848">
        <v>60.219091999999996</v>
      </c>
      <c r="I1848">
        <v>10.880979999999999</v>
      </c>
    </row>
    <row r="1849" spans="1:9" x14ac:dyDescent="0.25">
      <c r="A1849">
        <v>1848</v>
      </c>
      <c r="D1849">
        <v>67.946527000000003</v>
      </c>
      <c r="E1849">
        <v>8.0387129999999996</v>
      </c>
      <c r="F1849">
        <v>56.174645999999996</v>
      </c>
      <c r="G1849">
        <v>7.5226980000000001</v>
      </c>
      <c r="H1849">
        <v>60.219091999999996</v>
      </c>
      <c r="I1849">
        <v>10.880979999999999</v>
      </c>
    </row>
    <row r="1850" spans="1:9" x14ac:dyDescent="0.25">
      <c r="A1850">
        <v>1849</v>
      </c>
      <c r="B1850">
        <v>73.561532999999997</v>
      </c>
      <c r="C1850">
        <v>5.5306629999999997</v>
      </c>
      <c r="D1850">
        <v>67.946527000000003</v>
      </c>
      <c r="E1850">
        <v>8.0387129999999996</v>
      </c>
      <c r="F1850">
        <v>56.174645999999996</v>
      </c>
      <c r="G1850">
        <v>7.5226980000000001</v>
      </c>
      <c r="H1850">
        <v>60.219091999999996</v>
      </c>
      <c r="I1850">
        <v>10.880979999999999</v>
      </c>
    </row>
    <row r="1851" spans="1:9" x14ac:dyDescent="0.25">
      <c r="A1851">
        <v>1850</v>
      </c>
      <c r="B1851">
        <v>73.561532999999997</v>
      </c>
      <c r="C1851">
        <v>5.5306629999999997</v>
      </c>
      <c r="D1851">
        <v>67.946527000000003</v>
      </c>
      <c r="E1851">
        <v>8.0387129999999996</v>
      </c>
      <c r="F1851">
        <v>56.174645999999996</v>
      </c>
      <c r="G1851">
        <v>7.5226980000000001</v>
      </c>
      <c r="H1851">
        <v>60.219091999999996</v>
      </c>
      <c r="I1851">
        <v>10.880979999999999</v>
      </c>
    </row>
    <row r="1852" spans="1:9" x14ac:dyDescent="0.25">
      <c r="A1852">
        <v>1851</v>
      </c>
      <c r="B1852">
        <v>73.561532999999997</v>
      </c>
      <c r="C1852">
        <v>5.5306629999999997</v>
      </c>
      <c r="D1852">
        <v>66.016105999999994</v>
      </c>
      <c r="E1852">
        <v>8.4630209999999995</v>
      </c>
      <c r="F1852">
        <v>56.174645999999996</v>
      </c>
      <c r="G1852">
        <v>7.5226980000000001</v>
      </c>
      <c r="H1852">
        <v>60.219091999999996</v>
      </c>
      <c r="I1852">
        <v>10.880979999999999</v>
      </c>
    </row>
    <row r="1853" spans="1:9" x14ac:dyDescent="0.25">
      <c r="A1853">
        <v>1852</v>
      </c>
      <c r="B1853">
        <v>73.561532999999997</v>
      </c>
      <c r="C1853">
        <v>5.5306629999999997</v>
      </c>
      <c r="F1853">
        <v>56.174645999999996</v>
      </c>
      <c r="G1853">
        <v>7.5226980000000001</v>
      </c>
      <c r="H1853">
        <v>60.219091999999996</v>
      </c>
      <c r="I1853">
        <v>10.880979999999999</v>
      </c>
    </row>
    <row r="1854" spans="1:9" x14ac:dyDescent="0.25">
      <c r="A1854">
        <v>1853</v>
      </c>
      <c r="B1854">
        <v>73.561532999999997</v>
      </c>
      <c r="C1854">
        <v>5.5306629999999997</v>
      </c>
      <c r="F1854">
        <v>56.174645999999996</v>
      </c>
      <c r="G1854">
        <v>7.5226980000000001</v>
      </c>
      <c r="H1854">
        <v>60.219091999999996</v>
      </c>
      <c r="I1854">
        <v>10.880979999999999</v>
      </c>
    </row>
    <row r="1855" spans="1:9" x14ac:dyDescent="0.25">
      <c r="A1855">
        <v>1854</v>
      </c>
      <c r="B1855">
        <v>73.561532999999997</v>
      </c>
      <c r="C1855">
        <v>5.5306629999999997</v>
      </c>
      <c r="F1855">
        <v>56.174645999999996</v>
      </c>
      <c r="G1855">
        <v>7.5226980000000001</v>
      </c>
      <c r="H1855">
        <v>60.219091999999996</v>
      </c>
      <c r="I1855">
        <v>10.880979999999999</v>
      </c>
    </row>
    <row r="1856" spans="1:9" x14ac:dyDescent="0.25">
      <c r="A1856">
        <v>1855</v>
      </c>
      <c r="B1856">
        <v>73.561532999999997</v>
      </c>
      <c r="C1856">
        <v>5.5306629999999997</v>
      </c>
      <c r="H1856">
        <v>60.219091999999996</v>
      </c>
      <c r="I1856">
        <v>10.880979999999999</v>
      </c>
    </row>
    <row r="1857" spans="1:9" x14ac:dyDescent="0.25">
      <c r="A1857">
        <v>1856</v>
      </c>
      <c r="B1857">
        <v>73.561532999999997</v>
      </c>
      <c r="C1857">
        <v>5.5306629999999997</v>
      </c>
      <c r="H1857">
        <v>60.219091999999996</v>
      </c>
      <c r="I1857">
        <v>10.880979999999999</v>
      </c>
    </row>
    <row r="1858" spans="1:9" x14ac:dyDescent="0.25">
      <c r="A1858">
        <v>1857</v>
      </c>
      <c r="B1858">
        <v>73.561532999999997</v>
      </c>
      <c r="C1858">
        <v>5.5306629999999997</v>
      </c>
      <c r="H1858">
        <v>60.219091999999996</v>
      </c>
      <c r="I1858">
        <v>10.880979999999999</v>
      </c>
    </row>
    <row r="1859" spans="1:9" x14ac:dyDescent="0.25">
      <c r="A1859">
        <v>1858</v>
      </c>
      <c r="B1859">
        <v>73.561532999999997</v>
      </c>
      <c r="C1859">
        <v>5.5306629999999997</v>
      </c>
      <c r="H1859">
        <v>60.219091999999996</v>
      </c>
      <c r="I1859">
        <v>10.880979999999999</v>
      </c>
    </row>
    <row r="1860" spans="1:9" x14ac:dyDescent="0.25">
      <c r="A1860">
        <v>1859</v>
      </c>
      <c r="B1860">
        <v>73.561532999999997</v>
      </c>
      <c r="C1860">
        <v>5.5306629999999997</v>
      </c>
      <c r="H1860">
        <v>60.219091999999996</v>
      </c>
      <c r="I1860">
        <v>10.880979999999999</v>
      </c>
    </row>
    <row r="1861" spans="1:9" x14ac:dyDescent="0.25">
      <c r="A1861">
        <v>1860</v>
      </c>
      <c r="B1861">
        <v>73.561532999999997</v>
      </c>
      <c r="C1861">
        <v>5.5306629999999997</v>
      </c>
      <c r="H1861">
        <v>60.219091999999996</v>
      </c>
      <c r="I1861">
        <v>10.880979999999999</v>
      </c>
    </row>
    <row r="1862" spans="1:9" x14ac:dyDescent="0.25">
      <c r="A1862">
        <v>1861</v>
      </c>
      <c r="B1862">
        <v>73.561532999999997</v>
      </c>
      <c r="C1862">
        <v>5.5306629999999997</v>
      </c>
      <c r="H1862">
        <v>60.219091999999996</v>
      </c>
      <c r="I1862">
        <v>10.880979999999999</v>
      </c>
    </row>
    <row r="1863" spans="1:9" x14ac:dyDescent="0.25">
      <c r="A1863">
        <v>1862</v>
      </c>
      <c r="B1863">
        <v>73.561532999999997</v>
      </c>
      <c r="C1863">
        <v>5.5306629999999997</v>
      </c>
      <c r="H1863">
        <v>60.219091999999996</v>
      </c>
      <c r="I1863">
        <v>10.880979999999999</v>
      </c>
    </row>
    <row r="1864" spans="1:9" x14ac:dyDescent="0.25">
      <c r="A1864">
        <v>1863</v>
      </c>
      <c r="B1864">
        <v>73.561532999999997</v>
      </c>
      <c r="C1864">
        <v>5.5306629999999997</v>
      </c>
      <c r="D1864">
        <v>80.144616999999997</v>
      </c>
      <c r="E1864">
        <v>9.0033879999999993</v>
      </c>
      <c r="H1864">
        <v>60.219091999999996</v>
      </c>
      <c r="I1864">
        <v>10.880979999999999</v>
      </c>
    </row>
    <row r="1865" spans="1:9" x14ac:dyDescent="0.25">
      <c r="A1865">
        <v>1864</v>
      </c>
      <c r="B1865">
        <v>73.561532999999997</v>
      </c>
      <c r="C1865">
        <v>5.5306629999999997</v>
      </c>
      <c r="D1865">
        <v>80.144616999999997</v>
      </c>
      <c r="E1865">
        <v>9.0033879999999993</v>
      </c>
      <c r="H1865">
        <v>60.219091999999996</v>
      </c>
      <c r="I1865">
        <v>10.880979999999999</v>
      </c>
    </row>
    <row r="1866" spans="1:9" x14ac:dyDescent="0.25">
      <c r="A1866">
        <v>1865</v>
      </c>
      <c r="B1866">
        <v>73.561532999999997</v>
      </c>
      <c r="C1866">
        <v>5.5306629999999997</v>
      </c>
      <c r="D1866">
        <v>80.144616999999997</v>
      </c>
      <c r="E1866">
        <v>9.0033879999999993</v>
      </c>
      <c r="H1866">
        <v>60.219091999999996</v>
      </c>
      <c r="I1866">
        <v>10.880979999999999</v>
      </c>
    </row>
    <row r="1867" spans="1:9" x14ac:dyDescent="0.25">
      <c r="A1867">
        <v>1866</v>
      </c>
      <c r="B1867">
        <v>73.948785000000001</v>
      </c>
      <c r="C1867">
        <v>5.6592510000000003</v>
      </c>
      <c r="D1867">
        <v>80.144616999999997</v>
      </c>
      <c r="E1867">
        <v>9.0033879999999993</v>
      </c>
    </row>
    <row r="1868" spans="1:9" x14ac:dyDescent="0.25">
      <c r="A1868">
        <v>1867</v>
      </c>
      <c r="D1868">
        <v>80.144616999999997</v>
      </c>
      <c r="E1868">
        <v>9.0033879999999993</v>
      </c>
    </row>
    <row r="1869" spans="1:9" x14ac:dyDescent="0.25">
      <c r="A1869">
        <v>1868</v>
      </c>
      <c r="D1869">
        <v>80.144616999999997</v>
      </c>
      <c r="E1869">
        <v>9.0033879999999993</v>
      </c>
    </row>
    <row r="1870" spans="1:9" x14ac:dyDescent="0.25">
      <c r="A1870">
        <v>1869</v>
      </c>
      <c r="D1870">
        <v>80.144616999999997</v>
      </c>
      <c r="E1870">
        <v>9.0033879999999993</v>
      </c>
      <c r="F1870">
        <v>72.464334000000008</v>
      </c>
      <c r="G1870">
        <v>6.6239270000000001</v>
      </c>
    </row>
    <row r="1871" spans="1:9" x14ac:dyDescent="0.25">
      <c r="A1871">
        <v>1870</v>
      </c>
      <c r="D1871">
        <v>80.144616999999997</v>
      </c>
      <c r="E1871">
        <v>9.0033879999999993</v>
      </c>
      <c r="F1871">
        <v>72.464334000000008</v>
      </c>
      <c r="G1871">
        <v>6.6239270000000001</v>
      </c>
    </row>
    <row r="1872" spans="1:9" x14ac:dyDescent="0.25">
      <c r="A1872">
        <v>1871</v>
      </c>
      <c r="D1872">
        <v>80.144616999999997</v>
      </c>
      <c r="E1872">
        <v>9.0033879999999993</v>
      </c>
      <c r="F1872">
        <v>72.464334000000008</v>
      </c>
      <c r="G1872">
        <v>6.6239270000000001</v>
      </c>
    </row>
    <row r="1873" spans="1:9" x14ac:dyDescent="0.25">
      <c r="A1873">
        <v>1872</v>
      </c>
      <c r="D1873">
        <v>80.144616999999997</v>
      </c>
      <c r="E1873">
        <v>9.0033879999999993</v>
      </c>
      <c r="F1873">
        <v>72.464334000000008</v>
      </c>
      <c r="G1873">
        <v>6.6239270000000001</v>
      </c>
    </row>
    <row r="1874" spans="1:9" x14ac:dyDescent="0.25">
      <c r="A1874">
        <v>1873</v>
      </c>
      <c r="D1874">
        <v>80.144616999999997</v>
      </c>
      <c r="E1874">
        <v>9.0033879999999993</v>
      </c>
      <c r="F1874">
        <v>72.464334000000008</v>
      </c>
      <c r="G1874">
        <v>6.6239270000000001</v>
      </c>
    </row>
    <row r="1875" spans="1:9" x14ac:dyDescent="0.25">
      <c r="A1875">
        <v>1874</v>
      </c>
      <c r="D1875">
        <v>80.144616999999997</v>
      </c>
      <c r="E1875">
        <v>9.0033879999999993</v>
      </c>
      <c r="F1875">
        <v>72.464334000000008</v>
      </c>
      <c r="G1875">
        <v>6.6239270000000001</v>
      </c>
    </row>
    <row r="1876" spans="1:9" x14ac:dyDescent="0.25">
      <c r="A1876">
        <v>1875</v>
      </c>
      <c r="D1876">
        <v>80.144616999999997</v>
      </c>
      <c r="E1876">
        <v>9.0033879999999993</v>
      </c>
      <c r="F1876">
        <v>72.464334000000008</v>
      </c>
      <c r="G1876">
        <v>6.6239270000000001</v>
      </c>
    </row>
    <row r="1877" spans="1:9" x14ac:dyDescent="0.25">
      <c r="A1877">
        <v>1876</v>
      </c>
      <c r="D1877">
        <v>80.144616999999997</v>
      </c>
      <c r="E1877">
        <v>9.0033879999999993</v>
      </c>
      <c r="F1877">
        <v>72.464334000000008</v>
      </c>
      <c r="G1877">
        <v>6.6239270000000001</v>
      </c>
    </row>
    <row r="1878" spans="1:9" x14ac:dyDescent="0.25">
      <c r="A1878">
        <v>1877</v>
      </c>
      <c r="D1878">
        <v>80.144616999999997</v>
      </c>
      <c r="E1878">
        <v>9.0033879999999993</v>
      </c>
      <c r="F1878">
        <v>72.464334000000008</v>
      </c>
      <c r="G1878">
        <v>6.6882739999999998</v>
      </c>
    </row>
    <row r="1879" spans="1:9" x14ac:dyDescent="0.25">
      <c r="A1879">
        <v>1878</v>
      </c>
      <c r="D1879">
        <v>80.144616999999997</v>
      </c>
      <c r="E1879">
        <v>9.0033879999999993</v>
      </c>
      <c r="F1879">
        <v>72.657906999999994</v>
      </c>
      <c r="G1879">
        <v>6.6882739999999998</v>
      </c>
    </row>
    <row r="1880" spans="1:9" x14ac:dyDescent="0.25">
      <c r="A1880">
        <v>1879</v>
      </c>
      <c r="D1880">
        <v>80.790002000000001</v>
      </c>
      <c r="E1880">
        <v>8.9391470000000002</v>
      </c>
      <c r="F1880">
        <v>72.657906999999994</v>
      </c>
      <c r="G1880">
        <v>6.6882739999999998</v>
      </c>
    </row>
    <row r="1881" spans="1:9" x14ac:dyDescent="0.25">
      <c r="A1881">
        <v>1880</v>
      </c>
      <c r="B1881">
        <v>88.728421999999995</v>
      </c>
      <c r="C1881">
        <v>7.5242550000000001</v>
      </c>
      <c r="F1881">
        <v>72.851586999999995</v>
      </c>
      <c r="G1881">
        <v>6.7525139999999997</v>
      </c>
    </row>
    <row r="1882" spans="1:9" x14ac:dyDescent="0.25">
      <c r="A1882">
        <v>1881</v>
      </c>
      <c r="B1882">
        <v>88.728421999999995</v>
      </c>
      <c r="C1882">
        <v>7.5242550000000001</v>
      </c>
      <c r="F1882">
        <v>72.851586999999995</v>
      </c>
      <c r="G1882">
        <v>6.7525139999999997</v>
      </c>
    </row>
    <row r="1883" spans="1:9" x14ac:dyDescent="0.25">
      <c r="A1883">
        <v>1882</v>
      </c>
      <c r="B1883">
        <v>88.728421999999995</v>
      </c>
      <c r="C1883">
        <v>7.5242550000000001</v>
      </c>
      <c r="F1883">
        <v>72.851586999999995</v>
      </c>
      <c r="G1883">
        <v>6.7525139999999997</v>
      </c>
    </row>
    <row r="1884" spans="1:9" x14ac:dyDescent="0.25">
      <c r="A1884">
        <v>1883</v>
      </c>
      <c r="B1884">
        <v>88.728421999999995</v>
      </c>
      <c r="C1884">
        <v>7.5242550000000001</v>
      </c>
      <c r="F1884">
        <v>72.851586999999995</v>
      </c>
      <c r="G1884">
        <v>6.7525139999999997</v>
      </c>
    </row>
    <row r="1885" spans="1:9" x14ac:dyDescent="0.25">
      <c r="A1885">
        <v>1884</v>
      </c>
      <c r="B1885">
        <v>88.728421999999995</v>
      </c>
      <c r="C1885">
        <v>7.5242550000000001</v>
      </c>
      <c r="F1885">
        <v>73.432412999999997</v>
      </c>
      <c r="G1885">
        <v>6.7525139999999997</v>
      </c>
      <c r="H1885">
        <v>80.273629999999997</v>
      </c>
      <c r="I1885">
        <v>9.1319759999999999</v>
      </c>
    </row>
    <row r="1886" spans="1:9" x14ac:dyDescent="0.25">
      <c r="A1886">
        <v>1885</v>
      </c>
      <c r="B1886">
        <v>88.728421999999995</v>
      </c>
      <c r="C1886">
        <v>7.5242550000000001</v>
      </c>
      <c r="H1886">
        <v>80.273629999999997</v>
      </c>
      <c r="I1886">
        <v>9.1319759999999999</v>
      </c>
    </row>
    <row r="1887" spans="1:9" x14ac:dyDescent="0.25">
      <c r="A1887">
        <v>1886</v>
      </c>
      <c r="B1887">
        <v>88.728421999999995</v>
      </c>
      <c r="C1887">
        <v>7.5242550000000001</v>
      </c>
      <c r="H1887">
        <v>80.273629999999997</v>
      </c>
      <c r="I1887">
        <v>9.1319759999999999</v>
      </c>
    </row>
    <row r="1888" spans="1:9" x14ac:dyDescent="0.25">
      <c r="A1888">
        <v>1887</v>
      </c>
      <c r="B1888">
        <v>88.728421999999995</v>
      </c>
      <c r="C1888">
        <v>7.5242550000000001</v>
      </c>
      <c r="H1888">
        <v>80.273629999999997</v>
      </c>
      <c r="I1888">
        <v>9.1319759999999999</v>
      </c>
    </row>
    <row r="1889" spans="1:9" x14ac:dyDescent="0.25">
      <c r="A1889">
        <v>1888</v>
      </c>
      <c r="B1889">
        <v>88.728421999999995</v>
      </c>
      <c r="C1889">
        <v>7.5242550000000001</v>
      </c>
      <c r="H1889">
        <v>80.273629999999997</v>
      </c>
      <c r="I1889">
        <v>9.1319759999999999</v>
      </c>
    </row>
    <row r="1890" spans="1:9" x14ac:dyDescent="0.25">
      <c r="A1890">
        <v>1889</v>
      </c>
      <c r="B1890">
        <v>88.728421999999995</v>
      </c>
      <c r="C1890">
        <v>7.5242550000000001</v>
      </c>
      <c r="H1890">
        <v>80.273629999999997</v>
      </c>
      <c r="I1890">
        <v>9.1319759999999999</v>
      </c>
    </row>
    <row r="1891" spans="1:9" x14ac:dyDescent="0.25">
      <c r="A1891">
        <v>1890</v>
      </c>
      <c r="B1891">
        <v>88.728421999999995</v>
      </c>
      <c r="C1891">
        <v>7.5242550000000001</v>
      </c>
      <c r="H1891">
        <v>80.273629999999997</v>
      </c>
      <c r="I1891">
        <v>9.1319759999999999</v>
      </c>
    </row>
    <row r="1892" spans="1:9" x14ac:dyDescent="0.25">
      <c r="A1892">
        <v>1891</v>
      </c>
      <c r="B1892">
        <v>88.728421999999995</v>
      </c>
      <c r="C1892">
        <v>7.5242550000000001</v>
      </c>
      <c r="H1892">
        <v>80.273629999999997</v>
      </c>
      <c r="I1892">
        <v>9.1319759999999999</v>
      </c>
    </row>
    <row r="1893" spans="1:9" x14ac:dyDescent="0.25">
      <c r="A1893">
        <v>1892</v>
      </c>
      <c r="B1893">
        <v>88.728421999999995</v>
      </c>
      <c r="C1893">
        <v>7.5242550000000001</v>
      </c>
      <c r="H1893">
        <v>80.273629999999997</v>
      </c>
      <c r="I1893">
        <v>9.1319759999999999</v>
      </c>
    </row>
    <row r="1894" spans="1:9" x14ac:dyDescent="0.25">
      <c r="A1894">
        <v>1893</v>
      </c>
      <c r="B1894">
        <v>88.728421999999995</v>
      </c>
      <c r="C1894">
        <v>7.5242550000000001</v>
      </c>
      <c r="H1894">
        <v>80.273629999999997</v>
      </c>
      <c r="I1894">
        <v>9.1319759999999999</v>
      </c>
    </row>
    <row r="1895" spans="1:9" x14ac:dyDescent="0.25">
      <c r="A1895">
        <v>1894</v>
      </c>
      <c r="B1895">
        <v>88.728421999999995</v>
      </c>
      <c r="C1895">
        <v>7.5242550000000001</v>
      </c>
      <c r="H1895">
        <v>80.273629999999997</v>
      </c>
      <c r="I1895">
        <v>9.1319759999999999</v>
      </c>
    </row>
    <row r="1896" spans="1:9" x14ac:dyDescent="0.25">
      <c r="A1896">
        <v>1895</v>
      </c>
      <c r="B1896">
        <v>88.728421999999995</v>
      </c>
      <c r="C1896">
        <v>7.5242550000000001</v>
      </c>
      <c r="D1896">
        <v>97.57046299999999</v>
      </c>
      <c r="E1896">
        <v>8.4889299999999999</v>
      </c>
      <c r="H1896">
        <v>80.467309999999998</v>
      </c>
      <c r="I1896">
        <v>9.1319759999999999</v>
      </c>
    </row>
    <row r="1897" spans="1:9" x14ac:dyDescent="0.25">
      <c r="A1897">
        <v>1896</v>
      </c>
      <c r="D1897">
        <v>97.57046299999999</v>
      </c>
      <c r="E1897">
        <v>8.4889299999999999</v>
      </c>
      <c r="H1897">
        <v>80.467309999999998</v>
      </c>
      <c r="I1897">
        <v>9.1319759999999999</v>
      </c>
    </row>
    <row r="1898" spans="1:9" x14ac:dyDescent="0.25">
      <c r="A1898">
        <v>1897</v>
      </c>
      <c r="D1898">
        <v>97.57046299999999</v>
      </c>
      <c r="E1898">
        <v>8.4889299999999999</v>
      </c>
      <c r="H1898">
        <v>80.467309999999998</v>
      </c>
      <c r="I1898">
        <v>9.1319759999999999</v>
      </c>
    </row>
    <row r="1899" spans="1:9" x14ac:dyDescent="0.25">
      <c r="A1899">
        <v>1898</v>
      </c>
      <c r="D1899">
        <v>97.57046299999999</v>
      </c>
      <c r="E1899">
        <v>8.4889299999999999</v>
      </c>
      <c r="H1899">
        <v>80.467309999999998</v>
      </c>
      <c r="I1899">
        <v>9.1319759999999999</v>
      </c>
    </row>
    <row r="1900" spans="1:9" x14ac:dyDescent="0.25">
      <c r="A1900">
        <v>1899</v>
      </c>
      <c r="D1900">
        <v>97.57046299999999</v>
      </c>
      <c r="E1900">
        <v>8.4889299999999999</v>
      </c>
      <c r="F1900">
        <v>87.953915999999992</v>
      </c>
      <c r="G1900">
        <v>6.8812090000000001</v>
      </c>
      <c r="H1900">
        <v>80.467309999999998</v>
      </c>
      <c r="I1900">
        <v>9.1319759999999999</v>
      </c>
    </row>
    <row r="1901" spans="1:9" x14ac:dyDescent="0.25">
      <c r="A1901">
        <v>1900</v>
      </c>
      <c r="D1901">
        <v>97.57046299999999</v>
      </c>
      <c r="E1901">
        <v>8.4889299999999999</v>
      </c>
      <c r="F1901">
        <v>87.953915999999992</v>
      </c>
      <c r="G1901">
        <v>6.8812090000000001</v>
      </c>
      <c r="H1901">
        <v>80.467309999999998</v>
      </c>
      <c r="I1901">
        <v>9.1319759999999999</v>
      </c>
    </row>
    <row r="1902" spans="1:9" x14ac:dyDescent="0.25">
      <c r="A1902">
        <v>1901</v>
      </c>
      <c r="D1902">
        <v>97.57046299999999</v>
      </c>
      <c r="E1902">
        <v>8.4889299999999999</v>
      </c>
      <c r="F1902">
        <v>87.953915999999992</v>
      </c>
      <c r="G1902">
        <v>6.8812090000000001</v>
      </c>
    </row>
    <row r="1903" spans="1:9" x14ac:dyDescent="0.25">
      <c r="A1903">
        <v>1902</v>
      </c>
      <c r="D1903">
        <v>97.57046299999999</v>
      </c>
      <c r="E1903">
        <v>8.4889299999999999</v>
      </c>
      <c r="F1903">
        <v>87.953915999999992</v>
      </c>
      <c r="G1903">
        <v>6.8812090000000001</v>
      </c>
    </row>
    <row r="1904" spans="1:9" x14ac:dyDescent="0.25">
      <c r="A1904">
        <v>1903</v>
      </c>
      <c r="D1904">
        <v>97.57046299999999</v>
      </c>
      <c r="E1904">
        <v>8.4889299999999999</v>
      </c>
      <c r="F1904">
        <v>87.953915999999992</v>
      </c>
      <c r="G1904">
        <v>6.8812090000000001</v>
      </c>
    </row>
    <row r="1905" spans="1:9" x14ac:dyDescent="0.25">
      <c r="A1905">
        <v>1904</v>
      </c>
      <c r="D1905">
        <v>97.57046299999999</v>
      </c>
      <c r="E1905">
        <v>8.4889299999999999</v>
      </c>
      <c r="F1905">
        <v>87.953915999999992</v>
      </c>
      <c r="G1905">
        <v>6.8812090000000001</v>
      </c>
    </row>
    <row r="1906" spans="1:9" x14ac:dyDescent="0.25">
      <c r="A1906">
        <v>1905</v>
      </c>
      <c r="D1906">
        <v>97.57046299999999</v>
      </c>
      <c r="E1906">
        <v>8.4889299999999999</v>
      </c>
      <c r="F1906">
        <v>87.953915999999992</v>
      </c>
      <c r="G1906">
        <v>6.8812090000000001</v>
      </c>
    </row>
    <row r="1907" spans="1:9" x14ac:dyDescent="0.25">
      <c r="A1907">
        <v>1906</v>
      </c>
      <c r="D1907">
        <v>97.57046299999999</v>
      </c>
      <c r="E1907">
        <v>8.4889299999999999</v>
      </c>
      <c r="F1907">
        <v>87.953915999999992</v>
      </c>
      <c r="G1907">
        <v>6.8812090000000001</v>
      </c>
    </row>
    <row r="1908" spans="1:9" x14ac:dyDescent="0.25">
      <c r="A1908">
        <v>1907</v>
      </c>
      <c r="D1908">
        <v>97.57046299999999</v>
      </c>
      <c r="E1908">
        <v>8.4889299999999999</v>
      </c>
      <c r="F1908">
        <v>87.953915999999992</v>
      </c>
      <c r="G1908">
        <v>6.8812090000000001</v>
      </c>
    </row>
    <row r="1909" spans="1:9" x14ac:dyDescent="0.25">
      <c r="A1909">
        <v>1908</v>
      </c>
      <c r="D1909">
        <v>97.57046299999999</v>
      </c>
      <c r="E1909">
        <v>8.4889299999999999</v>
      </c>
      <c r="F1909">
        <v>87.953915999999992</v>
      </c>
      <c r="G1909">
        <v>6.8812090000000001</v>
      </c>
    </row>
    <row r="1910" spans="1:9" x14ac:dyDescent="0.25">
      <c r="A1910">
        <v>1909</v>
      </c>
      <c r="D1910">
        <v>97.57046299999999</v>
      </c>
      <c r="E1910">
        <v>8.4889299999999999</v>
      </c>
      <c r="F1910">
        <v>87.953915999999992</v>
      </c>
      <c r="G1910">
        <v>6.8812090000000001</v>
      </c>
    </row>
    <row r="1911" spans="1:9" x14ac:dyDescent="0.25">
      <c r="A1911">
        <v>1910</v>
      </c>
      <c r="D1911">
        <v>97.57046299999999</v>
      </c>
      <c r="E1911">
        <v>8.4889299999999999</v>
      </c>
      <c r="F1911">
        <v>87.953915999999992</v>
      </c>
      <c r="G1911">
        <v>6.8812090000000001</v>
      </c>
    </row>
    <row r="1912" spans="1:9" x14ac:dyDescent="0.25">
      <c r="A1912">
        <v>1911</v>
      </c>
      <c r="D1912">
        <v>97.57046299999999</v>
      </c>
      <c r="E1912">
        <v>8.4889299999999999</v>
      </c>
      <c r="F1912">
        <v>87.953915999999992</v>
      </c>
      <c r="G1912">
        <v>6.8812090000000001</v>
      </c>
    </row>
    <row r="1913" spans="1:9" x14ac:dyDescent="0.25">
      <c r="A1913">
        <v>1912</v>
      </c>
      <c r="D1913">
        <v>97.57046299999999</v>
      </c>
      <c r="E1913">
        <v>8.4889299999999999</v>
      </c>
      <c r="F1913">
        <v>88.405729000000008</v>
      </c>
      <c r="G1913">
        <v>6.8812090000000001</v>
      </c>
    </row>
    <row r="1914" spans="1:9" x14ac:dyDescent="0.25">
      <c r="A1914">
        <v>1913</v>
      </c>
      <c r="D1914">
        <v>97.57046299999999</v>
      </c>
      <c r="E1914">
        <v>8.4889299999999999</v>
      </c>
      <c r="F1914">
        <v>88.405729000000008</v>
      </c>
      <c r="G1914">
        <v>6.8812090000000001</v>
      </c>
    </row>
    <row r="1915" spans="1:9" x14ac:dyDescent="0.25">
      <c r="A1915">
        <v>1914</v>
      </c>
      <c r="D1915">
        <v>97.57046299999999</v>
      </c>
      <c r="E1915">
        <v>8.4889299999999999</v>
      </c>
      <c r="F1915">
        <v>88.405729000000008</v>
      </c>
      <c r="G1915">
        <v>6.8812090000000001</v>
      </c>
    </row>
    <row r="1916" spans="1:9" x14ac:dyDescent="0.25">
      <c r="A1916">
        <v>1915</v>
      </c>
      <c r="B1916">
        <v>104.669813</v>
      </c>
      <c r="C1916">
        <v>6.6239270000000001</v>
      </c>
      <c r="D1916">
        <v>97.57046299999999</v>
      </c>
      <c r="E1916">
        <v>8.4889299999999999</v>
      </c>
      <c r="F1916">
        <v>88.405729000000008</v>
      </c>
      <c r="G1916">
        <v>6.8812090000000001</v>
      </c>
      <c r="H1916">
        <v>94.666120000000006</v>
      </c>
      <c r="I1916">
        <v>10.160997999999999</v>
      </c>
    </row>
    <row r="1917" spans="1:9" x14ac:dyDescent="0.25">
      <c r="A1917">
        <v>1916</v>
      </c>
      <c r="B1917">
        <v>104.669813</v>
      </c>
      <c r="C1917">
        <v>6.6239270000000001</v>
      </c>
      <c r="D1917">
        <v>97.57046299999999</v>
      </c>
      <c r="E1917">
        <v>8.4889299999999999</v>
      </c>
      <c r="F1917">
        <v>88.405729000000008</v>
      </c>
      <c r="G1917">
        <v>6.8812090000000001</v>
      </c>
      <c r="H1917">
        <v>94.666120000000006</v>
      </c>
      <c r="I1917">
        <v>10.160997999999999</v>
      </c>
    </row>
    <row r="1918" spans="1:9" x14ac:dyDescent="0.25">
      <c r="A1918">
        <v>1917</v>
      </c>
      <c r="B1918">
        <v>104.669813</v>
      </c>
      <c r="C1918">
        <v>6.6239270000000001</v>
      </c>
      <c r="F1918">
        <v>88.405729000000008</v>
      </c>
      <c r="G1918">
        <v>6.8812090000000001</v>
      </c>
      <c r="H1918">
        <v>94.666120000000006</v>
      </c>
      <c r="I1918">
        <v>10.160997999999999</v>
      </c>
    </row>
    <row r="1919" spans="1:9" x14ac:dyDescent="0.25">
      <c r="A1919">
        <v>1918</v>
      </c>
      <c r="B1919">
        <v>104.669813</v>
      </c>
      <c r="C1919">
        <v>6.6239270000000001</v>
      </c>
      <c r="F1919">
        <v>88.405729000000008</v>
      </c>
      <c r="G1919">
        <v>6.8812090000000001</v>
      </c>
      <c r="H1919">
        <v>94.666120000000006</v>
      </c>
      <c r="I1919">
        <v>10.160997999999999</v>
      </c>
    </row>
    <row r="1920" spans="1:9" x14ac:dyDescent="0.25">
      <c r="A1920">
        <v>1919</v>
      </c>
      <c r="B1920">
        <v>104.669813</v>
      </c>
      <c r="C1920">
        <v>6.6239270000000001</v>
      </c>
      <c r="F1920">
        <v>88.405729000000008</v>
      </c>
      <c r="G1920">
        <v>6.8812090000000001</v>
      </c>
      <c r="H1920">
        <v>94.666120000000006</v>
      </c>
      <c r="I1920">
        <v>10.160997999999999</v>
      </c>
    </row>
    <row r="1921" spans="1:9" x14ac:dyDescent="0.25">
      <c r="A1921">
        <v>1920</v>
      </c>
      <c r="B1921">
        <v>104.669813</v>
      </c>
      <c r="C1921">
        <v>6.6239270000000001</v>
      </c>
      <c r="F1921">
        <v>88.405729000000008</v>
      </c>
      <c r="G1921">
        <v>6.8812090000000001</v>
      </c>
      <c r="H1921">
        <v>94.666120000000006</v>
      </c>
      <c r="I1921">
        <v>10.160997999999999</v>
      </c>
    </row>
    <row r="1922" spans="1:9" x14ac:dyDescent="0.25">
      <c r="A1922">
        <v>1921</v>
      </c>
      <c r="B1922">
        <v>104.669813</v>
      </c>
      <c r="C1922">
        <v>6.6239270000000001</v>
      </c>
      <c r="F1922">
        <v>88.405729000000008</v>
      </c>
      <c r="G1922">
        <v>6.8812090000000001</v>
      </c>
      <c r="H1922">
        <v>94.666120000000006</v>
      </c>
      <c r="I1922">
        <v>10.160997999999999</v>
      </c>
    </row>
    <row r="1923" spans="1:9" x14ac:dyDescent="0.25">
      <c r="A1923">
        <v>1922</v>
      </c>
      <c r="B1923">
        <v>104.669813</v>
      </c>
      <c r="C1923">
        <v>6.6239270000000001</v>
      </c>
      <c r="F1923">
        <v>88.405729000000008</v>
      </c>
      <c r="G1923">
        <v>6.8812090000000001</v>
      </c>
      <c r="H1923">
        <v>94.666120000000006</v>
      </c>
      <c r="I1923">
        <v>10.160997999999999</v>
      </c>
    </row>
    <row r="1924" spans="1:9" x14ac:dyDescent="0.25">
      <c r="A1924">
        <v>1923</v>
      </c>
      <c r="B1924">
        <v>104.669813</v>
      </c>
      <c r="C1924">
        <v>6.6239270000000001</v>
      </c>
      <c r="F1924">
        <v>88.405729000000008</v>
      </c>
      <c r="G1924">
        <v>6.8812090000000001</v>
      </c>
      <c r="H1924">
        <v>94.666120000000006</v>
      </c>
      <c r="I1924">
        <v>10.160997999999999</v>
      </c>
    </row>
    <row r="1925" spans="1:9" x14ac:dyDescent="0.25">
      <c r="A1925">
        <v>1924</v>
      </c>
      <c r="B1925">
        <v>104.669813</v>
      </c>
      <c r="C1925">
        <v>6.6239270000000001</v>
      </c>
      <c r="F1925">
        <v>88.405729000000008</v>
      </c>
      <c r="G1925">
        <v>6.8812090000000001</v>
      </c>
      <c r="H1925">
        <v>94.666120000000006</v>
      </c>
      <c r="I1925">
        <v>10.160997999999999</v>
      </c>
    </row>
    <row r="1926" spans="1:9" x14ac:dyDescent="0.25">
      <c r="A1926">
        <v>1925</v>
      </c>
      <c r="B1926">
        <v>104.669813</v>
      </c>
      <c r="C1926">
        <v>6.6239270000000001</v>
      </c>
      <c r="F1926">
        <v>88.405729000000008</v>
      </c>
      <c r="G1926">
        <v>6.8812090000000001</v>
      </c>
      <c r="H1926">
        <v>94.666120000000006</v>
      </c>
      <c r="I1926">
        <v>10.160997999999999</v>
      </c>
    </row>
    <row r="1927" spans="1:9" x14ac:dyDescent="0.25">
      <c r="A1927">
        <v>1926</v>
      </c>
      <c r="B1927">
        <v>104.669813</v>
      </c>
      <c r="C1927">
        <v>6.6239270000000001</v>
      </c>
      <c r="F1927">
        <v>88.663861999999995</v>
      </c>
      <c r="G1927">
        <v>7.0741440000000004</v>
      </c>
      <c r="H1927">
        <v>94.666120000000006</v>
      </c>
      <c r="I1927">
        <v>10.160997999999999</v>
      </c>
    </row>
    <row r="1928" spans="1:9" x14ac:dyDescent="0.25">
      <c r="A1928">
        <v>1927</v>
      </c>
      <c r="B1928">
        <v>104.669813</v>
      </c>
      <c r="C1928">
        <v>6.6239270000000001</v>
      </c>
      <c r="H1928">
        <v>94.666120000000006</v>
      </c>
      <c r="I1928">
        <v>10.160997999999999</v>
      </c>
    </row>
    <row r="1929" spans="1:9" x14ac:dyDescent="0.25">
      <c r="A1929">
        <v>1928</v>
      </c>
      <c r="B1929">
        <v>104.669813</v>
      </c>
      <c r="C1929">
        <v>6.6239270000000001</v>
      </c>
      <c r="H1929">
        <v>94.666120000000006</v>
      </c>
      <c r="I1929">
        <v>10.160997999999999</v>
      </c>
    </row>
    <row r="1930" spans="1:9" x14ac:dyDescent="0.25">
      <c r="A1930">
        <v>1929</v>
      </c>
      <c r="B1930">
        <v>104.669813</v>
      </c>
      <c r="C1930">
        <v>6.6239270000000001</v>
      </c>
      <c r="H1930">
        <v>94.666120000000006</v>
      </c>
      <c r="I1930">
        <v>10.160997999999999</v>
      </c>
    </row>
    <row r="1931" spans="1:9" x14ac:dyDescent="0.25">
      <c r="A1931">
        <v>1930</v>
      </c>
      <c r="B1931">
        <v>104.669813</v>
      </c>
      <c r="C1931">
        <v>6.6239270000000001</v>
      </c>
      <c r="H1931">
        <v>94.666120000000006</v>
      </c>
      <c r="I1931">
        <v>10.160997999999999</v>
      </c>
    </row>
    <row r="1932" spans="1:9" x14ac:dyDescent="0.25">
      <c r="A1932">
        <v>1931</v>
      </c>
      <c r="B1932">
        <v>104.669813</v>
      </c>
      <c r="C1932">
        <v>6.6239270000000001</v>
      </c>
      <c r="H1932">
        <v>94.666120000000006</v>
      </c>
      <c r="I1932">
        <v>10.160997999999999</v>
      </c>
    </row>
    <row r="1933" spans="1:9" x14ac:dyDescent="0.25">
      <c r="A1933">
        <v>1932</v>
      </c>
      <c r="B1933">
        <v>104.669813</v>
      </c>
      <c r="C1933">
        <v>6.6239270000000001</v>
      </c>
      <c r="D1933">
        <v>108.54223399999999</v>
      </c>
      <c r="E1933">
        <v>9.4536060000000006</v>
      </c>
      <c r="H1933">
        <v>94.666120000000006</v>
      </c>
      <c r="I1933">
        <v>10.160997999999999</v>
      </c>
    </row>
    <row r="1934" spans="1:9" x14ac:dyDescent="0.25">
      <c r="A1934">
        <v>1933</v>
      </c>
      <c r="B1934">
        <v>104.669813</v>
      </c>
      <c r="C1934">
        <v>6.6239270000000001</v>
      </c>
      <c r="D1934">
        <v>108.54223399999999</v>
      </c>
      <c r="E1934">
        <v>9.4536060000000006</v>
      </c>
      <c r="H1934">
        <v>94.666120000000006</v>
      </c>
      <c r="I1934">
        <v>10.160997999999999</v>
      </c>
    </row>
    <row r="1935" spans="1:9" x14ac:dyDescent="0.25">
      <c r="A1935">
        <v>1934</v>
      </c>
      <c r="B1935">
        <v>104.669813</v>
      </c>
      <c r="C1935">
        <v>6.6239270000000001</v>
      </c>
      <c r="D1935">
        <v>108.54223399999999</v>
      </c>
      <c r="E1935">
        <v>9.4536060000000006</v>
      </c>
      <c r="H1935">
        <v>94.666120000000006</v>
      </c>
      <c r="I1935">
        <v>10.160997999999999</v>
      </c>
    </row>
    <row r="1936" spans="1:9" x14ac:dyDescent="0.25">
      <c r="A1936">
        <v>1935</v>
      </c>
      <c r="B1936">
        <v>104.669813</v>
      </c>
      <c r="C1936">
        <v>6.6239270000000001</v>
      </c>
      <c r="D1936">
        <v>108.54223399999999</v>
      </c>
      <c r="E1936">
        <v>9.4536060000000006</v>
      </c>
      <c r="H1936">
        <v>94.666120000000006</v>
      </c>
      <c r="I1936">
        <v>10.160997999999999</v>
      </c>
    </row>
    <row r="1937" spans="1:9" x14ac:dyDescent="0.25">
      <c r="A1937">
        <v>1936</v>
      </c>
      <c r="B1937">
        <v>104.669813</v>
      </c>
      <c r="C1937">
        <v>6.6239270000000001</v>
      </c>
      <c r="D1937">
        <v>108.54223399999999</v>
      </c>
      <c r="E1937">
        <v>9.4536060000000006</v>
      </c>
      <c r="H1937">
        <v>94.666120000000006</v>
      </c>
      <c r="I1937">
        <v>10.160997999999999</v>
      </c>
    </row>
    <row r="1938" spans="1:9" x14ac:dyDescent="0.25">
      <c r="A1938">
        <v>1937</v>
      </c>
      <c r="B1938">
        <v>104.669813</v>
      </c>
      <c r="C1938">
        <v>6.6239270000000001</v>
      </c>
      <c r="D1938">
        <v>108.54223399999999</v>
      </c>
      <c r="E1938">
        <v>9.4536060000000006</v>
      </c>
      <c r="H1938">
        <v>94.666120000000006</v>
      </c>
      <c r="I1938">
        <v>10.160997999999999</v>
      </c>
    </row>
    <row r="1939" spans="1:9" x14ac:dyDescent="0.25">
      <c r="A1939">
        <v>1938</v>
      </c>
      <c r="B1939">
        <v>104.669813</v>
      </c>
      <c r="C1939">
        <v>6.6239270000000001</v>
      </c>
      <c r="D1939">
        <v>108.54223399999999</v>
      </c>
      <c r="E1939">
        <v>9.4536060000000006</v>
      </c>
      <c r="H1939">
        <v>94.666120000000006</v>
      </c>
      <c r="I1939">
        <v>10.160997999999999</v>
      </c>
    </row>
    <row r="1940" spans="1:9" x14ac:dyDescent="0.25">
      <c r="A1940">
        <v>1939</v>
      </c>
      <c r="B1940">
        <v>104.669813</v>
      </c>
      <c r="C1940">
        <v>6.6239270000000001</v>
      </c>
      <c r="D1940">
        <v>108.54223399999999</v>
      </c>
      <c r="E1940">
        <v>9.4536060000000006</v>
      </c>
      <c r="H1940">
        <v>94.666120000000006</v>
      </c>
      <c r="I1940">
        <v>10.160997999999999</v>
      </c>
    </row>
    <row r="1941" spans="1:9" x14ac:dyDescent="0.25">
      <c r="A1941">
        <v>1940</v>
      </c>
      <c r="B1941">
        <v>104.669813</v>
      </c>
      <c r="C1941">
        <v>6.6239270000000001</v>
      </c>
      <c r="D1941">
        <v>108.54223399999999</v>
      </c>
      <c r="E1941">
        <v>9.4536060000000006</v>
      </c>
      <c r="H1941">
        <v>94.666120000000006</v>
      </c>
      <c r="I1941">
        <v>10.160997999999999</v>
      </c>
    </row>
    <row r="1942" spans="1:9" x14ac:dyDescent="0.25">
      <c r="A1942">
        <v>1941</v>
      </c>
      <c r="B1942">
        <v>104.669813</v>
      </c>
      <c r="C1942">
        <v>6.6239270000000001</v>
      </c>
      <c r="D1942">
        <v>108.54223399999999</v>
      </c>
      <c r="E1942">
        <v>9.4536060000000006</v>
      </c>
      <c r="H1942">
        <v>94.666120000000006</v>
      </c>
      <c r="I1942">
        <v>10.160997999999999</v>
      </c>
    </row>
    <row r="1943" spans="1:9" x14ac:dyDescent="0.25">
      <c r="A1943">
        <v>1942</v>
      </c>
      <c r="B1943">
        <v>104.669813</v>
      </c>
      <c r="C1943">
        <v>6.6239270000000001</v>
      </c>
      <c r="D1943">
        <v>108.54223399999999</v>
      </c>
      <c r="E1943">
        <v>9.4536060000000006</v>
      </c>
      <c r="F1943">
        <v>98.151288999999991</v>
      </c>
      <c r="G1943">
        <v>6.8812090000000001</v>
      </c>
      <c r="H1943">
        <v>94.666120000000006</v>
      </c>
      <c r="I1943">
        <v>10.160997999999999</v>
      </c>
    </row>
    <row r="1944" spans="1:9" x14ac:dyDescent="0.25">
      <c r="A1944">
        <v>1943</v>
      </c>
      <c r="B1944">
        <v>104.669813</v>
      </c>
      <c r="C1944">
        <v>6.6239270000000001</v>
      </c>
      <c r="D1944">
        <v>108.54223399999999</v>
      </c>
      <c r="E1944">
        <v>9.4536060000000006</v>
      </c>
      <c r="F1944">
        <v>98.151288999999991</v>
      </c>
      <c r="G1944">
        <v>6.8812090000000001</v>
      </c>
      <c r="H1944">
        <v>94.666120000000006</v>
      </c>
      <c r="I1944">
        <v>10.160997999999999</v>
      </c>
    </row>
    <row r="1945" spans="1:9" x14ac:dyDescent="0.25">
      <c r="A1945">
        <v>1944</v>
      </c>
      <c r="B1945">
        <v>104.669813</v>
      </c>
      <c r="C1945">
        <v>6.6239270000000001</v>
      </c>
      <c r="D1945">
        <v>108.54223399999999</v>
      </c>
      <c r="E1945">
        <v>9.4536060000000006</v>
      </c>
      <c r="F1945">
        <v>98.151288999999991</v>
      </c>
      <c r="G1945">
        <v>6.8812090000000001</v>
      </c>
      <c r="H1945">
        <v>94.666120000000006</v>
      </c>
      <c r="I1945">
        <v>10.160997999999999</v>
      </c>
    </row>
    <row r="1946" spans="1:9" x14ac:dyDescent="0.25">
      <c r="A1946">
        <v>1945</v>
      </c>
      <c r="B1946">
        <v>104.669813</v>
      </c>
      <c r="C1946">
        <v>6.6239270000000001</v>
      </c>
      <c r="D1946">
        <v>108.54223399999999</v>
      </c>
      <c r="E1946">
        <v>9.4536060000000006</v>
      </c>
      <c r="F1946">
        <v>98.151288999999991</v>
      </c>
      <c r="G1946">
        <v>6.8812090000000001</v>
      </c>
      <c r="H1946">
        <v>94.666120000000006</v>
      </c>
      <c r="I1946">
        <v>10.160997999999999</v>
      </c>
    </row>
    <row r="1947" spans="1:9" x14ac:dyDescent="0.25">
      <c r="A1947">
        <v>1946</v>
      </c>
      <c r="B1947">
        <v>104.669813</v>
      </c>
      <c r="C1947">
        <v>6.6239270000000001</v>
      </c>
      <c r="D1947">
        <v>108.54223399999999</v>
      </c>
      <c r="E1947">
        <v>9.4536060000000006</v>
      </c>
      <c r="F1947">
        <v>98.151288999999991</v>
      </c>
      <c r="G1947">
        <v>6.8812090000000001</v>
      </c>
      <c r="H1947">
        <v>94.666120000000006</v>
      </c>
      <c r="I1947">
        <v>10.160997999999999</v>
      </c>
    </row>
    <row r="1948" spans="1:9" x14ac:dyDescent="0.25">
      <c r="A1948">
        <v>1947</v>
      </c>
      <c r="B1948">
        <v>104.669813</v>
      </c>
      <c r="C1948">
        <v>6.6239270000000001</v>
      </c>
      <c r="D1948">
        <v>108.54223399999999</v>
      </c>
      <c r="E1948">
        <v>9.4536060000000006</v>
      </c>
      <c r="F1948">
        <v>98.151288999999991</v>
      </c>
      <c r="G1948">
        <v>6.8812090000000001</v>
      </c>
      <c r="H1948">
        <v>94.666120000000006</v>
      </c>
      <c r="I1948">
        <v>10.160997999999999</v>
      </c>
    </row>
    <row r="1949" spans="1:9" x14ac:dyDescent="0.25">
      <c r="A1949">
        <v>1948</v>
      </c>
      <c r="B1949">
        <v>104.669813</v>
      </c>
      <c r="C1949">
        <v>6.6239270000000001</v>
      </c>
      <c r="D1949">
        <v>108.54223399999999</v>
      </c>
      <c r="E1949">
        <v>9.4536060000000006</v>
      </c>
      <c r="F1949">
        <v>98.151288999999991</v>
      </c>
      <c r="G1949">
        <v>6.8812090000000001</v>
      </c>
      <c r="H1949">
        <v>94.666120000000006</v>
      </c>
      <c r="I1949">
        <v>10.160997999999999</v>
      </c>
    </row>
    <row r="1950" spans="1:9" x14ac:dyDescent="0.25">
      <c r="A1950">
        <v>1949</v>
      </c>
      <c r="B1950">
        <v>104.669813</v>
      </c>
      <c r="C1950">
        <v>6.6239270000000001</v>
      </c>
      <c r="D1950">
        <v>108.54223399999999</v>
      </c>
      <c r="E1950">
        <v>9.4536060000000006</v>
      </c>
      <c r="F1950">
        <v>98.151288999999991</v>
      </c>
      <c r="G1950">
        <v>6.8812090000000001</v>
      </c>
      <c r="H1950">
        <v>94.730680000000007</v>
      </c>
      <c r="I1950">
        <v>10.160997999999999</v>
      </c>
    </row>
    <row r="1951" spans="1:9" x14ac:dyDescent="0.25">
      <c r="A1951">
        <v>1950</v>
      </c>
      <c r="D1951">
        <v>108.54223399999999</v>
      </c>
      <c r="E1951">
        <v>9.4536060000000006</v>
      </c>
      <c r="F1951">
        <v>98.151288999999991</v>
      </c>
      <c r="G1951">
        <v>6.8812090000000001</v>
      </c>
      <c r="H1951">
        <v>94.730680000000007</v>
      </c>
      <c r="I1951">
        <v>10.160997999999999</v>
      </c>
    </row>
    <row r="1952" spans="1:9" x14ac:dyDescent="0.25">
      <c r="A1952">
        <v>1951</v>
      </c>
      <c r="D1952">
        <v>108.54223399999999</v>
      </c>
      <c r="E1952">
        <v>9.4536060000000006</v>
      </c>
      <c r="F1952">
        <v>98.151288999999991</v>
      </c>
      <c r="G1952">
        <v>6.8812090000000001</v>
      </c>
      <c r="H1952">
        <v>94.924252999999993</v>
      </c>
      <c r="I1952">
        <v>10.160997999999999</v>
      </c>
    </row>
    <row r="1953" spans="1:9" x14ac:dyDescent="0.25">
      <c r="A1953">
        <v>1952</v>
      </c>
      <c r="D1953">
        <v>108.54223399999999</v>
      </c>
      <c r="E1953">
        <v>9.4536060000000006</v>
      </c>
      <c r="F1953">
        <v>98.151288999999991</v>
      </c>
      <c r="G1953">
        <v>6.8812090000000001</v>
      </c>
      <c r="H1953">
        <v>94.924252999999993</v>
      </c>
      <c r="I1953">
        <v>10.160997999999999</v>
      </c>
    </row>
    <row r="1954" spans="1:9" x14ac:dyDescent="0.25">
      <c r="A1954">
        <v>1953</v>
      </c>
      <c r="D1954">
        <v>108.54223399999999</v>
      </c>
      <c r="E1954">
        <v>9.4536060000000006</v>
      </c>
      <c r="F1954">
        <v>98.151288999999991</v>
      </c>
      <c r="G1954">
        <v>6.8812090000000001</v>
      </c>
      <c r="H1954">
        <v>94.924252999999993</v>
      </c>
      <c r="I1954">
        <v>10.160997999999999</v>
      </c>
    </row>
    <row r="1955" spans="1:9" x14ac:dyDescent="0.25">
      <c r="A1955">
        <v>1954</v>
      </c>
      <c r="D1955">
        <v>108.54223399999999</v>
      </c>
      <c r="E1955">
        <v>9.4536060000000006</v>
      </c>
      <c r="F1955">
        <v>98.151288999999991</v>
      </c>
      <c r="G1955">
        <v>6.8812090000000001</v>
      </c>
      <c r="H1955">
        <v>94.924252999999993</v>
      </c>
      <c r="I1955">
        <v>10.160997999999999</v>
      </c>
    </row>
    <row r="1956" spans="1:9" x14ac:dyDescent="0.25">
      <c r="A1956">
        <v>1955</v>
      </c>
      <c r="D1956">
        <v>108.54223399999999</v>
      </c>
      <c r="E1956">
        <v>9.4536060000000006</v>
      </c>
      <c r="F1956">
        <v>98.151288999999991</v>
      </c>
      <c r="G1956">
        <v>6.8812090000000001</v>
      </c>
      <c r="H1956">
        <v>94.924252999999993</v>
      </c>
      <c r="I1956">
        <v>10.160997999999999</v>
      </c>
    </row>
    <row r="1957" spans="1:9" x14ac:dyDescent="0.25">
      <c r="A1957">
        <v>1956</v>
      </c>
      <c r="D1957">
        <v>108.54223399999999</v>
      </c>
      <c r="E1957">
        <v>9.4536060000000006</v>
      </c>
      <c r="F1957">
        <v>98.151288999999991</v>
      </c>
      <c r="G1957">
        <v>6.8812090000000001</v>
      </c>
      <c r="H1957">
        <v>94.924252999999993</v>
      </c>
      <c r="I1957">
        <v>10.160997999999999</v>
      </c>
    </row>
    <row r="1958" spans="1:9" x14ac:dyDescent="0.25">
      <c r="A1958">
        <v>1957</v>
      </c>
      <c r="D1958">
        <v>108.54223399999999</v>
      </c>
      <c r="E1958">
        <v>9.4536060000000006</v>
      </c>
      <c r="F1958">
        <v>98.151288999999991</v>
      </c>
      <c r="G1958">
        <v>6.8812090000000001</v>
      </c>
      <c r="H1958">
        <v>94.924252999999993</v>
      </c>
      <c r="I1958">
        <v>10.160997999999999</v>
      </c>
    </row>
    <row r="1959" spans="1:9" x14ac:dyDescent="0.25">
      <c r="A1959">
        <v>1958</v>
      </c>
      <c r="D1959">
        <v>108.54223399999999</v>
      </c>
      <c r="E1959">
        <v>9.4536060000000006</v>
      </c>
      <c r="F1959">
        <v>98.151288999999991</v>
      </c>
      <c r="G1959">
        <v>6.8812090000000001</v>
      </c>
      <c r="H1959">
        <v>94.988812999999993</v>
      </c>
      <c r="I1959">
        <v>10.096651</v>
      </c>
    </row>
    <row r="1960" spans="1:9" x14ac:dyDescent="0.25">
      <c r="A1960">
        <v>1959</v>
      </c>
      <c r="D1960">
        <v>108.54223399999999</v>
      </c>
      <c r="E1960">
        <v>9.4536060000000006</v>
      </c>
      <c r="F1960">
        <v>98.151288999999991</v>
      </c>
      <c r="G1960">
        <v>6.8812090000000001</v>
      </c>
      <c r="H1960">
        <v>94.988812999999993</v>
      </c>
      <c r="I1960">
        <v>10.096651</v>
      </c>
    </row>
    <row r="1961" spans="1:9" x14ac:dyDescent="0.25">
      <c r="A1961">
        <v>1960</v>
      </c>
      <c r="D1961">
        <v>108.54223399999999</v>
      </c>
      <c r="E1961">
        <v>9.4536060000000006</v>
      </c>
      <c r="F1961">
        <v>98.151288999999991</v>
      </c>
      <c r="G1961">
        <v>6.8812090000000001</v>
      </c>
    </row>
    <row r="1962" spans="1:9" x14ac:dyDescent="0.25">
      <c r="A1962">
        <v>1961</v>
      </c>
      <c r="D1962">
        <v>108.54223399999999</v>
      </c>
      <c r="E1962">
        <v>9.4536060000000006</v>
      </c>
      <c r="F1962">
        <v>98.151288999999991</v>
      </c>
      <c r="G1962">
        <v>6.8812090000000001</v>
      </c>
    </row>
    <row r="1963" spans="1:9" x14ac:dyDescent="0.25">
      <c r="A1963">
        <v>1962</v>
      </c>
      <c r="D1963">
        <v>108.54223399999999</v>
      </c>
      <c r="E1963">
        <v>9.4536060000000006</v>
      </c>
      <c r="F1963">
        <v>98.151288999999991</v>
      </c>
      <c r="G1963">
        <v>6.8812090000000001</v>
      </c>
    </row>
    <row r="1964" spans="1:9" x14ac:dyDescent="0.25">
      <c r="A1964">
        <v>1963</v>
      </c>
      <c r="D1964">
        <v>108.54223399999999</v>
      </c>
      <c r="E1964">
        <v>9.4536060000000006</v>
      </c>
      <c r="F1964">
        <v>98.151288999999991</v>
      </c>
      <c r="G1964">
        <v>6.8812090000000001</v>
      </c>
    </row>
    <row r="1965" spans="1:9" x14ac:dyDescent="0.25">
      <c r="A1965">
        <v>1964</v>
      </c>
      <c r="B1965">
        <v>114.802627</v>
      </c>
      <c r="C1965">
        <v>6.302403</v>
      </c>
      <c r="D1965">
        <v>108.54223399999999</v>
      </c>
      <c r="E1965">
        <v>9.4536060000000006</v>
      </c>
      <c r="F1965">
        <v>98.151288999999991</v>
      </c>
      <c r="G1965">
        <v>6.8812090000000001</v>
      </c>
    </row>
    <row r="1966" spans="1:9" x14ac:dyDescent="0.25">
      <c r="A1966">
        <v>1965</v>
      </c>
      <c r="B1966">
        <v>114.802627</v>
      </c>
      <c r="C1966">
        <v>6.302403</v>
      </c>
      <c r="D1966">
        <v>108.54223399999999</v>
      </c>
      <c r="E1966">
        <v>9.4536060000000006</v>
      </c>
      <c r="F1966">
        <v>98.151288999999991</v>
      </c>
      <c r="G1966">
        <v>6.8812090000000001</v>
      </c>
    </row>
    <row r="1967" spans="1:9" x14ac:dyDescent="0.25">
      <c r="A1967">
        <v>1966</v>
      </c>
      <c r="B1967">
        <v>114.802627</v>
      </c>
      <c r="C1967">
        <v>6.302403</v>
      </c>
      <c r="D1967">
        <v>108.54223399999999</v>
      </c>
      <c r="E1967">
        <v>9.4536060000000006</v>
      </c>
      <c r="F1967">
        <v>98.151288999999991</v>
      </c>
      <c r="G1967">
        <v>6.8812090000000001</v>
      </c>
    </row>
    <row r="1968" spans="1:9" x14ac:dyDescent="0.25">
      <c r="A1968">
        <v>1967</v>
      </c>
      <c r="B1968">
        <v>114.802627</v>
      </c>
      <c r="C1968">
        <v>6.302403</v>
      </c>
      <c r="D1968">
        <v>108.54223399999999</v>
      </c>
      <c r="E1968">
        <v>9.4536060000000006</v>
      </c>
      <c r="F1968">
        <v>98.151288999999991</v>
      </c>
      <c r="G1968">
        <v>6.8812090000000001</v>
      </c>
    </row>
    <row r="1969" spans="1:9" x14ac:dyDescent="0.25">
      <c r="A1969">
        <v>1968</v>
      </c>
      <c r="B1969">
        <v>114.802627</v>
      </c>
      <c r="C1969">
        <v>6.302403</v>
      </c>
      <c r="D1969">
        <v>108.54223399999999</v>
      </c>
      <c r="E1969">
        <v>9.4536060000000006</v>
      </c>
      <c r="F1969">
        <v>98.151288999999991</v>
      </c>
      <c r="G1969">
        <v>6.8812090000000001</v>
      </c>
    </row>
    <row r="1970" spans="1:9" x14ac:dyDescent="0.25">
      <c r="A1970">
        <v>1969</v>
      </c>
      <c r="B1970">
        <v>114.802627</v>
      </c>
      <c r="C1970">
        <v>6.302403</v>
      </c>
      <c r="D1970">
        <v>108.73580899999999</v>
      </c>
      <c r="E1970">
        <v>9.4536060000000006</v>
      </c>
      <c r="F1970">
        <v>98.151288999999991</v>
      </c>
      <c r="G1970">
        <v>6.8812090000000001</v>
      </c>
    </row>
    <row r="1971" spans="1:9" x14ac:dyDescent="0.25">
      <c r="A1971">
        <v>1970</v>
      </c>
      <c r="B1971">
        <v>114.802627</v>
      </c>
      <c r="C1971">
        <v>6.302403</v>
      </c>
      <c r="D1971">
        <v>108.73580899999999</v>
      </c>
      <c r="E1971">
        <v>9.4536060000000006</v>
      </c>
      <c r="F1971">
        <v>98.151288999999991</v>
      </c>
      <c r="G1971">
        <v>6.8812090000000001</v>
      </c>
    </row>
    <row r="1972" spans="1:9" x14ac:dyDescent="0.25">
      <c r="A1972">
        <v>1971</v>
      </c>
      <c r="B1972">
        <v>114.802627</v>
      </c>
      <c r="C1972">
        <v>6.302403</v>
      </c>
      <c r="D1972">
        <v>108.73580899999999</v>
      </c>
      <c r="E1972">
        <v>9.4536060000000006</v>
      </c>
      <c r="F1972">
        <v>98.151288999999991</v>
      </c>
      <c r="G1972">
        <v>6.8812090000000001</v>
      </c>
    </row>
    <row r="1973" spans="1:9" x14ac:dyDescent="0.25">
      <c r="A1973">
        <v>1972</v>
      </c>
      <c r="B1973">
        <v>114.802627</v>
      </c>
      <c r="C1973">
        <v>6.302403</v>
      </c>
      <c r="D1973">
        <v>108.73580899999999</v>
      </c>
      <c r="E1973">
        <v>9.4536060000000006</v>
      </c>
      <c r="F1973">
        <v>98.151288999999991</v>
      </c>
      <c r="G1973">
        <v>6.8812090000000001</v>
      </c>
      <c r="H1973">
        <v>105.18618499999999</v>
      </c>
      <c r="I1973">
        <v>9.8394759999999994</v>
      </c>
    </row>
    <row r="1974" spans="1:9" x14ac:dyDescent="0.25">
      <c r="A1974">
        <v>1973</v>
      </c>
      <c r="B1974">
        <v>114.802627</v>
      </c>
      <c r="C1974">
        <v>6.302403</v>
      </c>
      <c r="F1974">
        <v>98.151288999999991</v>
      </c>
      <c r="G1974">
        <v>6.8812090000000001</v>
      </c>
      <c r="H1974">
        <v>105.18618499999999</v>
      </c>
      <c r="I1974">
        <v>9.8394759999999994</v>
      </c>
    </row>
    <row r="1975" spans="1:9" x14ac:dyDescent="0.25">
      <c r="A1975">
        <v>1974</v>
      </c>
      <c r="B1975">
        <v>114.802627</v>
      </c>
      <c r="C1975">
        <v>6.302403</v>
      </c>
      <c r="F1975">
        <v>98.151288999999991</v>
      </c>
      <c r="G1975">
        <v>6.8812090000000001</v>
      </c>
      <c r="H1975">
        <v>105.18618499999999</v>
      </c>
      <c r="I1975">
        <v>9.8394759999999994</v>
      </c>
    </row>
    <row r="1976" spans="1:9" x14ac:dyDescent="0.25">
      <c r="A1976">
        <v>1975</v>
      </c>
      <c r="B1976">
        <v>114.802627</v>
      </c>
      <c r="C1976">
        <v>6.302403</v>
      </c>
      <c r="F1976">
        <v>98.151288999999991</v>
      </c>
      <c r="G1976">
        <v>6.8812090000000001</v>
      </c>
      <c r="H1976">
        <v>105.18618499999999</v>
      </c>
      <c r="I1976">
        <v>9.8394759999999994</v>
      </c>
    </row>
    <row r="1977" spans="1:9" x14ac:dyDescent="0.25">
      <c r="A1977">
        <v>1976</v>
      </c>
      <c r="B1977">
        <v>114.802627</v>
      </c>
      <c r="C1977">
        <v>6.302403</v>
      </c>
      <c r="F1977">
        <v>98.151288999999991</v>
      </c>
      <c r="G1977">
        <v>6.8812090000000001</v>
      </c>
      <c r="H1977">
        <v>105.18618499999999</v>
      </c>
      <c r="I1977">
        <v>9.8394759999999994</v>
      </c>
    </row>
    <row r="1978" spans="1:9" x14ac:dyDescent="0.25">
      <c r="A1978">
        <v>1977</v>
      </c>
      <c r="B1978">
        <v>114.802627</v>
      </c>
      <c r="C1978">
        <v>6.302403</v>
      </c>
      <c r="F1978">
        <v>98.151288999999991</v>
      </c>
      <c r="G1978">
        <v>6.8812090000000001</v>
      </c>
      <c r="H1978">
        <v>105.18618499999999</v>
      </c>
      <c r="I1978">
        <v>9.8394759999999994</v>
      </c>
    </row>
    <row r="1979" spans="1:9" x14ac:dyDescent="0.25">
      <c r="A1979">
        <v>1978</v>
      </c>
      <c r="B1979">
        <v>114.802627</v>
      </c>
      <c r="C1979">
        <v>6.302403</v>
      </c>
      <c r="F1979">
        <v>98.151288999999991</v>
      </c>
      <c r="G1979">
        <v>6.8812090000000001</v>
      </c>
      <c r="H1979">
        <v>105.18618499999999</v>
      </c>
      <c r="I1979">
        <v>9.8394759999999994</v>
      </c>
    </row>
    <row r="1980" spans="1:9" x14ac:dyDescent="0.25">
      <c r="A1980">
        <v>1979</v>
      </c>
      <c r="B1980">
        <v>114.802627</v>
      </c>
      <c r="C1980">
        <v>6.302403</v>
      </c>
      <c r="H1980">
        <v>105.18618499999999</v>
      </c>
      <c r="I1980">
        <v>9.8394759999999994</v>
      </c>
    </row>
    <row r="1981" spans="1:9" x14ac:dyDescent="0.25">
      <c r="A1981">
        <v>1980</v>
      </c>
      <c r="B1981">
        <v>114.802627</v>
      </c>
      <c r="C1981">
        <v>6.302403</v>
      </c>
      <c r="H1981">
        <v>105.18618499999999</v>
      </c>
      <c r="I1981">
        <v>9.8394759999999994</v>
      </c>
    </row>
    <row r="1982" spans="1:9" x14ac:dyDescent="0.25">
      <c r="A1982">
        <v>1981</v>
      </c>
      <c r="B1982">
        <v>114.802627</v>
      </c>
      <c r="C1982">
        <v>6.302403</v>
      </c>
      <c r="H1982">
        <v>105.18618499999999</v>
      </c>
      <c r="I1982">
        <v>9.8394759999999994</v>
      </c>
    </row>
    <row r="1983" spans="1:9" x14ac:dyDescent="0.25">
      <c r="A1983">
        <v>1982</v>
      </c>
      <c r="B1983">
        <v>114.802627</v>
      </c>
      <c r="C1983">
        <v>6.302403</v>
      </c>
      <c r="H1983">
        <v>105.18618499999999</v>
      </c>
      <c r="I1983">
        <v>9.8394759999999994</v>
      </c>
    </row>
    <row r="1984" spans="1:9" x14ac:dyDescent="0.25">
      <c r="A1984">
        <v>1983</v>
      </c>
      <c r="B1984">
        <v>114.802627</v>
      </c>
      <c r="C1984">
        <v>6.302403</v>
      </c>
      <c r="H1984">
        <v>105.18618499999999</v>
      </c>
      <c r="I1984">
        <v>9.8394759999999994</v>
      </c>
    </row>
    <row r="1985" spans="1:9" x14ac:dyDescent="0.25">
      <c r="A1985">
        <v>1984</v>
      </c>
      <c r="B1985">
        <v>114.802627</v>
      </c>
      <c r="C1985">
        <v>6.302403</v>
      </c>
      <c r="H1985">
        <v>105.18618499999999</v>
      </c>
      <c r="I1985">
        <v>9.8394759999999994</v>
      </c>
    </row>
    <row r="1986" spans="1:9" x14ac:dyDescent="0.25">
      <c r="A1986">
        <v>1985</v>
      </c>
      <c r="B1986">
        <v>114.802627</v>
      </c>
      <c r="C1986">
        <v>6.302403</v>
      </c>
      <c r="H1986">
        <v>105.18618499999999</v>
      </c>
      <c r="I1986">
        <v>9.8394759999999994</v>
      </c>
    </row>
    <row r="1987" spans="1:9" x14ac:dyDescent="0.25">
      <c r="A1987">
        <v>1986</v>
      </c>
      <c r="B1987">
        <v>114.802627</v>
      </c>
      <c r="C1987">
        <v>6.302403</v>
      </c>
      <c r="H1987">
        <v>105.18618499999999</v>
      </c>
      <c r="I1987">
        <v>9.8394759999999994</v>
      </c>
    </row>
    <row r="1988" spans="1:9" x14ac:dyDescent="0.25">
      <c r="A1988">
        <v>1987</v>
      </c>
      <c r="B1988">
        <v>114.802627</v>
      </c>
      <c r="C1988">
        <v>6.302403</v>
      </c>
      <c r="H1988">
        <v>105.18618499999999</v>
      </c>
      <c r="I1988">
        <v>9.8394759999999994</v>
      </c>
    </row>
    <row r="1989" spans="1:9" x14ac:dyDescent="0.25">
      <c r="A1989">
        <v>1988</v>
      </c>
      <c r="B1989">
        <v>114.802627</v>
      </c>
      <c r="C1989">
        <v>6.302403</v>
      </c>
      <c r="H1989">
        <v>105.18618499999999</v>
      </c>
      <c r="I1989">
        <v>9.8394759999999994</v>
      </c>
    </row>
    <row r="1990" spans="1:9" x14ac:dyDescent="0.25">
      <c r="A1990">
        <v>1989</v>
      </c>
      <c r="B1990">
        <v>114.802627</v>
      </c>
      <c r="C1990">
        <v>6.302403</v>
      </c>
      <c r="H1990">
        <v>105.18618499999999</v>
      </c>
      <c r="I1990">
        <v>9.8394759999999994</v>
      </c>
    </row>
    <row r="1991" spans="1:9" x14ac:dyDescent="0.25">
      <c r="A1991">
        <v>1990</v>
      </c>
      <c r="B1991">
        <v>114.802627</v>
      </c>
      <c r="C1991">
        <v>6.302403</v>
      </c>
      <c r="H1991">
        <v>105.18618499999999</v>
      </c>
      <c r="I1991">
        <v>9.8394759999999994</v>
      </c>
    </row>
    <row r="1992" spans="1:9" x14ac:dyDescent="0.25">
      <c r="A1992">
        <v>1991</v>
      </c>
      <c r="B1992">
        <v>114.802627</v>
      </c>
      <c r="C1992">
        <v>6.302403</v>
      </c>
      <c r="H1992">
        <v>105.18618499999999</v>
      </c>
      <c r="I1992">
        <v>9.8394759999999994</v>
      </c>
    </row>
    <row r="1993" spans="1:9" x14ac:dyDescent="0.25">
      <c r="A1993">
        <v>1992</v>
      </c>
      <c r="B1993">
        <v>114.802627</v>
      </c>
      <c r="C1993">
        <v>6.302403</v>
      </c>
      <c r="D1993">
        <v>120.675766</v>
      </c>
      <c r="E1993">
        <v>6.8812090000000001</v>
      </c>
      <c r="H1993">
        <v>105.18618499999999</v>
      </c>
      <c r="I1993">
        <v>9.8394759999999994</v>
      </c>
    </row>
    <row r="1994" spans="1:9" x14ac:dyDescent="0.25">
      <c r="A1994">
        <v>1993</v>
      </c>
      <c r="B1994">
        <v>114.802627</v>
      </c>
      <c r="C1994">
        <v>6.302403</v>
      </c>
      <c r="D1994">
        <v>120.675766</v>
      </c>
      <c r="E1994">
        <v>6.8812090000000001</v>
      </c>
      <c r="H1994">
        <v>105.18618499999999</v>
      </c>
      <c r="I1994">
        <v>9.8394759999999994</v>
      </c>
    </row>
    <row r="1995" spans="1:9" x14ac:dyDescent="0.25">
      <c r="A1995">
        <v>1994</v>
      </c>
      <c r="B1995">
        <v>114.802627</v>
      </c>
      <c r="C1995">
        <v>6.302403</v>
      </c>
      <c r="D1995">
        <v>120.675766</v>
      </c>
      <c r="E1995">
        <v>6.8812090000000001</v>
      </c>
      <c r="H1995">
        <v>105.18618499999999</v>
      </c>
      <c r="I1995">
        <v>9.8394759999999994</v>
      </c>
    </row>
    <row r="1996" spans="1:9" x14ac:dyDescent="0.25">
      <c r="A1996">
        <v>1995</v>
      </c>
      <c r="B1996">
        <v>114.802627</v>
      </c>
      <c r="C1996">
        <v>6.302403</v>
      </c>
      <c r="D1996">
        <v>120.675766</v>
      </c>
      <c r="E1996">
        <v>6.8812090000000001</v>
      </c>
      <c r="H1996">
        <v>105.18618499999999</v>
      </c>
      <c r="I1996">
        <v>9.8394759999999994</v>
      </c>
    </row>
    <row r="1997" spans="1:9" x14ac:dyDescent="0.25">
      <c r="A1997">
        <v>1996</v>
      </c>
      <c r="B1997">
        <v>114.802627</v>
      </c>
      <c r="C1997">
        <v>6.302403</v>
      </c>
      <c r="D1997">
        <v>120.675766</v>
      </c>
      <c r="E1997">
        <v>6.8812090000000001</v>
      </c>
      <c r="H1997">
        <v>105.18618499999999</v>
      </c>
      <c r="I1997">
        <v>9.8394759999999994</v>
      </c>
    </row>
    <row r="1998" spans="1:9" x14ac:dyDescent="0.25">
      <c r="A1998">
        <v>1997</v>
      </c>
      <c r="B1998">
        <v>114.802627</v>
      </c>
      <c r="C1998">
        <v>6.302403</v>
      </c>
      <c r="D1998">
        <v>120.675766</v>
      </c>
      <c r="E1998">
        <v>6.8812090000000001</v>
      </c>
      <c r="H1998">
        <v>105.18618499999999</v>
      </c>
      <c r="I1998">
        <v>9.8394759999999994</v>
      </c>
    </row>
    <row r="1999" spans="1:9" x14ac:dyDescent="0.25">
      <c r="A1999">
        <v>1998</v>
      </c>
      <c r="D1999">
        <v>120.675766</v>
      </c>
      <c r="E1999">
        <v>6.8812090000000001</v>
      </c>
      <c r="F1999">
        <v>112.28553700000001</v>
      </c>
      <c r="G1999">
        <v>6.4953380000000003</v>
      </c>
      <c r="H1999">
        <v>105.18618499999999</v>
      </c>
      <c r="I1999">
        <v>9.8394759999999994</v>
      </c>
    </row>
    <row r="2000" spans="1:9" x14ac:dyDescent="0.25">
      <c r="A2000">
        <v>1999</v>
      </c>
      <c r="D2000">
        <v>120.675766</v>
      </c>
      <c r="E2000">
        <v>6.8812090000000001</v>
      </c>
      <c r="F2000">
        <v>112.28553700000001</v>
      </c>
      <c r="G2000">
        <v>6.4953380000000003</v>
      </c>
      <c r="H2000">
        <v>105.18618499999999</v>
      </c>
      <c r="I2000">
        <v>9.8394759999999994</v>
      </c>
    </row>
    <row r="2001" spans="1:9" x14ac:dyDescent="0.25">
      <c r="A2001">
        <v>2000</v>
      </c>
      <c r="D2001">
        <v>120.675766</v>
      </c>
      <c r="E2001">
        <v>6.8812090000000001</v>
      </c>
      <c r="F2001">
        <v>112.28553700000001</v>
      </c>
      <c r="G2001">
        <v>6.4953380000000003</v>
      </c>
      <c r="H2001">
        <v>105.18618499999999</v>
      </c>
      <c r="I2001">
        <v>9.8394759999999994</v>
      </c>
    </row>
    <row r="2002" spans="1:9" x14ac:dyDescent="0.25">
      <c r="A2002">
        <v>2001</v>
      </c>
      <c r="D2002">
        <v>120.675766</v>
      </c>
      <c r="E2002">
        <v>6.8812090000000001</v>
      </c>
      <c r="F2002">
        <v>112.28553700000001</v>
      </c>
      <c r="G2002">
        <v>6.4953380000000003</v>
      </c>
      <c r="H2002">
        <v>105.31519899999999</v>
      </c>
      <c r="I2002">
        <v>9.8394759999999994</v>
      </c>
    </row>
    <row r="2003" spans="1:9" x14ac:dyDescent="0.25">
      <c r="A2003">
        <v>2002</v>
      </c>
      <c r="D2003">
        <v>120.675766</v>
      </c>
      <c r="E2003">
        <v>6.8812090000000001</v>
      </c>
      <c r="F2003">
        <v>112.28553700000001</v>
      </c>
      <c r="G2003">
        <v>6.4953380000000003</v>
      </c>
      <c r="H2003">
        <v>105.444318</v>
      </c>
      <c r="I2003">
        <v>9.8394759999999994</v>
      </c>
    </row>
    <row r="2004" spans="1:9" x14ac:dyDescent="0.25">
      <c r="A2004">
        <v>2003</v>
      </c>
      <c r="D2004">
        <v>120.675766</v>
      </c>
      <c r="E2004">
        <v>6.8812090000000001</v>
      </c>
      <c r="F2004">
        <v>112.28553700000001</v>
      </c>
      <c r="G2004">
        <v>6.4953380000000003</v>
      </c>
    </row>
    <row r="2005" spans="1:9" x14ac:dyDescent="0.25">
      <c r="A2005">
        <v>2004</v>
      </c>
      <c r="D2005">
        <v>120.675766</v>
      </c>
      <c r="E2005">
        <v>6.8812090000000001</v>
      </c>
      <c r="F2005">
        <v>112.28553700000001</v>
      </c>
      <c r="G2005">
        <v>6.4953380000000003</v>
      </c>
    </row>
    <row r="2006" spans="1:9" x14ac:dyDescent="0.25">
      <c r="A2006">
        <v>2005</v>
      </c>
      <c r="D2006">
        <v>120.675766</v>
      </c>
      <c r="E2006">
        <v>6.8812090000000001</v>
      </c>
      <c r="F2006">
        <v>112.35009700000001</v>
      </c>
      <c r="G2006">
        <v>6.302403</v>
      </c>
    </row>
    <row r="2007" spans="1:9" x14ac:dyDescent="0.25">
      <c r="A2007">
        <v>2006</v>
      </c>
      <c r="D2007">
        <v>120.675766</v>
      </c>
      <c r="E2007">
        <v>6.8812090000000001</v>
      </c>
      <c r="F2007">
        <v>112.35009700000001</v>
      </c>
      <c r="G2007">
        <v>6.302403</v>
      </c>
    </row>
    <row r="2008" spans="1:9" x14ac:dyDescent="0.25">
      <c r="A2008">
        <v>2007</v>
      </c>
      <c r="D2008">
        <v>120.675766</v>
      </c>
      <c r="E2008">
        <v>6.8812090000000001</v>
      </c>
      <c r="F2008">
        <v>112.35009700000001</v>
      </c>
      <c r="G2008">
        <v>6.302403</v>
      </c>
    </row>
    <row r="2009" spans="1:9" x14ac:dyDescent="0.25">
      <c r="A2009">
        <v>2008</v>
      </c>
      <c r="D2009">
        <v>120.675766</v>
      </c>
      <c r="E2009">
        <v>6.8812090000000001</v>
      </c>
      <c r="F2009">
        <v>112.35009700000001</v>
      </c>
      <c r="G2009">
        <v>6.302403</v>
      </c>
    </row>
    <row r="2010" spans="1:9" x14ac:dyDescent="0.25">
      <c r="A2010">
        <v>2009</v>
      </c>
      <c r="D2010">
        <v>120.675766</v>
      </c>
      <c r="E2010">
        <v>6.8812090000000001</v>
      </c>
      <c r="F2010">
        <v>112.35009700000001</v>
      </c>
      <c r="G2010">
        <v>6.302403</v>
      </c>
    </row>
    <row r="2011" spans="1:9" x14ac:dyDescent="0.25">
      <c r="A2011">
        <v>2010</v>
      </c>
      <c r="D2011">
        <v>120.675766</v>
      </c>
      <c r="E2011">
        <v>6.8812090000000001</v>
      </c>
      <c r="F2011">
        <v>112.35009700000001</v>
      </c>
      <c r="G2011">
        <v>6.302403</v>
      </c>
    </row>
    <row r="2012" spans="1:9" x14ac:dyDescent="0.25">
      <c r="A2012">
        <v>2011</v>
      </c>
      <c r="D2012">
        <v>120.675766</v>
      </c>
      <c r="E2012">
        <v>6.8812090000000001</v>
      </c>
      <c r="F2012">
        <v>112.35009700000001</v>
      </c>
      <c r="G2012">
        <v>6.302403</v>
      </c>
    </row>
    <row r="2013" spans="1:9" x14ac:dyDescent="0.25">
      <c r="A2013">
        <v>2012</v>
      </c>
      <c r="D2013">
        <v>120.675766</v>
      </c>
      <c r="E2013">
        <v>6.8812090000000001</v>
      </c>
      <c r="F2013">
        <v>112.35009700000001</v>
      </c>
      <c r="G2013">
        <v>6.302403</v>
      </c>
    </row>
    <row r="2014" spans="1:9" x14ac:dyDescent="0.25">
      <c r="A2014">
        <v>2013</v>
      </c>
      <c r="D2014">
        <v>120.675766</v>
      </c>
      <c r="E2014">
        <v>6.8812090000000001</v>
      </c>
      <c r="F2014">
        <v>112.35009700000001</v>
      </c>
      <c r="G2014">
        <v>6.302403</v>
      </c>
    </row>
    <row r="2015" spans="1:9" x14ac:dyDescent="0.25">
      <c r="A2015">
        <v>2014</v>
      </c>
      <c r="D2015">
        <v>120.675766</v>
      </c>
      <c r="E2015">
        <v>6.8812090000000001</v>
      </c>
      <c r="F2015">
        <v>112.35009700000001</v>
      </c>
      <c r="G2015">
        <v>6.302403</v>
      </c>
    </row>
    <row r="2016" spans="1:9" x14ac:dyDescent="0.25">
      <c r="A2016">
        <v>2015</v>
      </c>
      <c r="B2016">
        <v>127.968796</v>
      </c>
      <c r="C2016">
        <v>5.1447929999999999</v>
      </c>
      <c r="D2016">
        <v>120.675766</v>
      </c>
      <c r="E2016">
        <v>6.8812090000000001</v>
      </c>
      <c r="F2016">
        <v>112.35009700000001</v>
      </c>
      <c r="G2016">
        <v>6.302403</v>
      </c>
    </row>
    <row r="2017" spans="1:9" x14ac:dyDescent="0.25">
      <c r="A2017">
        <v>2016</v>
      </c>
      <c r="B2017">
        <v>127.968796</v>
      </c>
      <c r="C2017">
        <v>5.1447929999999999</v>
      </c>
      <c r="D2017">
        <v>120.675766</v>
      </c>
      <c r="E2017">
        <v>6.8812090000000001</v>
      </c>
      <c r="F2017">
        <v>112.35009700000001</v>
      </c>
      <c r="G2017">
        <v>6.302403</v>
      </c>
    </row>
    <row r="2018" spans="1:9" x14ac:dyDescent="0.25">
      <c r="A2018">
        <v>2017</v>
      </c>
      <c r="B2018">
        <v>127.968796</v>
      </c>
      <c r="C2018">
        <v>5.1447929999999999</v>
      </c>
      <c r="D2018">
        <v>120.675766</v>
      </c>
      <c r="E2018">
        <v>6.8812090000000001</v>
      </c>
      <c r="F2018">
        <v>112.35009700000001</v>
      </c>
      <c r="G2018">
        <v>6.302403</v>
      </c>
    </row>
    <row r="2019" spans="1:9" x14ac:dyDescent="0.25">
      <c r="A2019">
        <v>2018</v>
      </c>
      <c r="B2019">
        <v>127.968796</v>
      </c>
      <c r="C2019">
        <v>5.1447929999999999</v>
      </c>
      <c r="F2019">
        <v>112.35009700000001</v>
      </c>
      <c r="G2019">
        <v>6.302403</v>
      </c>
    </row>
    <row r="2020" spans="1:9" x14ac:dyDescent="0.25">
      <c r="A2020">
        <v>2019</v>
      </c>
      <c r="B2020">
        <v>127.968796</v>
      </c>
      <c r="C2020">
        <v>5.1447929999999999</v>
      </c>
      <c r="F2020">
        <v>112.35009700000001</v>
      </c>
      <c r="G2020">
        <v>6.302403</v>
      </c>
    </row>
    <row r="2021" spans="1:9" x14ac:dyDescent="0.25">
      <c r="A2021">
        <v>2020</v>
      </c>
      <c r="B2021">
        <v>127.968796</v>
      </c>
      <c r="C2021">
        <v>5.1447929999999999</v>
      </c>
      <c r="F2021">
        <v>112.35009700000001</v>
      </c>
      <c r="G2021">
        <v>6.302403</v>
      </c>
    </row>
    <row r="2022" spans="1:9" x14ac:dyDescent="0.25">
      <c r="A2022">
        <v>2021</v>
      </c>
      <c r="B2022">
        <v>127.968796</v>
      </c>
      <c r="C2022">
        <v>5.1447929999999999</v>
      </c>
      <c r="F2022">
        <v>112.35009700000001</v>
      </c>
      <c r="G2022">
        <v>6.302403</v>
      </c>
      <c r="H2022">
        <v>120.15939299999999</v>
      </c>
      <c r="I2022">
        <v>7.5886019999999998</v>
      </c>
    </row>
    <row r="2023" spans="1:9" x14ac:dyDescent="0.25">
      <c r="A2023">
        <v>2022</v>
      </c>
      <c r="B2023">
        <v>127.968796</v>
      </c>
      <c r="C2023">
        <v>5.1447929999999999</v>
      </c>
      <c r="F2023">
        <v>112.35009700000001</v>
      </c>
      <c r="G2023">
        <v>6.302403</v>
      </c>
      <c r="H2023">
        <v>120.15939299999999</v>
      </c>
      <c r="I2023">
        <v>7.5886019999999998</v>
      </c>
    </row>
    <row r="2024" spans="1:9" x14ac:dyDescent="0.25">
      <c r="A2024">
        <v>2023</v>
      </c>
      <c r="B2024">
        <v>127.968796</v>
      </c>
      <c r="C2024">
        <v>5.1447929999999999</v>
      </c>
      <c r="F2024">
        <v>112.35009700000001</v>
      </c>
      <c r="G2024">
        <v>6.302403</v>
      </c>
      <c r="H2024">
        <v>120.15939299999999</v>
      </c>
      <c r="I2024">
        <v>7.5886019999999998</v>
      </c>
    </row>
    <row r="2025" spans="1:9" x14ac:dyDescent="0.25">
      <c r="A2025">
        <v>2024</v>
      </c>
      <c r="B2025">
        <v>127.968796</v>
      </c>
      <c r="C2025">
        <v>5.1447929999999999</v>
      </c>
      <c r="H2025">
        <v>120.15939299999999</v>
      </c>
      <c r="I2025">
        <v>7.5886019999999998</v>
      </c>
    </row>
    <row r="2026" spans="1:9" x14ac:dyDescent="0.25">
      <c r="A2026">
        <v>2025</v>
      </c>
      <c r="B2026">
        <v>127.968796</v>
      </c>
      <c r="C2026">
        <v>5.1447929999999999</v>
      </c>
      <c r="H2026">
        <v>120.15939299999999</v>
      </c>
      <c r="I2026">
        <v>7.5886019999999998</v>
      </c>
    </row>
    <row r="2027" spans="1:9" x14ac:dyDescent="0.25">
      <c r="A2027">
        <v>2026</v>
      </c>
      <c r="B2027">
        <v>127.968796</v>
      </c>
      <c r="C2027">
        <v>5.1447929999999999</v>
      </c>
      <c r="H2027">
        <v>120.15939299999999</v>
      </c>
      <c r="I2027">
        <v>7.5886019999999998</v>
      </c>
    </row>
    <row r="2028" spans="1:9" x14ac:dyDescent="0.25">
      <c r="A2028">
        <v>2027</v>
      </c>
      <c r="B2028">
        <v>127.968796</v>
      </c>
      <c r="C2028">
        <v>5.1447929999999999</v>
      </c>
      <c r="H2028">
        <v>120.15939299999999</v>
      </c>
      <c r="I2028">
        <v>7.5886019999999998</v>
      </c>
    </row>
    <row r="2029" spans="1:9" x14ac:dyDescent="0.25">
      <c r="A2029">
        <v>2028</v>
      </c>
      <c r="B2029">
        <v>127.968796</v>
      </c>
      <c r="C2029">
        <v>5.1447929999999999</v>
      </c>
      <c r="H2029">
        <v>120.15939299999999</v>
      </c>
      <c r="I2029">
        <v>7.5886019999999998</v>
      </c>
    </row>
    <row r="2030" spans="1:9" x14ac:dyDescent="0.25">
      <c r="A2030">
        <v>2029</v>
      </c>
      <c r="B2030">
        <v>127.968796</v>
      </c>
      <c r="C2030">
        <v>5.1447929999999999</v>
      </c>
      <c r="H2030">
        <v>120.15939299999999</v>
      </c>
      <c r="I2030">
        <v>7.5886019999999998</v>
      </c>
    </row>
    <row r="2031" spans="1:9" x14ac:dyDescent="0.25">
      <c r="A2031">
        <v>2030</v>
      </c>
      <c r="B2031">
        <v>127.968796</v>
      </c>
      <c r="C2031">
        <v>5.1447929999999999</v>
      </c>
      <c r="H2031">
        <v>120.15939299999999</v>
      </c>
      <c r="I2031">
        <v>7.5886019999999998</v>
      </c>
    </row>
    <row r="2032" spans="1:9" x14ac:dyDescent="0.25">
      <c r="A2032">
        <v>2031</v>
      </c>
      <c r="B2032">
        <v>127.968796</v>
      </c>
      <c r="C2032">
        <v>5.1447929999999999</v>
      </c>
      <c r="H2032">
        <v>120.15939299999999</v>
      </c>
      <c r="I2032">
        <v>7.5886019999999998</v>
      </c>
    </row>
    <row r="2033" spans="1:9" x14ac:dyDescent="0.25">
      <c r="A2033">
        <v>2032</v>
      </c>
      <c r="B2033">
        <v>127.968796</v>
      </c>
      <c r="C2033">
        <v>5.1447929999999999</v>
      </c>
      <c r="D2033">
        <v>140.99352999999999</v>
      </c>
      <c r="E2033">
        <v>8.4461879999999994</v>
      </c>
      <c r="H2033">
        <v>120.15939299999999</v>
      </c>
      <c r="I2033">
        <v>7.5886019999999998</v>
      </c>
    </row>
    <row r="2034" spans="1:9" x14ac:dyDescent="0.25">
      <c r="A2034">
        <v>2033</v>
      </c>
      <c r="B2034">
        <v>127.968796</v>
      </c>
      <c r="C2034">
        <v>5.1447929999999999</v>
      </c>
      <c r="D2034">
        <v>140.99352999999999</v>
      </c>
      <c r="E2034">
        <v>8.4461879999999994</v>
      </c>
      <c r="H2034">
        <v>120.15939299999999</v>
      </c>
      <c r="I2034">
        <v>7.5886019999999998</v>
      </c>
    </row>
    <row r="2035" spans="1:9" x14ac:dyDescent="0.25">
      <c r="A2035">
        <v>2034</v>
      </c>
      <c r="B2035">
        <v>127.968796</v>
      </c>
      <c r="C2035">
        <v>5.1447929999999999</v>
      </c>
      <c r="D2035">
        <v>140.99352999999999</v>
      </c>
      <c r="E2035">
        <v>8.4461879999999994</v>
      </c>
      <c r="H2035">
        <v>120.15939299999999</v>
      </c>
      <c r="I2035">
        <v>7.5886019999999998</v>
      </c>
    </row>
    <row r="2036" spans="1:9" x14ac:dyDescent="0.25">
      <c r="A2036">
        <v>2035</v>
      </c>
      <c r="D2036">
        <v>140.99352999999999</v>
      </c>
      <c r="E2036">
        <v>8.4461879999999994</v>
      </c>
      <c r="H2036">
        <v>120.15939299999999</v>
      </c>
      <c r="I2036">
        <v>7.5886019999999998</v>
      </c>
    </row>
    <row r="2037" spans="1:9" x14ac:dyDescent="0.25">
      <c r="A2037">
        <v>2036</v>
      </c>
      <c r="D2037">
        <v>140.99352999999999</v>
      </c>
      <c r="E2037">
        <v>8.4461879999999994</v>
      </c>
      <c r="H2037">
        <v>120.15939299999999</v>
      </c>
      <c r="I2037">
        <v>7.5886019999999998</v>
      </c>
    </row>
    <row r="2038" spans="1:9" x14ac:dyDescent="0.25">
      <c r="A2038">
        <v>2037</v>
      </c>
      <c r="D2038">
        <v>140.99352999999999</v>
      </c>
      <c r="E2038">
        <v>8.4461879999999994</v>
      </c>
      <c r="H2038">
        <v>120.15939299999999</v>
      </c>
      <c r="I2038">
        <v>7.5886019999999998</v>
      </c>
    </row>
    <row r="2039" spans="1:9" x14ac:dyDescent="0.25">
      <c r="A2039">
        <v>2038</v>
      </c>
      <c r="D2039">
        <v>140.99352999999999</v>
      </c>
      <c r="E2039">
        <v>8.4461879999999994</v>
      </c>
      <c r="H2039">
        <v>120.15939299999999</v>
      </c>
      <c r="I2039">
        <v>7.5886019999999998</v>
      </c>
    </row>
    <row r="2040" spans="1:9" x14ac:dyDescent="0.25">
      <c r="A2040">
        <v>2039</v>
      </c>
      <c r="D2040">
        <v>140.99352999999999</v>
      </c>
      <c r="E2040">
        <v>8.4461879999999994</v>
      </c>
      <c r="F2040">
        <v>127.32341099999999</v>
      </c>
      <c r="G2040">
        <v>5.7879449999999997</v>
      </c>
      <c r="H2040">
        <v>120.15939299999999</v>
      </c>
      <c r="I2040">
        <v>7.5886019999999998</v>
      </c>
    </row>
    <row r="2041" spans="1:9" x14ac:dyDescent="0.25">
      <c r="A2041">
        <v>2040</v>
      </c>
      <c r="D2041">
        <v>140.99352999999999</v>
      </c>
      <c r="E2041">
        <v>8.4461879999999994</v>
      </c>
      <c r="F2041">
        <v>127.32341099999999</v>
      </c>
      <c r="G2041">
        <v>5.7879449999999997</v>
      </c>
      <c r="H2041">
        <v>120.15939299999999</v>
      </c>
      <c r="I2041">
        <v>7.5886019999999998</v>
      </c>
    </row>
    <row r="2042" spans="1:9" x14ac:dyDescent="0.25">
      <c r="A2042">
        <v>2041</v>
      </c>
      <c r="D2042">
        <v>140.99352999999999</v>
      </c>
      <c r="E2042">
        <v>8.4461879999999994</v>
      </c>
      <c r="F2042">
        <v>127.32341099999999</v>
      </c>
      <c r="G2042">
        <v>5.7879449999999997</v>
      </c>
    </row>
    <row r="2043" spans="1:9" x14ac:dyDescent="0.25">
      <c r="A2043">
        <v>2042</v>
      </c>
      <c r="D2043">
        <v>140.99352999999999</v>
      </c>
      <c r="E2043">
        <v>8.4461879999999994</v>
      </c>
      <c r="F2043">
        <v>127.32341099999999</v>
      </c>
      <c r="G2043">
        <v>5.7879449999999997</v>
      </c>
    </row>
    <row r="2044" spans="1:9" x14ac:dyDescent="0.25">
      <c r="A2044">
        <v>2043</v>
      </c>
      <c r="D2044">
        <v>140.99352999999999</v>
      </c>
      <c r="E2044">
        <v>8.4461879999999994</v>
      </c>
      <c r="F2044">
        <v>127.32341099999999</v>
      </c>
      <c r="G2044">
        <v>5.7879449999999997</v>
      </c>
    </row>
    <row r="2045" spans="1:9" x14ac:dyDescent="0.25">
      <c r="A2045">
        <v>2044</v>
      </c>
      <c r="D2045">
        <v>140.99352999999999</v>
      </c>
      <c r="E2045">
        <v>8.4461879999999994</v>
      </c>
      <c r="F2045">
        <v>127.32341099999999</v>
      </c>
      <c r="G2045">
        <v>5.7879449999999997</v>
      </c>
    </row>
    <row r="2046" spans="1:9" x14ac:dyDescent="0.25">
      <c r="A2046">
        <v>2045</v>
      </c>
      <c r="D2046">
        <v>140.99352999999999</v>
      </c>
      <c r="E2046">
        <v>8.4461879999999994</v>
      </c>
      <c r="F2046">
        <v>127.32341099999999</v>
      </c>
      <c r="G2046">
        <v>5.7879449999999997</v>
      </c>
    </row>
    <row r="2047" spans="1:9" x14ac:dyDescent="0.25">
      <c r="A2047">
        <v>2046</v>
      </c>
      <c r="D2047">
        <v>140.99352999999999</v>
      </c>
      <c r="E2047">
        <v>8.4461879999999994</v>
      </c>
      <c r="F2047">
        <v>127.32341099999999</v>
      </c>
      <c r="G2047">
        <v>5.7879449999999997</v>
      </c>
    </row>
    <row r="2048" spans="1:9" x14ac:dyDescent="0.25">
      <c r="A2048">
        <v>2047</v>
      </c>
      <c r="D2048">
        <v>140.99352999999999</v>
      </c>
      <c r="E2048">
        <v>8.4461879999999994</v>
      </c>
      <c r="F2048">
        <v>127.32341099999999</v>
      </c>
      <c r="G2048">
        <v>5.7879449999999997</v>
      </c>
    </row>
    <row r="2049" spans="1:9" x14ac:dyDescent="0.25">
      <c r="A2049">
        <v>2048</v>
      </c>
      <c r="B2049">
        <v>148.161765</v>
      </c>
      <c r="C2049">
        <v>5.837796</v>
      </c>
      <c r="D2049">
        <v>140.99352999999999</v>
      </c>
      <c r="E2049">
        <v>8.4461879999999994</v>
      </c>
      <c r="F2049">
        <v>127.32341099999999</v>
      </c>
      <c r="G2049">
        <v>5.7879449999999997</v>
      </c>
    </row>
    <row r="2050" spans="1:9" x14ac:dyDescent="0.25">
      <c r="A2050">
        <v>2049</v>
      </c>
      <c r="B2050">
        <v>148.161765</v>
      </c>
      <c r="C2050">
        <v>5.837796</v>
      </c>
      <c r="D2050">
        <v>140.99352999999999</v>
      </c>
      <c r="E2050">
        <v>8.4461879999999994</v>
      </c>
      <c r="F2050">
        <v>127.32341099999999</v>
      </c>
      <c r="G2050">
        <v>5.7879449999999997</v>
      </c>
    </row>
    <row r="2051" spans="1:9" x14ac:dyDescent="0.25">
      <c r="A2051">
        <v>2050</v>
      </c>
      <c r="B2051">
        <v>148.161765</v>
      </c>
      <c r="C2051">
        <v>5.837796</v>
      </c>
      <c r="F2051">
        <v>127.32341099999999</v>
      </c>
      <c r="G2051">
        <v>5.7879449999999997</v>
      </c>
    </row>
    <row r="2052" spans="1:9" x14ac:dyDescent="0.25">
      <c r="A2052">
        <v>2051</v>
      </c>
      <c r="B2052">
        <v>148.161765</v>
      </c>
      <c r="C2052">
        <v>5.837796</v>
      </c>
      <c r="F2052">
        <v>127.32341099999999</v>
      </c>
      <c r="G2052">
        <v>5.7879449999999997</v>
      </c>
    </row>
    <row r="2053" spans="1:9" x14ac:dyDescent="0.25">
      <c r="A2053">
        <v>2052</v>
      </c>
      <c r="B2053">
        <v>148.161765</v>
      </c>
      <c r="C2053">
        <v>5.837796</v>
      </c>
      <c r="F2053">
        <v>127.32341099999999</v>
      </c>
      <c r="G2053">
        <v>5.7879449999999997</v>
      </c>
    </row>
    <row r="2054" spans="1:9" x14ac:dyDescent="0.25">
      <c r="A2054">
        <v>2053</v>
      </c>
      <c r="B2054">
        <v>148.161765</v>
      </c>
      <c r="C2054">
        <v>5.837796</v>
      </c>
      <c r="F2054">
        <v>127.32341099999999</v>
      </c>
      <c r="G2054">
        <v>5.7879449999999997</v>
      </c>
    </row>
    <row r="2055" spans="1:9" x14ac:dyDescent="0.25">
      <c r="A2055">
        <v>2054</v>
      </c>
      <c r="B2055">
        <v>148.161765</v>
      </c>
      <c r="C2055">
        <v>5.837796</v>
      </c>
      <c r="F2055">
        <v>127.32341099999999</v>
      </c>
      <c r="G2055">
        <v>5.7879449999999997</v>
      </c>
    </row>
    <row r="2056" spans="1:9" x14ac:dyDescent="0.25">
      <c r="A2056">
        <v>2055</v>
      </c>
      <c r="B2056">
        <v>148.161765</v>
      </c>
      <c r="C2056">
        <v>5.837796</v>
      </c>
      <c r="F2056">
        <v>127.32341099999999</v>
      </c>
      <c r="G2056">
        <v>5.7879449999999997</v>
      </c>
      <c r="H2056">
        <v>140.86887300000001</v>
      </c>
      <c r="I2056">
        <v>8.6945709999999998</v>
      </c>
    </row>
    <row r="2057" spans="1:9" x14ac:dyDescent="0.25">
      <c r="A2057">
        <v>2056</v>
      </c>
      <c r="B2057">
        <v>148.161765</v>
      </c>
      <c r="C2057">
        <v>5.837796</v>
      </c>
      <c r="F2057">
        <v>127.32341099999999</v>
      </c>
      <c r="G2057">
        <v>5.7879449999999997</v>
      </c>
      <c r="H2057">
        <v>140.86887300000001</v>
      </c>
      <c r="I2057">
        <v>8.6945709999999998</v>
      </c>
    </row>
    <row r="2058" spans="1:9" x14ac:dyDescent="0.25">
      <c r="A2058">
        <v>2057</v>
      </c>
      <c r="B2058">
        <v>148.161765</v>
      </c>
      <c r="C2058">
        <v>5.837796</v>
      </c>
      <c r="F2058">
        <v>127.32341099999999</v>
      </c>
      <c r="G2058">
        <v>5.7879449999999997</v>
      </c>
      <c r="H2058">
        <v>140.86887300000001</v>
      </c>
      <c r="I2058">
        <v>8.6945709999999998</v>
      </c>
    </row>
    <row r="2059" spans="1:9" x14ac:dyDescent="0.25">
      <c r="A2059">
        <v>2058</v>
      </c>
      <c r="B2059">
        <v>148.161765</v>
      </c>
      <c r="C2059">
        <v>5.837796</v>
      </c>
      <c r="H2059">
        <v>140.86887300000001</v>
      </c>
      <c r="I2059">
        <v>8.6945709999999998</v>
      </c>
    </row>
    <row r="2060" spans="1:9" x14ac:dyDescent="0.25">
      <c r="A2060">
        <v>2059</v>
      </c>
      <c r="B2060">
        <v>148.161765</v>
      </c>
      <c r="C2060">
        <v>5.837796</v>
      </c>
      <c r="H2060">
        <v>140.86887300000001</v>
      </c>
      <c r="I2060">
        <v>8.6945709999999998</v>
      </c>
    </row>
    <row r="2061" spans="1:9" x14ac:dyDescent="0.25">
      <c r="A2061">
        <v>2060</v>
      </c>
      <c r="B2061">
        <v>148.161765</v>
      </c>
      <c r="C2061">
        <v>5.837796</v>
      </c>
      <c r="H2061">
        <v>140.86887300000001</v>
      </c>
      <c r="I2061">
        <v>8.6945709999999998</v>
      </c>
    </row>
    <row r="2062" spans="1:9" x14ac:dyDescent="0.25">
      <c r="A2062">
        <v>2061</v>
      </c>
      <c r="B2062">
        <v>148.161765</v>
      </c>
      <c r="C2062">
        <v>5.837796</v>
      </c>
      <c r="H2062">
        <v>140.86887300000001</v>
      </c>
      <c r="I2062">
        <v>8.6945709999999998</v>
      </c>
    </row>
    <row r="2063" spans="1:9" x14ac:dyDescent="0.25">
      <c r="A2063">
        <v>2062</v>
      </c>
      <c r="B2063">
        <v>148.161765</v>
      </c>
      <c r="C2063">
        <v>5.837796</v>
      </c>
      <c r="H2063">
        <v>140.86887300000001</v>
      </c>
      <c r="I2063">
        <v>8.6945709999999998</v>
      </c>
    </row>
    <row r="2064" spans="1:9" x14ac:dyDescent="0.25">
      <c r="A2064">
        <v>2063</v>
      </c>
      <c r="B2064">
        <v>148.161765</v>
      </c>
      <c r="C2064">
        <v>5.837796</v>
      </c>
      <c r="H2064">
        <v>140.86887300000001</v>
      </c>
      <c r="I2064">
        <v>8.6945709999999998</v>
      </c>
    </row>
    <row r="2065" spans="1:9" x14ac:dyDescent="0.25">
      <c r="A2065">
        <v>2064</v>
      </c>
      <c r="B2065">
        <v>148.161765</v>
      </c>
      <c r="C2065">
        <v>5.837796</v>
      </c>
      <c r="H2065">
        <v>140.86887300000001</v>
      </c>
      <c r="I2065">
        <v>8.6945709999999998</v>
      </c>
    </row>
    <row r="2066" spans="1:9" x14ac:dyDescent="0.25">
      <c r="A2066">
        <v>2065</v>
      </c>
      <c r="B2066">
        <v>148.161765</v>
      </c>
      <c r="C2066">
        <v>5.837796</v>
      </c>
      <c r="H2066">
        <v>140.86887300000001</v>
      </c>
      <c r="I2066">
        <v>8.6945709999999998</v>
      </c>
    </row>
    <row r="2067" spans="1:9" x14ac:dyDescent="0.25">
      <c r="A2067">
        <v>2066</v>
      </c>
      <c r="B2067">
        <v>148.161765</v>
      </c>
      <c r="C2067">
        <v>5.837796</v>
      </c>
      <c r="H2067">
        <v>140.86887300000001</v>
      </c>
      <c r="I2067">
        <v>8.6945709999999998</v>
      </c>
    </row>
    <row r="2068" spans="1:9" x14ac:dyDescent="0.25">
      <c r="A2068">
        <v>2067</v>
      </c>
      <c r="B2068">
        <v>148.161765</v>
      </c>
      <c r="C2068">
        <v>5.837796</v>
      </c>
      <c r="H2068">
        <v>140.86887300000001</v>
      </c>
      <c r="I2068">
        <v>8.6945709999999998</v>
      </c>
    </row>
    <row r="2069" spans="1:9" x14ac:dyDescent="0.25">
      <c r="A2069">
        <v>2068</v>
      </c>
      <c r="B2069">
        <v>148.161765</v>
      </c>
      <c r="C2069">
        <v>5.837796</v>
      </c>
      <c r="D2069">
        <v>155.392383</v>
      </c>
      <c r="E2069">
        <v>7.0177480000000001</v>
      </c>
      <c r="H2069">
        <v>140.86887300000001</v>
      </c>
      <c r="I2069">
        <v>8.6945709999999998</v>
      </c>
    </row>
    <row r="2070" spans="1:9" x14ac:dyDescent="0.25">
      <c r="A2070">
        <v>2069</v>
      </c>
      <c r="B2070">
        <v>148.34880799999999</v>
      </c>
      <c r="C2070">
        <v>5.713552</v>
      </c>
      <c r="D2070">
        <v>155.392383</v>
      </c>
      <c r="E2070">
        <v>7.0177480000000001</v>
      </c>
      <c r="H2070">
        <v>140.86887300000001</v>
      </c>
      <c r="I2070">
        <v>8.6945709999999998</v>
      </c>
    </row>
    <row r="2071" spans="1:9" x14ac:dyDescent="0.25">
      <c r="A2071">
        <v>2070</v>
      </c>
      <c r="D2071">
        <v>155.392383</v>
      </c>
      <c r="E2071">
        <v>7.0177480000000001</v>
      </c>
      <c r="H2071">
        <v>140.86887300000001</v>
      </c>
      <c r="I2071">
        <v>8.6945709999999998</v>
      </c>
    </row>
    <row r="2072" spans="1:9" x14ac:dyDescent="0.25">
      <c r="A2072">
        <v>2071</v>
      </c>
      <c r="D2072">
        <v>155.392383</v>
      </c>
      <c r="E2072">
        <v>7.0177480000000001</v>
      </c>
      <c r="H2072">
        <v>140.86887300000001</v>
      </c>
      <c r="I2072">
        <v>8.6945709999999998</v>
      </c>
    </row>
    <row r="2073" spans="1:9" x14ac:dyDescent="0.25">
      <c r="A2073">
        <v>2072</v>
      </c>
      <c r="D2073">
        <v>155.392383</v>
      </c>
      <c r="E2073">
        <v>7.0177480000000001</v>
      </c>
      <c r="F2073">
        <v>146.47879699999999</v>
      </c>
      <c r="G2073">
        <v>5.6514819999999997</v>
      </c>
      <c r="H2073">
        <v>140.86887300000001</v>
      </c>
      <c r="I2073">
        <v>8.6945709999999998</v>
      </c>
    </row>
    <row r="2074" spans="1:9" x14ac:dyDescent="0.25">
      <c r="A2074">
        <v>2073</v>
      </c>
      <c r="D2074">
        <v>155.392383</v>
      </c>
      <c r="E2074">
        <v>7.0177480000000001</v>
      </c>
      <c r="F2074">
        <v>146.47879699999999</v>
      </c>
      <c r="G2074">
        <v>5.6514819999999997</v>
      </c>
      <c r="H2074">
        <v>140.86887300000001</v>
      </c>
      <c r="I2074">
        <v>8.6945709999999998</v>
      </c>
    </row>
    <row r="2075" spans="1:9" x14ac:dyDescent="0.25">
      <c r="A2075">
        <v>2074</v>
      </c>
      <c r="D2075">
        <v>155.392383</v>
      </c>
      <c r="E2075">
        <v>7.0177480000000001</v>
      </c>
      <c r="F2075">
        <v>146.47879699999999</v>
      </c>
      <c r="G2075">
        <v>5.6514819999999997</v>
      </c>
      <c r="H2075">
        <v>140.86887300000001</v>
      </c>
      <c r="I2075">
        <v>8.6945709999999998</v>
      </c>
    </row>
    <row r="2076" spans="1:9" x14ac:dyDescent="0.25">
      <c r="A2076">
        <v>2075</v>
      </c>
      <c r="D2076">
        <v>155.392383</v>
      </c>
      <c r="E2076">
        <v>7.0177480000000001</v>
      </c>
      <c r="F2076">
        <v>146.47879699999999</v>
      </c>
      <c r="G2076">
        <v>5.6514819999999997</v>
      </c>
      <c r="H2076">
        <v>140.86887300000001</v>
      </c>
      <c r="I2076">
        <v>8.6945709999999998</v>
      </c>
    </row>
    <row r="2077" spans="1:9" x14ac:dyDescent="0.25">
      <c r="A2077">
        <v>2076</v>
      </c>
      <c r="D2077">
        <v>155.392383</v>
      </c>
      <c r="E2077">
        <v>7.0177480000000001</v>
      </c>
      <c r="F2077">
        <v>146.47879699999999</v>
      </c>
      <c r="G2077">
        <v>5.6514819999999997</v>
      </c>
    </row>
    <row r="2078" spans="1:9" x14ac:dyDescent="0.25">
      <c r="A2078">
        <v>2077</v>
      </c>
      <c r="D2078">
        <v>155.392383</v>
      </c>
      <c r="E2078">
        <v>7.0177480000000001</v>
      </c>
      <c r="F2078">
        <v>146.47879699999999</v>
      </c>
      <c r="G2078">
        <v>5.6514819999999997</v>
      </c>
    </row>
    <row r="2079" spans="1:9" x14ac:dyDescent="0.25">
      <c r="A2079">
        <v>2078</v>
      </c>
      <c r="D2079">
        <v>155.392383</v>
      </c>
      <c r="E2079">
        <v>7.0177480000000001</v>
      </c>
      <c r="F2079">
        <v>146.47879699999999</v>
      </c>
      <c r="G2079">
        <v>5.6514819999999997</v>
      </c>
    </row>
    <row r="2080" spans="1:9" x14ac:dyDescent="0.25">
      <c r="A2080">
        <v>2079</v>
      </c>
      <c r="D2080">
        <v>155.392383</v>
      </c>
      <c r="E2080">
        <v>7.0177480000000001</v>
      </c>
      <c r="F2080">
        <v>146.47879699999999</v>
      </c>
      <c r="G2080">
        <v>5.6514819999999997</v>
      </c>
    </row>
    <row r="2081" spans="1:9" x14ac:dyDescent="0.25">
      <c r="A2081">
        <v>2080</v>
      </c>
      <c r="D2081">
        <v>155.392383</v>
      </c>
      <c r="E2081">
        <v>7.0177480000000001</v>
      </c>
      <c r="F2081">
        <v>146.47879699999999</v>
      </c>
      <c r="G2081">
        <v>5.6514819999999997</v>
      </c>
    </row>
    <row r="2082" spans="1:9" x14ac:dyDescent="0.25">
      <c r="A2082">
        <v>2081</v>
      </c>
      <c r="D2082">
        <v>155.392383</v>
      </c>
      <c r="E2082">
        <v>7.0177480000000001</v>
      </c>
      <c r="F2082">
        <v>146.47879699999999</v>
      </c>
      <c r="G2082">
        <v>5.6514819999999997</v>
      </c>
    </row>
    <row r="2083" spans="1:9" x14ac:dyDescent="0.25">
      <c r="A2083">
        <v>2082</v>
      </c>
      <c r="D2083">
        <v>155.392383</v>
      </c>
      <c r="E2083">
        <v>7.0177480000000001</v>
      </c>
      <c r="F2083">
        <v>146.47879699999999</v>
      </c>
      <c r="G2083">
        <v>5.6514819999999997</v>
      </c>
    </row>
    <row r="2084" spans="1:9" x14ac:dyDescent="0.25">
      <c r="A2084">
        <v>2083</v>
      </c>
      <c r="D2084">
        <v>155.392383</v>
      </c>
      <c r="E2084">
        <v>7.0177480000000001</v>
      </c>
      <c r="F2084">
        <v>146.47879699999999</v>
      </c>
      <c r="G2084">
        <v>5.6514819999999997</v>
      </c>
    </row>
    <row r="2085" spans="1:9" x14ac:dyDescent="0.25">
      <c r="A2085">
        <v>2084</v>
      </c>
      <c r="B2085">
        <v>161.99970200000001</v>
      </c>
      <c r="C2085">
        <v>4.9682969999999997</v>
      </c>
      <c r="D2085">
        <v>155.392383</v>
      </c>
      <c r="E2085">
        <v>7.0177480000000001</v>
      </c>
      <c r="F2085">
        <v>146.47879699999999</v>
      </c>
      <c r="G2085">
        <v>5.6514819999999997</v>
      </c>
    </row>
    <row r="2086" spans="1:9" x14ac:dyDescent="0.25">
      <c r="A2086">
        <v>2085</v>
      </c>
      <c r="B2086">
        <v>161.99970200000001</v>
      </c>
      <c r="C2086">
        <v>4.9682969999999997</v>
      </c>
      <c r="D2086">
        <v>155.392383</v>
      </c>
      <c r="E2086">
        <v>7.0177480000000001</v>
      </c>
      <c r="F2086">
        <v>146.47879699999999</v>
      </c>
      <c r="G2086">
        <v>5.6514819999999997</v>
      </c>
    </row>
    <row r="2087" spans="1:9" x14ac:dyDescent="0.25">
      <c r="A2087">
        <v>2086</v>
      </c>
      <c r="B2087">
        <v>161.99970200000001</v>
      </c>
      <c r="C2087">
        <v>4.9682969999999997</v>
      </c>
      <c r="D2087">
        <v>155.392383</v>
      </c>
      <c r="E2087">
        <v>7.0177480000000001</v>
      </c>
      <c r="F2087">
        <v>146.47879699999999</v>
      </c>
      <c r="G2087">
        <v>5.6514819999999997</v>
      </c>
    </row>
    <row r="2088" spans="1:9" x14ac:dyDescent="0.25">
      <c r="A2088">
        <v>2087</v>
      </c>
      <c r="B2088">
        <v>161.99970200000001</v>
      </c>
      <c r="C2088">
        <v>4.9682969999999997</v>
      </c>
      <c r="D2088">
        <v>155.392383</v>
      </c>
      <c r="E2088">
        <v>7.0177480000000001</v>
      </c>
      <c r="F2088">
        <v>146.79050000000001</v>
      </c>
      <c r="G2088">
        <v>5.6514819999999997</v>
      </c>
    </row>
    <row r="2089" spans="1:9" x14ac:dyDescent="0.25">
      <c r="A2089">
        <v>2088</v>
      </c>
      <c r="B2089">
        <v>161.99970200000001</v>
      </c>
      <c r="C2089">
        <v>4.9682969999999997</v>
      </c>
      <c r="D2089">
        <v>155.392383</v>
      </c>
      <c r="E2089">
        <v>7.0177480000000001</v>
      </c>
      <c r="F2089">
        <v>146.79050000000001</v>
      </c>
      <c r="G2089">
        <v>5.6514819999999997</v>
      </c>
    </row>
    <row r="2090" spans="1:9" x14ac:dyDescent="0.25">
      <c r="A2090">
        <v>2089</v>
      </c>
      <c r="B2090">
        <v>161.99970200000001</v>
      </c>
      <c r="C2090">
        <v>4.9682969999999997</v>
      </c>
      <c r="F2090">
        <v>146.79050000000001</v>
      </c>
      <c r="G2090">
        <v>5.6514819999999997</v>
      </c>
    </row>
    <row r="2091" spans="1:9" x14ac:dyDescent="0.25">
      <c r="A2091">
        <v>2090</v>
      </c>
      <c r="B2091">
        <v>161.99970200000001</v>
      </c>
      <c r="C2091">
        <v>4.9682969999999997</v>
      </c>
      <c r="F2091">
        <v>146.79050000000001</v>
      </c>
      <c r="G2091">
        <v>5.6514819999999997</v>
      </c>
    </row>
    <row r="2092" spans="1:9" x14ac:dyDescent="0.25">
      <c r="A2092">
        <v>2091</v>
      </c>
      <c r="B2092">
        <v>161.99970200000001</v>
      </c>
      <c r="C2092">
        <v>4.9682969999999997</v>
      </c>
      <c r="F2092">
        <v>146.79050000000001</v>
      </c>
      <c r="G2092">
        <v>5.6514819999999997</v>
      </c>
      <c r="H2092">
        <v>154.76908</v>
      </c>
      <c r="I2092">
        <v>8.1978039999999996</v>
      </c>
    </row>
    <row r="2093" spans="1:9" x14ac:dyDescent="0.25">
      <c r="A2093">
        <v>2092</v>
      </c>
      <c r="B2093">
        <v>161.99970200000001</v>
      </c>
      <c r="C2093">
        <v>4.9682969999999997</v>
      </c>
      <c r="H2093">
        <v>154.76908</v>
      </c>
      <c r="I2093">
        <v>8.1978039999999996</v>
      </c>
    </row>
    <row r="2094" spans="1:9" x14ac:dyDescent="0.25">
      <c r="A2094">
        <v>2093</v>
      </c>
      <c r="B2094">
        <v>161.99970200000001</v>
      </c>
      <c r="C2094">
        <v>4.9682969999999997</v>
      </c>
      <c r="H2094">
        <v>154.76908</v>
      </c>
      <c r="I2094">
        <v>8.1978039999999996</v>
      </c>
    </row>
    <row r="2095" spans="1:9" x14ac:dyDescent="0.25">
      <c r="A2095">
        <v>2094</v>
      </c>
      <c r="B2095">
        <v>161.99970200000001</v>
      </c>
      <c r="C2095">
        <v>4.9682969999999997</v>
      </c>
      <c r="H2095">
        <v>154.76908</v>
      </c>
      <c r="I2095">
        <v>8.1978039999999996</v>
      </c>
    </row>
    <row r="2096" spans="1:9" x14ac:dyDescent="0.25">
      <c r="A2096">
        <v>2095</v>
      </c>
      <c r="B2096">
        <v>161.99970200000001</v>
      </c>
      <c r="C2096">
        <v>4.9682969999999997</v>
      </c>
      <c r="H2096">
        <v>154.76908</v>
      </c>
      <c r="I2096">
        <v>8.1978039999999996</v>
      </c>
    </row>
    <row r="2097" spans="1:9" x14ac:dyDescent="0.25">
      <c r="A2097">
        <v>2096</v>
      </c>
      <c r="B2097">
        <v>161.99970200000001</v>
      </c>
      <c r="C2097">
        <v>4.9682969999999997</v>
      </c>
      <c r="H2097">
        <v>154.76908</v>
      </c>
      <c r="I2097">
        <v>8.1978039999999996</v>
      </c>
    </row>
    <row r="2098" spans="1:9" x14ac:dyDescent="0.25">
      <c r="A2098">
        <v>2097</v>
      </c>
      <c r="B2098">
        <v>161.99970200000001</v>
      </c>
      <c r="C2098">
        <v>4.9682969999999997</v>
      </c>
      <c r="H2098">
        <v>154.76908</v>
      </c>
      <c r="I2098">
        <v>8.1978039999999996</v>
      </c>
    </row>
    <row r="2099" spans="1:9" x14ac:dyDescent="0.25">
      <c r="A2099">
        <v>2098</v>
      </c>
      <c r="B2099">
        <v>161.99970200000001</v>
      </c>
      <c r="C2099">
        <v>4.9682969999999997</v>
      </c>
      <c r="H2099">
        <v>154.76908</v>
      </c>
      <c r="I2099">
        <v>8.1978039999999996</v>
      </c>
    </row>
    <row r="2100" spans="1:9" x14ac:dyDescent="0.25">
      <c r="A2100">
        <v>2099</v>
      </c>
      <c r="B2100">
        <v>161.99970200000001</v>
      </c>
      <c r="C2100">
        <v>4.9682969999999997</v>
      </c>
      <c r="H2100">
        <v>154.76908</v>
      </c>
      <c r="I2100">
        <v>8.1978039999999996</v>
      </c>
    </row>
    <row r="2101" spans="1:9" x14ac:dyDescent="0.25">
      <c r="A2101">
        <v>2100</v>
      </c>
      <c r="B2101">
        <v>161.99970200000001</v>
      </c>
      <c r="C2101">
        <v>4.9682969999999997</v>
      </c>
      <c r="H2101">
        <v>154.76908</v>
      </c>
      <c r="I2101">
        <v>8.1978039999999996</v>
      </c>
    </row>
    <row r="2102" spans="1:9" x14ac:dyDescent="0.25">
      <c r="A2102">
        <v>2101</v>
      </c>
      <c r="B2102">
        <v>161.99970200000001</v>
      </c>
      <c r="C2102">
        <v>4.9682969999999997</v>
      </c>
      <c r="H2102">
        <v>154.76908</v>
      </c>
      <c r="I2102">
        <v>8.1978039999999996</v>
      </c>
    </row>
    <row r="2103" spans="1:9" x14ac:dyDescent="0.25">
      <c r="A2103">
        <v>2102</v>
      </c>
      <c r="B2103">
        <v>161.99970200000001</v>
      </c>
      <c r="C2103">
        <v>4.9682969999999997</v>
      </c>
      <c r="H2103">
        <v>154.76908</v>
      </c>
      <c r="I2103">
        <v>8.1978039999999996</v>
      </c>
    </row>
    <row r="2104" spans="1:9" x14ac:dyDescent="0.25">
      <c r="A2104">
        <v>2103</v>
      </c>
      <c r="B2104">
        <v>161.99970200000001</v>
      </c>
      <c r="C2104">
        <v>4.9682969999999997</v>
      </c>
      <c r="H2104">
        <v>154.76908</v>
      </c>
      <c r="I2104">
        <v>8.1978039999999996</v>
      </c>
    </row>
    <row r="2105" spans="1:9" x14ac:dyDescent="0.25">
      <c r="A2105">
        <v>2104</v>
      </c>
      <c r="B2105">
        <v>161.99970200000001</v>
      </c>
      <c r="C2105">
        <v>4.9682969999999997</v>
      </c>
      <c r="H2105">
        <v>154.76908</v>
      </c>
      <c r="I2105">
        <v>8.1978039999999996</v>
      </c>
    </row>
    <row r="2106" spans="1:9" x14ac:dyDescent="0.25">
      <c r="A2106">
        <v>2105</v>
      </c>
      <c r="B2106">
        <v>161.99970200000001</v>
      </c>
      <c r="C2106">
        <v>4.9682969999999997</v>
      </c>
      <c r="D2106">
        <v>170.22770600000001</v>
      </c>
      <c r="E2106">
        <v>7.2662360000000001</v>
      </c>
      <c r="H2106">
        <v>154.76908</v>
      </c>
      <c r="I2106">
        <v>8.1978039999999996</v>
      </c>
    </row>
    <row r="2107" spans="1:9" x14ac:dyDescent="0.25">
      <c r="A2107">
        <v>2106</v>
      </c>
      <c r="D2107">
        <v>170.22770600000001</v>
      </c>
      <c r="E2107">
        <v>7.2662360000000001</v>
      </c>
      <c r="H2107">
        <v>154.76908</v>
      </c>
      <c r="I2107">
        <v>8.1978039999999996</v>
      </c>
    </row>
    <row r="2108" spans="1:9" x14ac:dyDescent="0.25">
      <c r="A2108">
        <v>2107</v>
      </c>
      <c r="D2108">
        <v>170.22770600000001</v>
      </c>
      <c r="E2108">
        <v>7.2662360000000001</v>
      </c>
      <c r="H2108">
        <v>154.76908</v>
      </c>
      <c r="I2108">
        <v>8.1978039999999996</v>
      </c>
    </row>
    <row r="2109" spans="1:9" x14ac:dyDescent="0.25">
      <c r="A2109">
        <v>2108</v>
      </c>
      <c r="D2109">
        <v>170.22770600000001</v>
      </c>
      <c r="E2109">
        <v>7.2662360000000001</v>
      </c>
      <c r="H2109">
        <v>154.76908</v>
      </c>
      <c r="I2109">
        <v>8.1978039999999996</v>
      </c>
    </row>
    <row r="2110" spans="1:9" x14ac:dyDescent="0.25">
      <c r="A2110">
        <v>2109</v>
      </c>
      <c r="D2110">
        <v>170.22770600000001</v>
      </c>
      <c r="E2110">
        <v>7.2662360000000001</v>
      </c>
      <c r="F2110">
        <v>161.31401399999999</v>
      </c>
      <c r="G2110">
        <v>5.0925409999999998</v>
      </c>
      <c r="H2110">
        <v>154.95612299999999</v>
      </c>
      <c r="I2110">
        <v>8.1978039999999996</v>
      </c>
    </row>
    <row r="2111" spans="1:9" x14ac:dyDescent="0.25">
      <c r="A2111">
        <v>2110</v>
      </c>
      <c r="D2111">
        <v>170.22770600000001</v>
      </c>
      <c r="E2111">
        <v>7.2662360000000001</v>
      </c>
      <c r="F2111">
        <v>161.31401399999999</v>
      </c>
      <c r="G2111">
        <v>5.0925409999999998</v>
      </c>
      <c r="H2111">
        <v>155.080783</v>
      </c>
      <c r="I2111">
        <v>8.1356310000000001</v>
      </c>
    </row>
    <row r="2112" spans="1:9" x14ac:dyDescent="0.25">
      <c r="A2112">
        <v>2111</v>
      </c>
      <c r="D2112">
        <v>170.22770600000001</v>
      </c>
      <c r="E2112">
        <v>7.2662360000000001</v>
      </c>
      <c r="F2112">
        <v>161.31401399999999</v>
      </c>
      <c r="G2112">
        <v>5.0925409999999998</v>
      </c>
      <c r="H2112">
        <v>155.080783</v>
      </c>
      <c r="I2112">
        <v>8.1356310000000001</v>
      </c>
    </row>
    <row r="2113" spans="1:9" x14ac:dyDescent="0.25">
      <c r="A2113">
        <v>2112</v>
      </c>
      <c r="D2113">
        <v>170.22770600000001</v>
      </c>
      <c r="E2113">
        <v>7.2662360000000001</v>
      </c>
      <c r="F2113">
        <v>161.31401399999999</v>
      </c>
      <c r="G2113">
        <v>5.0925409999999998</v>
      </c>
      <c r="H2113">
        <v>155.080783</v>
      </c>
      <c r="I2113">
        <v>8.1356310000000001</v>
      </c>
    </row>
    <row r="2114" spans="1:9" x14ac:dyDescent="0.25">
      <c r="A2114">
        <v>2113</v>
      </c>
      <c r="D2114">
        <v>170.22770600000001</v>
      </c>
      <c r="E2114">
        <v>7.2662360000000001</v>
      </c>
      <c r="F2114">
        <v>161.31401399999999</v>
      </c>
      <c r="G2114">
        <v>5.0925409999999998</v>
      </c>
      <c r="H2114">
        <v>155.080783</v>
      </c>
      <c r="I2114">
        <v>8.1356310000000001</v>
      </c>
    </row>
    <row r="2115" spans="1:9" x14ac:dyDescent="0.25">
      <c r="A2115">
        <v>2114</v>
      </c>
      <c r="D2115">
        <v>170.22770600000001</v>
      </c>
      <c r="E2115">
        <v>7.2662360000000001</v>
      </c>
      <c r="F2115">
        <v>161.31401399999999</v>
      </c>
      <c r="G2115">
        <v>5.0925409999999998</v>
      </c>
    </row>
    <row r="2116" spans="1:9" x14ac:dyDescent="0.25">
      <c r="A2116">
        <v>2115</v>
      </c>
      <c r="D2116">
        <v>170.22770600000001</v>
      </c>
      <c r="E2116">
        <v>7.2662360000000001</v>
      </c>
      <c r="F2116">
        <v>161.31401399999999</v>
      </c>
      <c r="G2116">
        <v>5.0925409999999998</v>
      </c>
    </row>
    <row r="2117" spans="1:9" x14ac:dyDescent="0.25">
      <c r="A2117">
        <v>2116</v>
      </c>
      <c r="D2117">
        <v>170.22770600000001</v>
      </c>
      <c r="E2117">
        <v>7.2662360000000001</v>
      </c>
      <c r="F2117">
        <v>161.31401399999999</v>
      </c>
      <c r="G2117">
        <v>5.0925409999999998</v>
      </c>
    </row>
    <row r="2118" spans="1:9" x14ac:dyDescent="0.25">
      <c r="A2118">
        <v>2117</v>
      </c>
      <c r="D2118">
        <v>170.22770600000001</v>
      </c>
      <c r="E2118">
        <v>7.2662360000000001</v>
      </c>
      <c r="F2118">
        <v>161.31401399999999</v>
      </c>
      <c r="G2118">
        <v>5.0925409999999998</v>
      </c>
    </row>
    <row r="2119" spans="1:9" x14ac:dyDescent="0.25">
      <c r="A2119">
        <v>2118</v>
      </c>
      <c r="D2119">
        <v>170.22770600000001</v>
      </c>
      <c r="E2119">
        <v>7.2662360000000001</v>
      </c>
      <c r="F2119">
        <v>161.31401399999999</v>
      </c>
      <c r="G2119">
        <v>5.0925409999999998</v>
      </c>
    </row>
    <row r="2120" spans="1:9" x14ac:dyDescent="0.25">
      <c r="A2120">
        <v>2119</v>
      </c>
      <c r="D2120">
        <v>170.22770600000001</v>
      </c>
      <c r="E2120">
        <v>7.2662360000000001</v>
      </c>
      <c r="F2120">
        <v>161.31401399999999</v>
      </c>
      <c r="G2120">
        <v>5.0925409999999998</v>
      </c>
    </row>
    <row r="2121" spans="1:9" x14ac:dyDescent="0.25">
      <c r="A2121">
        <v>2120</v>
      </c>
      <c r="D2121">
        <v>170.22770600000001</v>
      </c>
      <c r="E2121">
        <v>7.2662360000000001</v>
      </c>
      <c r="F2121">
        <v>161.31401399999999</v>
      </c>
      <c r="G2121">
        <v>5.0925409999999998</v>
      </c>
    </row>
    <row r="2122" spans="1:9" x14ac:dyDescent="0.25">
      <c r="A2122">
        <v>2121</v>
      </c>
      <c r="D2122">
        <v>170.22770600000001</v>
      </c>
      <c r="E2122">
        <v>7.2662360000000001</v>
      </c>
      <c r="F2122">
        <v>161.31401399999999</v>
      </c>
      <c r="G2122">
        <v>5.0925409999999998</v>
      </c>
    </row>
    <row r="2123" spans="1:9" x14ac:dyDescent="0.25">
      <c r="A2123">
        <v>2122</v>
      </c>
      <c r="D2123">
        <v>170.22770600000001</v>
      </c>
      <c r="E2123">
        <v>7.2662360000000001</v>
      </c>
      <c r="F2123">
        <v>161.31401399999999</v>
      </c>
      <c r="G2123">
        <v>5.0925409999999998</v>
      </c>
    </row>
    <row r="2124" spans="1:9" x14ac:dyDescent="0.25">
      <c r="A2124">
        <v>2123</v>
      </c>
      <c r="D2124">
        <v>170.22770600000001</v>
      </c>
      <c r="E2124">
        <v>7.2662360000000001</v>
      </c>
      <c r="F2124">
        <v>161.31401399999999</v>
      </c>
      <c r="G2124">
        <v>5.0925409999999998</v>
      </c>
    </row>
    <row r="2125" spans="1:9" x14ac:dyDescent="0.25">
      <c r="A2125">
        <v>2124</v>
      </c>
      <c r="B2125">
        <v>176.772639</v>
      </c>
      <c r="C2125">
        <v>6.1483530000000002</v>
      </c>
      <c r="D2125">
        <v>170.22770600000001</v>
      </c>
      <c r="E2125">
        <v>7.2662360000000001</v>
      </c>
      <c r="F2125">
        <v>161.31401399999999</v>
      </c>
      <c r="G2125">
        <v>5.0925409999999998</v>
      </c>
    </row>
    <row r="2126" spans="1:9" x14ac:dyDescent="0.25">
      <c r="A2126">
        <v>2125</v>
      </c>
      <c r="B2126">
        <v>176.772639</v>
      </c>
      <c r="C2126">
        <v>6.1483530000000002</v>
      </c>
      <c r="D2126">
        <v>170.22770600000001</v>
      </c>
      <c r="E2126">
        <v>7.2662360000000001</v>
      </c>
      <c r="F2126">
        <v>161.31401399999999</v>
      </c>
      <c r="G2126">
        <v>5.0925409999999998</v>
      </c>
    </row>
    <row r="2127" spans="1:9" x14ac:dyDescent="0.25">
      <c r="A2127">
        <v>2126</v>
      </c>
      <c r="B2127">
        <v>176.772639</v>
      </c>
      <c r="C2127">
        <v>6.1483530000000002</v>
      </c>
      <c r="F2127">
        <v>161.31401399999999</v>
      </c>
      <c r="G2127">
        <v>5.0925409999999998</v>
      </c>
    </row>
    <row r="2128" spans="1:9" x14ac:dyDescent="0.25">
      <c r="A2128">
        <v>2127</v>
      </c>
      <c r="B2128">
        <v>176.772639</v>
      </c>
      <c r="C2128">
        <v>6.1483530000000002</v>
      </c>
      <c r="F2128">
        <v>161.31401399999999</v>
      </c>
      <c r="G2128">
        <v>5.0925409999999998</v>
      </c>
      <c r="H2128">
        <v>168.48235599999998</v>
      </c>
      <c r="I2128">
        <v>8.6325020000000006</v>
      </c>
    </row>
    <row r="2129" spans="1:9" x14ac:dyDescent="0.25">
      <c r="A2129">
        <v>2128</v>
      </c>
      <c r="B2129">
        <v>176.772639</v>
      </c>
      <c r="C2129">
        <v>6.1483530000000002</v>
      </c>
      <c r="F2129">
        <v>161.31401399999999</v>
      </c>
      <c r="G2129">
        <v>5.0925409999999998</v>
      </c>
      <c r="H2129">
        <v>168.48235599999998</v>
      </c>
      <c r="I2129">
        <v>8.6325020000000006</v>
      </c>
    </row>
    <row r="2130" spans="1:9" x14ac:dyDescent="0.25">
      <c r="A2130">
        <v>2129</v>
      </c>
      <c r="B2130">
        <v>176.772639</v>
      </c>
      <c r="C2130">
        <v>6.1483530000000002</v>
      </c>
      <c r="F2130">
        <v>161.31401399999999</v>
      </c>
      <c r="G2130">
        <v>5.0925409999999998</v>
      </c>
      <c r="H2130">
        <v>168.48235599999998</v>
      </c>
      <c r="I2130">
        <v>8.6325020000000006</v>
      </c>
    </row>
    <row r="2131" spans="1:9" x14ac:dyDescent="0.25">
      <c r="A2131">
        <v>2130</v>
      </c>
      <c r="B2131">
        <v>176.772639</v>
      </c>
      <c r="C2131">
        <v>6.1483530000000002</v>
      </c>
      <c r="F2131">
        <v>161.31401399999999</v>
      </c>
      <c r="G2131">
        <v>5.0925409999999998</v>
      </c>
      <c r="H2131">
        <v>168.48235599999998</v>
      </c>
      <c r="I2131">
        <v>8.6325020000000006</v>
      </c>
    </row>
    <row r="2132" spans="1:9" x14ac:dyDescent="0.25">
      <c r="A2132">
        <v>2131</v>
      </c>
      <c r="B2132">
        <v>176.772639</v>
      </c>
      <c r="C2132">
        <v>6.1483530000000002</v>
      </c>
      <c r="H2132">
        <v>168.48235599999998</v>
      </c>
      <c r="I2132">
        <v>8.6325020000000006</v>
      </c>
    </row>
    <row r="2133" spans="1:9" x14ac:dyDescent="0.25">
      <c r="A2133">
        <v>2132</v>
      </c>
      <c r="B2133">
        <v>176.772639</v>
      </c>
      <c r="C2133">
        <v>6.1483530000000002</v>
      </c>
      <c r="H2133">
        <v>168.48235599999998</v>
      </c>
      <c r="I2133">
        <v>8.6325020000000006</v>
      </c>
    </row>
    <row r="2134" spans="1:9" x14ac:dyDescent="0.25">
      <c r="A2134">
        <v>2133</v>
      </c>
      <c r="B2134">
        <v>176.772639</v>
      </c>
      <c r="C2134">
        <v>6.1483530000000002</v>
      </c>
      <c r="H2134">
        <v>168.48235599999998</v>
      </c>
      <c r="I2134">
        <v>8.6325020000000006</v>
      </c>
    </row>
    <row r="2135" spans="1:9" x14ac:dyDescent="0.25">
      <c r="A2135">
        <v>2134</v>
      </c>
      <c r="B2135">
        <v>176.772639</v>
      </c>
      <c r="C2135">
        <v>6.1483530000000002</v>
      </c>
      <c r="H2135">
        <v>168.48235599999998</v>
      </c>
      <c r="I2135">
        <v>8.6325020000000006</v>
      </c>
    </row>
    <row r="2136" spans="1:9" x14ac:dyDescent="0.25">
      <c r="A2136">
        <v>2135</v>
      </c>
      <c r="B2136">
        <v>176.772639</v>
      </c>
      <c r="C2136">
        <v>6.1483530000000002</v>
      </c>
      <c r="H2136">
        <v>168.48235599999998</v>
      </c>
      <c r="I2136">
        <v>8.6325020000000006</v>
      </c>
    </row>
    <row r="2137" spans="1:9" x14ac:dyDescent="0.25">
      <c r="A2137">
        <v>2136</v>
      </c>
      <c r="B2137">
        <v>176.772639</v>
      </c>
      <c r="C2137">
        <v>6.1483530000000002</v>
      </c>
      <c r="H2137">
        <v>168.48235599999998</v>
      </c>
      <c r="I2137">
        <v>8.6325020000000006</v>
      </c>
    </row>
    <row r="2138" spans="1:9" x14ac:dyDescent="0.25">
      <c r="A2138">
        <v>2137</v>
      </c>
      <c r="B2138">
        <v>176.772639</v>
      </c>
      <c r="C2138">
        <v>6.1483530000000002</v>
      </c>
      <c r="H2138">
        <v>168.48235599999998</v>
      </c>
      <c r="I2138">
        <v>8.6325020000000006</v>
      </c>
    </row>
    <row r="2139" spans="1:9" x14ac:dyDescent="0.25">
      <c r="A2139">
        <v>2138</v>
      </c>
      <c r="B2139">
        <v>176.772639</v>
      </c>
      <c r="C2139">
        <v>6.1483530000000002</v>
      </c>
      <c r="H2139">
        <v>168.48235599999998</v>
      </c>
      <c r="I2139">
        <v>8.6325020000000006</v>
      </c>
    </row>
    <row r="2140" spans="1:9" x14ac:dyDescent="0.25">
      <c r="A2140">
        <v>2139</v>
      </c>
      <c r="B2140">
        <v>176.772639</v>
      </c>
      <c r="C2140">
        <v>6.1483530000000002</v>
      </c>
      <c r="H2140">
        <v>168.48235599999998</v>
      </c>
      <c r="I2140">
        <v>8.6325020000000006</v>
      </c>
    </row>
    <row r="2141" spans="1:9" x14ac:dyDescent="0.25">
      <c r="A2141">
        <v>2140</v>
      </c>
      <c r="B2141">
        <v>176.772639</v>
      </c>
      <c r="C2141">
        <v>6.1483530000000002</v>
      </c>
      <c r="H2141">
        <v>168.48235599999998</v>
      </c>
      <c r="I2141">
        <v>8.6325020000000006</v>
      </c>
    </row>
    <row r="2142" spans="1:9" x14ac:dyDescent="0.25">
      <c r="A2142">
        <v>2141</v>
      </c>
      <c r="B2142">
        <v>176.772639</v>
      </c>
      <c r="C2142">
        <v>6.1483530000000002</v>
      </c>
      <c r="H2142">
        <v>168.48235599999998</v>
      </c>
      <c r="I2142">
        <v>8.6325020000000006</v>
      </c>
    </row>
    <row r="2143" spans="1:9" x14ac:dyDescent="0.25">
      <c r="A2143">
        <v>2142</v>
      </c>
      <c r="B2143">
        <v>176.772639</v>
      </c>
      <c r="C2143">
        <v>6.1483530000000002</v>
      </c>
      <c r="H2143">
        <v>168.48235599999998</v>
      </c>
      <c r="I2143">
        <v>8.6325020000000006</v>
      </c>
    </row>
    <row r="2144" spans="1:9" x14ac:dyDescent="0.25">
      <c r="A2144">
        <v>2143</v>
      </c>
      <c r="B2144">
        <v>176.772639</v>
      </c>
      <c r="C2144">
        <v>6.1483530000000002</v>
      </c>
      <c r="H2144">
        <v>168.48235599999998</v>
      </c>
      <c r="I2144">
        <v>8.6325020000000006</v>
      </c>
    </row>
    <row r="2145" spans="1:9" x14ac:dyDescent="0.25">
      <c r="A2145">
        <v>2144</v>
      </c>
      <c r="B2145">
        <v>176.772639</v>
      </c>
      <c r="C2145">
        <v>6.1483530000000002</v>
      </c>
      <c r="H2145">
        <v>168.48235599999998</v>
      </c>
      <c r="I2145">
        <v>8.6325020000000006</v>
      </c>
    </row>
    <row r="2146" spans="1:9" x14ac:dyDescent="0.25">
      <c r="A2146">
        <v>2145</v>
      </c>
      <c r="B2146">
        <v>176.772639</v>
      </c>
      <c r="C2146">
        <v>6.1483530000000002</v>
      </c>
      <c r="D2146">
        <v>184.938264</v>
      </c>
      <c r="E2146">
        <v>7.2662360000000001</v>
      </c>
      <c r="H2146">
        <v>168.48235599999998</v>
      </c>
      <c r="I2146">
        <v>8.6325020000000006</v>
      </c>
    </row>
    <row r="2147" spans="1:9" x14ac:dyDescent="0.25">
      <c r="A2147">
        <v>2146</v>
      </c>
      <c r="B2147">
        <v>176.772639</v>
      </c>
      <c r="C2147">
        <v>6.1483530000000002</v>
      </c>
      <c r="D2147">
        <v>184.938264</v>
      </c>
      <c r="E2147">
        <v>7.2662360000000001</v>
      </c>
      <c r="H2147">
        <v>168.48235599999998</v>
      </c>
      <c r="I2147">
        <v>8.6325020000000006</v>
      </c>
    </row>
    <row r="2148" spans="1:9" x14ac:dyDescent="0.25">
      <c r="A2148">
        <v>2147</v>
      </c>
      <c r="D2148">
        <v>184.938264</v>
      </c>
      <c r="E2148">
        <v>7.2662360000000001</v>
      </c>
      <c r="F2148">
        <v>175.46365299999999</v>
      </c>
      <c r="G2148">
        <v>5.0925409999999998</v>
      </c>
      <c r="H2148">
        <v>168.544738</v>
      </c>
      <c r="I2148">
        <v>8.5704320000000003</v>
      </c>
    </row>
    <row r="2149" spans="1:9" x14ac:dyDescent="0.25">
      <c r="A2149">
        <v>2148</v>
      </c>
      <c r="D2149">
        <v>184.938264</v>
      </c>
      <c r="E2149">
        <v>7.2662360000000001</v>
      </c>
      <c r="F2149">
        <v>175.46365299999999</v>
      </c>
      <c r="G2149">
        <v>5.0925409999999998</v>
      </c>
      <c r="H2149">
        <v>168.544738</v>
      </c>
      <c r="I2149">
        <v>8.5704320000000003</v>
      </c>
    </row>
    <row r="2150" spans="1:9" x14ac:dyDescent="0.25">
      <c r="A2150">
        <v>2149</v>
      </c>
      <c r="D2150">
        <v>184.938264</v>
      </c>
      <c r="E2150">
        <v>7.2662360000000001</v>
      </c>
      <c r="F2150">
        <v>175.46365299999999</v>
      </c>
      <c r="G2150">
        <v>5.0925409999999998</v>
      </c>
      <c r="H2150">
        <v>168.544738</v>
      </c>
      <c r="I2150">
        <v>8.5704320000000003</v>
      </c>
    </row>
    <row r="2151" spans="1:9" x14ac:dyDescent="0.25">
      <c r="A2151">
        <v>2150</v>
      </c>
      <c r="D2151">
        <v>184.938264</v>
      </c>
      <c r="E2151">
        <v>7.2662360000000001</v>
      </c>
      <c r="F2151">
        <v>175.46365299999999</v>
      </c>
      <c r="G2151">
        <v>5.0925409999999998</v>
      </c>
      <c r="H2151">
        <v>168.544738</v>
      </c>
      <c r="I2151">
        <v>8.5704320000000003</v>
      </c>
    </row>
    <row r="2152" spans="1:9" x14ac:dyDescent="0.25">
      <c r="A2152">
        <v>2151</v>
      </c>
      <c r="D2152">
        <v>184.938264</v>
      </c>
      <c r="E2152">
        <v>7.2662360000000001</v>
      </c>
      <c r="F2152">
        <v>175.46365299999999</v>
      </c>
      <c r="G2152">
        <v>5.0925409999999998</v>
      </c>
      <c r="H2152">
        <v>168.544738</v>
      </c>
      <c r="I2152">
        <v>8.5704320000000003</v>
      </c>
    </row>
    <row r="2153" spans="1:9" x14ac:dyDescent="0.25">
      <c r="A2153">
        <v>2152</v>
      </c>
      <c r="D2153">
        <v>184.938264</v>
      </c>
      <c r="E2153">
        <v>7.2662360000000001</v>
      </c>
      <c r="F2153">
        <v>175.46365299999999</v>
      </c>
      <c r="G2153">
        <v>5.0925409999999998</v>
      </c>
      <c r="H2153">
        <v>168.544738</v>
      </c>
      <c r="I2153">
        <v>8.5704320000000003</v>
      </c>
    </row>
    <row r="2154" spans="1:9" x14ac:dyDescent="0.25">
      <c r="A2154">
        <v>2153</v>
      </c>
      <c r="D2154">
        <v>184.938264</v>
      </c>
      <c r="E2154">
        <v>7.2662360000000001</v>
      </c>
      <c r="F2154">
        <v>175.46365299999999</v>
      </c>
      <c r="G2154">
        <v>5.0925409999999998</v>
      </c>
      <c r="H2154">
        <v>169.29270099999999</v>
      </c>
      <c r="I2154">
        <v>8.4461879999999994</v>
      </c>
    </row>
    <row r="2155" spans="1:9" x14ac:dyDescent="0.25">
      <c r="A2155">
        <v>2154</v>
      </c>
      <c r="D2155">
        <v>184.938264</v>
      </c>
      <c r="E2155">
        <v>7.2662360000000001</v>
      </c>
      <c r="F2155">
        <v>175.46365299999999</v>
      </c>
      <c r="G2155">
        <v>5.0925409999999998</v>
      </c>
    </row>
    <row r="2156" spans="1:9" x14ac:dyDescent="0.25">
      <c r="A2156">
        <v>2155</v>
      </c>
      <c r="D2156">
        <v>184.938264</v>
      </c>
      <c r="E2156">
        <v>7.2662360000000001</v>
      </c>
      <c r="F2156">
        <v>175.46365299999999</v>
      </c>
      <c r="G2156">
        <v>5.0925409999999998</v>
      </c>
    </row>
    <row r="2157" spans="1:9" x14ac:dyDescent="0.25">
      <c r="A2157">
        <v>2156</v>
      </c>
      <c r="D2157">
        <v>184.938264</v>
      </c>
      <c r="E2157">
        <v>7.2662360000000001</v>
      </c>
      <c r="F2157">
        <v>175.46365299999999</v>
      </c>
      <c r="G2157">
        <v>5.0925409999999998</v>
      </c>
    </row>
    <row r="2158" spans="1:9" x14ac:dyDescent="0.25">
      <c r="A2158">
        <v>2157</v>
      </c>
      <c r="D2158">
        <v>184.938264</v>
      </c>
      <c r="E2158">
        <v>7.2662360000000001</v>
      </c>
      <c r="F2158">
        <v>175.46365299999999</v>
      </c>
      <c r="G2158">
        <v>5.0925409999999998</v>
      </c>
    </row>
    <row r="2159" spans="1:9" x14ac:dyDescent="0.25">
      <c r="A2159">
        <v>2158</v>
      </c>
      <c r="D2159">
        <v>184.938264</v>
      </c>
      <c r="E2159">
        <v>7.2662360000000001</v>
      </c>
      <c r="F2159">
        <v>175.46365299999999</v>
      </c>
      <c r="G2159">
        <v>5.0925409999999998</v>
      </c>
    </row>
    <row r="2160" spans="1:9" x14ac:dyDescent="0.25">
      <c r="A2160">
        <v>2159</v>
      </c>
      <c r="D2160">
        <v>184.938264</v>
      </c>
      <c r="E2160">
        <v>7.2662360000000001</v>
      </c>
      <c r="F2160">
        <v>175.46365299999999</v>
      </c>
      <c r="G2160">
        <v>5.0925409999999998</v>
      </c>
    </row>
    <row r="2161" spans="1:9" x14ac:dyDescent="0.25">
      <c r="A2161">
        <v>2160</v>
      </c>
      <c r="D2161">
        <v>184.938264</v>
      </c>
      <c r="E2161">
        <v>7.2662360000000001</v>
      </c>
      <c r="F2161">
        <v>175.46365299999999</v>
      </c>
      <c r="G2161">
        <v>5.0925409999999998</v>
      </c>
    </row>
    <row r="2162" spans="1:9" x14ac:dyDescent="0.25">
      <c r="A2162">
        <v>2161</v>
      </c>
      <c r="D2162">
        <v>184.938264</v>
      </c>
      <c r="E2162">
        <v>7.2662360000000001</v>
      </c>
      <c r="F2162">
        <v>175.46365299999999</v>
      </c>
      <c r="G2162">
        <v>5.0925409999999998</v>
      </c>
    </row>
    <row r="2163" spans="1:9" x14ac:dyDescent="0.25">
      <c r="A2163">
        <v>2162</v>
      </c>
      <c r="D2163">
        <v>184.938264</v>
      </c>
      <c r="E2163">
        <v>7.2662360000000001</v>
      </c>
      <c r="F2163">
        <v>175.46365299999999</v>
      </c>
      <c r="G2163">
        <v>5.0925409999999998</v>
      </c>
    </row>
    <row r="2164" spans="1:9" x14ac:dyDescent="0.25">
      <c r="A2164">
        <v>2163</v>
      </c>
      <c r="B2164">
        <v>192.04422099999999</v>
      </c>
      <c r="C2164">
        <v>5.5272379999999997</v>
      </c>
      <c r="D2164">
        <v>184.938264</v>
      </c>
      <c r="E2164">
        <v>7.2662360000000001</v>
      </c>
      <c r="F2164">
        <v>175.46365299999999</v>
      </c>
      <c r="G2164">
        <v>5.0925409999999998</v>
      </c>
    </row>
    <row r="2165" spans="1:9" x14ac:dyDescent="0.25">
      <c r="A2165">
        <v>2164</v>
      </c>
      <c r="B2165">
        <v>192.04422099999999</v>
      </c>
      <c r="C2165">
        <v>5.5272379999999997</v>
      </c>
      <c r="D2165">
        <v>184.938264</v>
      </c>
      <c r="E2165">
        <v>7.2662360000000001</v>
      </c>
      <c r="F2165">
        <v>175.46365299999999</v>
      </c>
      <c r="G2165">
        <v>5.0925409999999998</v>
      </c>
    </row>
    <row r="2166" spans="1:9" x14ac:dyDescent="0.25">
      <c r="A2166">
        <v>2165</v>
      </c>
      <c r="B2166">
        <v>192.04422099999999</v>
      </c>
      <c r="C2166">
        <v>5.5272379999999997</v>
      </c>
      <c r="D2166">
        <v>184.938264</v>
      </c>
      <c r="E2166">
        <v>7.2662360000000001</v>
      </c>
      <c r="F2166">
        <v>175.46365299999999</v>
      </c>
      <c r="G2166">
        <v>5.0925409999999998</v>
      </c>
    </row>
    <row r="2167" spans="1:9" x14ac:dyDescent="0.25">
      <c r="A2167">
        <v>2166</v>
      </c>
      <c r="B2167">
        <v>192.04422099999999</v>
      </c>
      <c r="C2167">
        <v>5.5272379999999997</v>
      </c>
      <c r="D2167">
        <v>184.938264</v>
      </c>
      <c r="E2167">
        <v>7.2662360000000001</v>
      </c>
      <c r="F2167">
        <v>175.46365299999999</v>
      </c>
      <c r="G2167">
        <v>5.0925409999999998</v>
      </c>
    </row>
    <row r="2168" spans="1:9" x14ac:dyDescent="0.25">
      <c r="A2168">
        <v>2167</v>
      </c>
      <c r="B2168">
        <v>192.04422099999999</v>
      </c>
      <c r="C2168">
        <v>5.5272379999999997</v>
      </c>
      <c r="D2168">
        <v>184.938264</v>
      </c>
      <c r="E2168">
        <v>7.2662360000000001</v>
      </c>
      <c r="F2168">
        <v>175.46365299999999</v>
      </c>
      <c r="G2168">
        <v>5.0925409999999998</v>
      </c>
    </row>
    <row r="2169" spans="1:9" x14ac:dyDescent="0.25">
      <c r="A2169">
        <v>2168</v>
      </c>
      <c r="B2169">
        <v>192.04422099999999</v>
      </c>
      <c r="C2169">
        <v>5.5272379999999997</v>
      </c>
      <c r="F2169">
        <v>175.46365299999999</v>
      </c>
      <c r="G2169">
        <v>5.0925409999999998</v>
      </c>
      <c r="H2169">
        <v>184.00325699999999</v>
      </c>
      <c r="I2169">
        <v>8.4461879999999994</v>
      </c>
    </row>
    <row r="2170" spans="1:9" x14ac:dyDescent="0.25">
      <c r="A2170">
        <v>2169</v>
      </c>
      <c r="B2170">
        <v>192.04422099999999</v>
      </c>
      <c r="C2170">
        <v>5.5272379999999997</v>
      </c>
      <c r="H2170">
        <v>184.00325699999999</v>
      </c>
      <c r="I2170">
        <v>8.4461879999999994</v>
      </c>
    </row>
    <row r="2171" spans="1:9" x14ac:dyDescent="0.25">
      <c r="A2171">
        <v>2170</v>
      </c>
      <c r="B2171">
        <v>192.04422099999999</v>
      </c>
      <c r="C2171">
        <v>5.5272379999999997</v>
      </c>
      <c r="H2171">
        <v>184.00325699999999</v>
      </c>
      <c r="I2171">
        <v>8.4461879999999994</v>
      </c>
    </row>
    <row r="2172" spans="1:9" x14ac:dyDescent="0.25">
      <c r="A2172">
        <v>2171</v>
      </c>
      <c r="B2172">
        <v>192.04422099999999</v>
      </c>
      <c r="C2172">
        <v>5.5272379999999997</v>
      </c>
      <c r="H2172">
        <v>184.00325699999999</v>
      </c>
      <c r="I2172">
        <v>8.4461879999999994</v>
      </c>
    </row>
    <row r="2173" spans="1:9" x14ac:dyDescent="0.25">
      <c r="A2173">
        <v>2172</v>
      </c>
      <c r="B2173">
        <v>192.04422099999999</v>
      </c>
      <c r="C2173">
        <v>5.5272379999999997</v>
      </c>
      <c r="H2173">
        <v>184.00325699999999</v>
      </c>
      <c r="I2173">
        <v>8.4461879999999994</v>
      </c>
    </row>
    <row r="2174" spans="1:9" x14ac:dyDescent="0.25">
      <c r="A2174">
        <v>2173</v>
      </c>
      <c r="B2174">
        <v>192.04422099999999</v>
      </c>
      <c r="C2174">
        <v>5.5272379999999997</v>
      </c>
      <c r="H2174">
        <v>184.00325699999999</v>
      </c>
      <c r="I2174">
        <v>8.4461879999999994</v>
      </c>
    </row>
    <row r="2175" spans="1:9" x14ac:dyDescent="0.25">
      <c r="A2175">
        <v>2174</v>
      </c>
      <c r="B2175">
        <v>192.04422099999999</v>
      </c>
      <c r="C2175">
        <v>5.5272379999999997</v>
      </c>
      <c r="H2175">
        <v>184.00325699999999</v>
      </c>
      <c r="I2175">
        <v>8.4461879999999994</v>
      </c>
    </row>
    <row r="2176" spans="1:9" x14ac:dyDescent="0.25">
      <c r="A2176">
        <v>2175</v>
      </c>
      <c r="B2176">
        <v>192.04422099999999</v>
      </c>
      <c r="C2176">
        <v>5.5272379999999997</v>
      </c>
      <c r="H2176">
        <v>184.00325699999999</v>
      </c>
      <c r="I2176">
        <v>8.4461879999999994</v>
      </c>
    </row>
    <row r="2177" spans="1:9" x14ac:dyDescent="0.25">
      <c r="A2177">
        <v>2176</v>
      </c>
      <c r="B2177">
        <v>192.04422099999999</v>
      </c>
      <c r="C2177">
        <v>5.5272379999999997</v>
      </c>
      <c r="H2177">
        <v>184.00325699999999</v>
      </c>
      <c r="I2177">
        <v>8.4461879999999994</v>
      </c>
    </row>
    <row r="2178" spans="1:9" x14ac:dyDescent="0.25">
      <c r="A2178">
        <v>2177</v>
      </c>
      <c r="B2178">
        <v>192.04422099999999</v>
      </c>
      <c r="C2178">
        <v>5.5272379999999997</v>
      </c>
      <c r="H2178">
        <v>184.00325699999999</v>
      </c>
      <c r="I2178">
        <v>8.4461879999999994</v>
      </c>
    </row>
    <row r="2179" spans="1:9" x14ac:dyDescent="0.25">
      <c r="A2179">
        <v>2178</v>
      </c>
      <c r="B2179">
        <v>192.04422099999999</v>
      </c>
      <c r="C2179">
        <v>5.5272379999999997</v>
      </c>
      <c r="H2179">
        <v>184.00325699999999</v>
      </c>
      <c r="I2179">
        <v>8.4461879999999994</v>
      </c>
    </row>
    <row r="2180" spans="1:9" x14ac:dyDescent="0.25">
      <c r="A2180">
        <v>2179</v>
      </c>
      <c r="B2180">
        <v>192.04422099999999</v>
      </c>
      <c r="C2180">
        <v>5.5272379999999997</v>
      </c>
      <c r="H2180">
        <v>184.00325699999999</v>
      </c>
      <c r="I2180">
        <v>8.4461879999999994</v>
      </c>
    </row>
    <row r="2181" spans="1:9" x14ac:dyDescent="0.25">
      <c r="A2181">
        <v>2180</v>
      </c>
      <c r="B2181">
        <v>192.04422099999999</v>
      </c>
      <c r="C2181">
        <v>5.5272379999999997</v>
      </c>
      <c r="H2181">
        <v>184.00325699999999</v>
      </c>
      <c r="I2181">
        <v>8.4461879999999994</v>
      </c>
    </row>
    <row r="2182" spans="1:9" x14ac:dyDescent="0.25">
      <c r="A2182">
        <v>2181</v>
      </c>
      <c r="B2182">
        <v>192.04422099999999</v>
      </c>
      <c r="C2182">
        <v>5.5272379999999997</v>
      </c>
      <c r="H2182">
        <v>184.00325699999999</v>
      </c>
      <c r="I2182">
        <v>8.4461879999999994</v>
      </c>
    </row>
    <row r="2183" spans="1:9" x14ac:dyDescent="0.25">
      <c r="A2183">
        <v>2182</v>
      </c>
      <c r="B2183">
        <v>192.04422099999999</v>
      </c>
      <c r="C2183">
        <v>5.5272379999999997</v>
      </c>
      <c r="H2183">
        <v>184.00325699999999</v>
      </c>
      <c r="I2183">
        <v>8.4461879999999994</v>
      </c>
    </row>
    <row r="2184" spans="1:9" x14ac:dyDescent="0.25">
      <c r="A2184">
        <v>2183</v>
      </c>
      <c r="B2184">
        <v>192.04422099999999</v>
      </c>
      <c r="C2184">
        <v>5.5272379999999997</v>
      </c>
      <c r="H2184">
        <v>184.00325699999999</v>
      </c>
      <c r="I2184">
        <v>8.4461879999999994</v>
      </c>
    </row>
    <row r="2185" spans="1:9" x14ac:dyDescent="0.25">
      <c r="A2185">
        <v>2184</v>
      </c>
      <c r="B2185">
        <v>192.04422099999999</v>
      </c>
      <c r="C2185">
        <v>5.5272379999999997</v>
      </c>
      <c r="H2185">
        <v>184.00325699999999</v>
      </c>
      <c r="I2185">
        <v>8.4461879999999994</v>
      </c>
    </row>
    <row r="2186" spans="1:9" x14ac:dyDescent="0.25">
      <c r="A2186">
        <v>2185</v>
      </c>
      <c r="B2186">
        <v>192.04422099999999</v>
      </c>
      <c r="C2186">
        <v>5.5272379999999997</v>
      </c>
      <c r="H2186">
        <v>184.00325699999999</v>
      </c>
      <c r="I2186">
        <v>8.4461879999999994</v>
      </c>
    </row>
    <row r="2187" spans="1:9" x14ac:dyDescent="0.25">
      <c r="A2187">
        <v>2186</v>
      </c>
      <c r="F2187">
        <v>189.675569</v>
      </c>
      <c r="G2187">
        <v>5.0925409999999998</v>
      </c>
      <c r="H2187">
        <v>184.00325699999999</v>
      </c>
      <c r="I2187">
        <v>8.4461879999999994</v>
      </c>
    </row>
    <row r="2188" spans="1:9" x14ac:dyDescent="0.25">
      <c r="A2188">
        <v>2187</v>
      </c>
      <c r="D2188">
        <v>199.71120299999998</v>
      </c>
      <c r="E2188">
        <v>7.576689</v>
      </c>
      <c r="F2188">
        <v>189.675569</v>
      </c>
      <c r="G2188">
        <v>5.0925409999999998</v>
      </c>
      <c r="H2188">
        <v>184.00325699999999</v>
      </c>
      <c r="I2188">
        <v>8.4461879999999994</v>
      </c>
    </row>
    <row r="2189" spans="1:9" x14ac:dyDescent="0.25">
      <c r="A2189">
        <v>2188</v>
      </c>
      <c r="D2189">
        <v>199.71120299999998</v>
      </c>
      <c r="E2189">
        <v>7.576689</v>
      </c>
      <c r="F2189">
        <v>189.675569</v>
      </c>
      <c r="G2189">
        <v>5.0925409999999998</v>
      </c>
      <c r="H2189">
        <v>184.00325699999999</v>
      </c>
      <c r="I2189">
        <v>8.4461879999999994</v>
      </c>
    </row>
    <row r="2190" spans="1:9" x14ac:dyDescent="0.25">
      <c r="A2190">
        <v>2189</v>
      </c>
      <c r="D2190">
        <v>199.71120299999998</v>
      </c>
      <c r="E2190">
        <v>7.576689</v>
      </c>
      <c r="F2190">
        <v>189.675569</v>
      </c>
      <c r="G2190">
        <v>5.0925409999999998</v>
      </c>
      <c r="H2190">
        <v>184.00325699999999</v>
      </c>
      <c r="I2190">
        <v>8.4461879999999994</v>
      </c>
    </row>
    <row r="2191" spans="1:9" x14ac:dyDescent="0.25">
      <c r="A2191">
        <v>2190</v>
      </c>
      <c r="D2191">
        <v>199.71120299999998</v>
      </c>
      <c r="E2191">
        <v>7.576689</v>
      </c>
      <c r="F2191">
        <v>189.675569</v>
      </c>
      <c r="G2191">
        <v>5.0925409999999998</v>
      </c>
      <c r="H2191">
        <v>184.00325699999999</v>
      </c>
      <c r="I2191">
        <v>8.4461879999999994</v>
      </c>
    </row>
    <row r="2192" spans="1:9" x14ac:dyDescent="0.25">
      <c r="A2192">
        <v>2191</v>
      </c>
      <c r="D2192">
        <v>199.71120299999998</v>
      </c>
      <c r="E2192">
        <v>7.576689</v>
      </c>
      <c r="F2192">
        <v>189.675569</v>
      </c>
      <c r="G2192">
        <v>5.0925409999999998</v>
      </c>
      <c r="H2192">
        <v>184.00325699999999</v>
      </c>
      <c r="I2192">
        <v>8.4461879999999994</v>
      </c>
    </row>
    <row r="2193" spans="1:9" x14ac:dyDescent="0.25">
      <c r="A2193">
        <v>2192</v>
      </c>
      <c r="D2193">
        <v>199.71120299999998</v>
      </c>
      <c r="E2193">
        <v>7.576689</v>
      </c>
      <c r="F2193">
        <v>189.675569</v>
      </c>
      <c r="G2193">
        <v>5.0925409999999998</v>
      </c>
      <c r="H2193">
        <v>184.00325699999999</v>
      </c>
      <c r="I2193">
        <v>8.4461879999999994</v>
      </c>
    </row>
    <row r="2194" spans="1:9" x14ac:dyDescent="0.25">
      <c r="A2194">
        <v>2193</v>
      </c>
      <c r="D2194">
        <v>199.71120299999998</v>
      </c>
      <c r="E2194">
        <v>7.576689</v>
      </c>
      <c r="F2194">
        <v>189.675569</v>
      </c>
      <c r="G2194">
        <v>5.0925409999999998</v>
      </c>
      <c r="H2194">
        <v>184.00325699999999</v>
      </c>
      <c r="I2194">
        <v>8.4461879999999994</v>
      </c>
    </row>
    <row r="2195" spans="1:9" x14ac:dyDescent="0.25">
      <c r="A2195">
        <v>2194</v>
      </c>
      <c r="D2195">
        <v>199.71120299999998</v>
      </c>
      <c r="E2195">
        <v>7.576689</v>
      </c>
      <c r="F2195">
        <v>189.675569</v>
      </c>
      <c r="G2195">
        <v>5.0925409999999998</v>
      </c>
      <c r="H2195">
        <v>184.12791799999999</v>
      </c>
      <c r="I2195">
        <v>8.4461879999999994</v>
      </c>
    </row>
    <row r="2196" spans="1:9" x14ac:dyDescent="0.25">
      <c r="A2196">
        <v>2195</v>
      </c>
      <c r="D2196">
        <v>199.71120299999998</v>
      </c>
      <c r="E2196">
        <v>7.576689</v>
      </c>
      <c r="F2196">
        <v>189.675569</v>
      </c>
      <c r="G2196">
        <v>5.0925409999999998</v>
      </c>
      <c r="H2196">
        <v>184.19030100000001</v>
      </c>
      <c r="I2196">
        <v>8.3841180000000008</v>
      </c>
    </row>
    <row r="2197" spans="1:9" x14ac:dyDescent="0.25">
      <c r="A2197">
        <v>2196</v>
      </c>
      <c r="D2197">
        <v>199.71120299999998</v>
      </c>
      <c r="E2197">
        <v>7.576689</v>
      </c>
      <c r="F2197">
        <v>189.675569</v>
      </c>
      <c r="G2197">
        <v>5.0925409999999998</v>
      </c>
    </row>
    <row r="2198" spans="1:9" x14ac:dyDescent="0.25">
      <c r="A2198">
        <v>2197</v>
      </c>
      <c r="D2198">
        <v>199.71120299999998</v>
      </c>
      <c r="E2198">
        <v>7.576689</v>
      </c>
      <c r="F2198">
        <v>189.675569</v>
      </c>
      <c r="G2198">
        <v>5.0925409999999998</v>
      </c>
    </row>
    <row r="2199" spans="1:9" x14ac:dyDescent="0.25">
      <c r="A2199">
        <v>2198</v>
      </c>
      <c r="D2199">
        <v>199.71120299999998</v>
      </c>
      <c r="E2199">
        <v>7.576689</v>
      </c>
      <c r="F2199">
        <v>189.675569</v>
      </c>
      <c r="G2199">
        <v>5.0925409999999998</v>
      </c>
    </row>
    <row r="2200" spans="1:9" x14ac:dyDescent="0.25">
      <c r="A2200">
        <v>2199</v>
      </c>
      <c r="D2200">
        <v>199.71120299999998</v>
      </c>
      <c r="E2200">
        <v>7.576689</v>
      </c>
      <c r="F2200">
        <v>189.675569</v>
      </c>
      <c r="G2200">
        <v>5.0925409999999998</v>
      </c>
    </row>
    <row r="2201" spans="1:9" x14ac:dyDescent="0.25">
      <c r="A2201">
        <v>2200</v>
      </c>
      <c r="D2201">
        <v>199.71120299999998</v>
      </c>
      <c r="E2201">
        <v>7.576689</v>
      </c>
      <c r="F2201">
        <v>189.675569</v>
      </c>
      <c r="G2201">
        <v>5.0925409999999998</v>
      </c>
    </row>
    <row r="2202" spans="1:9" x14ac:dyDescent="0.25">
      <c r="A2202">
        <v>2201</v>
      </c>
      <c r="D2202">
        <v>199.71120299999998</v>
      </c>
      <c r="E2202">
        <v>7.576689</v>
      </c>
      <c r="F2202">
        <v>189.675569</v>
      </c>
      <c r="G2202">
        <v>5.0925409999999998</v>
      </c>
    </row>
    <row r="2203" spans="1:9" x14ac:dyDescent="0.25">
      <c r="A2203">
        <v>2202</v>
      </c>
      <c r="D2203">
        <v>199.71120299999998</v>
      </c>
      <c r="E2203">
        <v>7.576689</v>
      </c>
      <c r="F2203">
        <v>189.675569</v>
      </c>
      <c r="G2203">
        <v>5.0925409999999998</v>
      </c>
    </row>
    <row r="2204" spans="1:9" x14ac:dyDescent="0.25">
      <c r="A2204">
        <v>2203</v>
      </c>
      <c r="D2204">
        <v>199.71120299999998</v>
      </c>
      <c r="E2204">
        <v>7.576689</v>
      </c>
      <c r="F2204">
        <v>189.675569</v>
      </c>
      <c r="G2204">
        <v>5.0925409999999998</v>
      </c>
    </row>
    <row r="2205" spans="1:9" x14ac:dyDescent="0.25">
      <c r="A2205">
        <v>2204</v>
      </c>
      <c r="D2205">
        <v>199.71120299999998</v>
      </c>
      <c r="E2205">
        <v>7.576689</v>
      </c>
      <c r="F2205">
        <v>189.675569</v>
      </c>
      <c r="G2205">
        <v>5.0925409999999998</v>
      </c>
    </row>
    <row r="2206" spans="1:9" x14ac:dyDescent="0.25">
      <c r="A2206">
        <v>2205</v>
      </c>
      <c r="D2206">
        <v>199.71120299999998</v>
      </c>
      <c r="E2206">
        <v>7.576689</v>
      </c>
      <c r="F2206">
        <v>189.675569</v>
      </c>
      <c r="G2206">
        <v>5.0925409999999998</v>
      </c>
    </row>
    <row r="2207" spans="1:9" x14ac:dyDescent="0.25">
      <c r="A2207">
        <v>2206</v>
      </c>
      <c r="D2207">
        <v>199.71120299999998</v>
      </c>
      <c r="E2207">
        <v>7.576689</v>
      </c>
      <c r="F2207">
        <v>189.675569</v>
      </c>
      <c r="G2207">
        <v>5.0925409999999998</v>
      </c>
    </row>
    <row r="2208" spans="1:9" x14ac:dyDescent="0.25">
      <c r="A2208">
        <v>2207</v>
      </c>
      <c r="D2208">
        <v>199.71120299999998</v>
      </c>
      <c r="E2208">
        <v>7.576689</v>
      </c>
      <c r="F2208">
        <v>189.675569</v>
      </c>
      <c r="G2208">
        <v>5.0925409999999998</v>
      </c>
    </row>
    <row r="2209" spans="1:9" x14ac:dyDescent="0.25">
      <c r="A2209">
        <v>2208</v>
      </c>
      <c r="B2209">
        <v>208.18885299999999</v>
      </c>
      <c r="C2209">
        <v>6.6465630000000004</v>
      </c>
      <c r="D2209">
        <v>199.71120299999998</v>
      </c>
      <c r="E2209">
        <v>7.576689</v>
      </c>
      <c r="F2209">
        <v>189.675569</v>
      </c>
      <c r="G2209">
        <v>5.0925409999999998</v>
      </c>
    </row>
    <row r="2210" spans="1:9" x14ac:dyDescent="0.25">
      <c r="A2210">
        <v>2209</v>
      </c>
      <c r="B2210">
        <v>208.18885299999999</v>
      </c>
      <c r="C2210">
        <v>6.6465630000000004</v>
      </c>
      <c r="D2210">
        <v>199.71120299999998</v>
      </c>
      <c r="E2210">
        <v>7.576689</v>
      </c>
      <c r="F2210">
        <v>189.675569</v>
      </c>
      <c r="G2210">
        <v>5.0925409999999998</v>
      </c>
    </row>
    <row r="2211" spans="1:9" x14ac:dyDescent="0.25">
      <c r="A2211">
        <v>2210</v>
      </c>
      <c r="B2211">
        <v>208.18885299999999</v>
      </c>
      <c r="C2211">
        <v>6.6465630000000004</v>
      </c>
      <c r="D2211">
        <v>199.71120299999998</v>
      </c>
      <c r="E2211">
        <v>7.576689</v>
      </c>
      <c r="F2211">
        <v>189.675569</v>
      </c>
      <c r="G2211">
        <v>5.0925409999999998</v>
      </c>
    </row>
    <row r="2212" spans="1:9" x14ac:dyDescent="0.25">
      <c r="A2212">
        <v>2211</v>
      </c>
      <c r="B2212">
        <v>208.18885299999999</v>
      </c>
      <c r="C2212">
        <v>6.6465630000000004</v>
      </c>
      <c r="D2212">
        <v>199.71120299999998</v>
      </c>
      <c r="E2212">
        <v>7.576689</v>
      </c>
      <c r="F2212">
        <v>189.675569</v>
      </c>
      <c r="G2212">
        <v>5.0925409999999998</v>
      </c>
      <c r="H2212">
        <v>197.40482800000001</v>
      </c>
      <c r="I2212">
        <v>8.7567450000000004</v>
      </c>
    </row>
    <row r="2213" spans="1:9" x14ac:dyDescent="0.25">
      <c r="A2213">
        <v>2212</v>
      </c>
      <c r="B2213">
        <v>208.18885299999999</v>
      </c>
      <c r="C2213">
        <v>6.6465630000000004</v>
      </c>
      <c r="F2213">
        <v>189.675569</v>
      </c>
      <c r="G2213">
        <v>5.0925409999999998</v>
      </c>
      <c r="H2213">
        <v>197.40482800000001</v>
      </c>
      <c r="I2213">
        <v>8.7567450000000004</v>
      </c>
    </row>
    <row r="2214" spans="1:9" x14ac:dyDescent="0.25">
      <c r="A2214">
        <v>2213</v>
      </c>
      <c r="B2214">
        <v>208.18885299999999</v>
      </c>
      <c r="C2214">
        <v>6.6465630000000004</v>
      </c>
      <c r="F2214">
        <v>189.675569</v>
      </c>
      <c r="G2214">
        <v>5.0925409999999998</v>
      </c>
      <c r="H2214">
        <v>197.40482800000001</v>
      </c>
      <c r="I2214">
        <v>8.7567450000000004</v>
      </c>
    </row>
    <row r="2215" spans="1:9" x14ac:dyDescent="0.25">
      <c r="A2215">
        <v>2214</v>
      </c>
      <c r="B2215">
        <v>208.18885299999999</v>
      </c>
      <c r="C2215">
        <v>6.6465630000000004</v>
      </c>
      <c r="H2215">
        <v>197.40482800000001</v>
      </c>
      <c r="I2215">
        <v>8.7567450000000004</v>
      </c>
    </row>
    <row r="2216" spans="1:9" x14ac:dyDescent="0.25">
      <c r="A2216">
        <v>2215</v>
      </c>
      <c r="B2216">
        <v>208.18885299999999</v>
      </c>
      <c r="C2216">
        <v>6.6465630000000004</v>
      </c>
      <c r="H2216">
        <v>197.40482800000001</v>
      </c>
      <c r="I2216">
        <v>8.7567450000000004</v>
      </c>
    </row>
    <row r="2217" spans="1:9" x14ac:dyDescent="0.25">
      <c r="A2217">
        <v>2216</v>
      </c>
      <c r="B2217">
        <v>208.18885299999999</v>
      </c>
      <c r="C2217">
        <v>6.6465630000000004</v>
      </c>
      <c r="H2217">
        <v>197.40482800000001</v>
      </c>
      <c r="I2217">
        <v>8.7567450000000004</v>
      </c>
    </row>
    <row r="2218" spans="1:9" x14ac:dyDescent="0.25">
      <c r="A2218">
        <v>2217</v>
      </c>
      <c r="B2218">
        <v>208.18885299999999</v>
      </c>
      <c r="C2218">
        <v>6.6465630000000004</v>
      </c>
      <c r="H2218">
        <v>197.40482800000001</v>
      </c>
      <c r="I2218">
        <v>8.7567450000000004</v>
      </c>
    </row>
    <row r="2219" spans="1:9" x14ac:dyDescent="0.25">
      <c r="A2219">
        <v>2218</v>
      </c>
      <c r="B2219">
        <v>208.18885299999999</v>
      </c>
      <c r="C2219">
        <v>6.6465630000000004</v>
      </c>
      <c r="H2219">
        <v>197.40482800000001</v>
      </c>
      <c r="I2219">
        <v>8.7567450000000004</v>
      </c>
    </row>
    <row r="2220" spans="1:9" x14ac:dyDescent="0.25">
      <c r="A2220">
        <v>2219</v>
      </c>
      <c r="B2220">
        <v>208.18885299999999</v>
      </c>
      <c r="C2220">
        <v>6.6465630000000004</v>
      </c>
      <c r="H2220">
        <v>197.40482800000001</v>
      </c>
      <c r="I2220">
        <v>8.7567450000000004</v>
      </c>
    </row>
    <row r="2221" spans="1:9" x14ac:dyDescent="0.25">
      <c r="A2221">
        <v>2220</v>
      </c>
      <c r="B2221">
        <v>208.18885299999999</v>
      </c>
      <c r="C2221">
        <v>6.6465630000000004</v>
      </c>
      <c r="H2221">
        <v>197.40482800000001</v>
      </c>
      <c r="I2221">
        <v>8.7567450000000004</v>
      </c>
    </row>
    <row r="2222" spans="1:9" x14ac:dyDescent="0.25">
      <c r="A2222">
        <v>2221</v>
      </c>
      <c r="B2222">
        <v>208.18885299999999</v>
      </c>
      <c r="C2222">
        <v>6.6465630000000004</v>
      </c>
      <c r="H2222">
        <v>197.40482800000001</v>
      </c>
      <c r="I2222">
        <v>8.7567450000000004</v>
      </c>
    </row>
    <row r="2223" spans="1:9" x14ac:dyDescent="0.25">
      <c r="A2223">
        <v>2222</v>
      </c>
      <c r="B2223">
        <v>208.18885299999999</v>
      </c>
      <c r="C2223">
        <v>6.6465630000000004</v>
      </c>
      <c r="H2223">
        <v>197.40482800000001</v>
      </c>
      <c r="I2223">
        <v>8.7567450000000004</v>
      </c>
    </row>
    <row r="2224" spans="1:9" x14ac:dyDescent="0.25">
      <c r="A2224">
        <v>2223</v>
      </c>
      <c r="B2224">
        <v>208.18885299999999</v>
      </c>
      <c r="C2224">
        <v>6.6465630000000004</v>
      </c>
      <c r="H2224">
        <v>197.40482800000001</v>
      </c>
      <c r="I2224">
        <v>8.7567450000000004</v>
      </c>
    </row>
    <row r="2225" spans="1:11" x14ac:dyDescent="0.25">
      <c r="A2225">
        <v>2224</v>
      </c>
      <c r="B2225">
        <v>208.18885299999999</v>
      </c>
      <c r="C2225">
        <v>6.6465630000000004</v>
      </c>
      <c r="H2225">
        <v>197.40482800000001</v>
      </c>
      <c r="I2225">
        <v>8.7567450000000004</v>
      </c>
    </row>
    <row r="2226" spans="1:11" x14ac:dyDescent="0.25">
      <c r="A2226">
        <v>2225</v>
      </c>
      <c r="B2226">
        <v>208.18885299999999</v>
      </c>
      <c r="C2226">
        <v>6.6465630000000004</v>
      </c>
      <c r="H2226">
        <v>197.40482800000001</v>
      </c>
      <c r="I2226">
        <v>8.7567450000000004</v>
      </c>
    </row>
    <row r="2227" spans="1:11" x14ac:dyDescent="0.25">
      <c r="A2227">
        <v>2226</v>
      </c>
      <c r="B2227">
        <v>208.18885299999999</v>
      </c>
      <c r="C2227">
        <v>6.6465630000000004</v>
      </c>
      <c r="H2227">
        <v>197.40482800000001</v>
      </c>
      <c r="I2227">
        <v>8.7567450000000004</v>
      </c>
    </row>
    <row r="2228" spans="1:11" x14ac:dyDescent="0.25">
      <c r="A2228">
        <v>2227</v>
      </c>
      <c r="B2228">
        <v>208.18885299999999</v>
      </c>
      <c r="C2228">
        <v>6.6465630000000004</v>
      </c>
      <c r="D2228">
        <v>215.54573299999998</v>
      </c>
      <c r="E2228">
        <v>8.820729</v>
      </c>
      <c r="H2228">
        <v>197.40482800000001</v>
      </c>
      <c r="I2228">
        <v>8.7567450000000004</v>
      </c>
    </row>
    <row r="2229" spans="1:11" x14ac:dyDescent="0.25">
      <c r="A2229">
        <v>2228</v>
      </c>
      <c r="B2229">
        <v>206.505458</v>
      </c>
      <c r="C2229">
        <v>6.0861789999999996</v>
      </c>
      <c r="D2229">
        <v>215.54573299999998</v>
      </c>
      <c r="E2229">
        <v>8.820729</v>
      </c>
      <c r="H2229">
        <v>197.40482800000001</v>
      </c>
      <c r="I2229">
        <v>8.7567450000000004</v>
      </c>
    </row>
    <row r="2230" spans="1:11" x14ac:dyDescent="0.25">
      <c r="A2230">
        <v>2229</v>
      </c>
      <c r="D2230">
        <v>215.54573299999998</v>
      </c>
      <c r="E2230">
        <v>8.820729</v>
      </c>
      <c r="F2230">
        <v>206.38083899999998</v>
      </c>
      <c r="G2230">
        <v>6.5223959999999996</v>
      </c>
      <c r="H2230">
        <v>197.40482800000001</v>
      </c>
      <c r="I2230">
        <v>8.7567450000000004</v>
      </c>
    </row>
    <row r="2231" spans="1:11" x14ac:dyDescent="0.25">
      <c r="A2231">
        <v>2230</v>
      </c>
      <c r="D2231">
        <v>215.54573299999998</v>
      </c>
      <c r="E2231">
        <v>8.820729</v>
      </c>
      <c r="F2231">
        <v>206.38083899999998</v>
      </c>
      <c r="G2231">
        <v>6.5223959999999996</v>
      </c>
      <c r="H2231">
        <v>197.40482800000001</v>
      </c>
      <c r="I2231">
        <v>8.7567450000000004</v>
      </c>
    </row>
    <row r="2232" spans="1:11" x14ac:dyDescent="0.25">
      <c r="A2232">
        <v>2231</v>
      </c>
      <c r="D2232">
        <v>215.54573299999998</v>
      </c>
      <c r="E2232">
        <v>8.820729</v>
      </c>
      <c r="F2232">
        <v>206.38083899999998</v>
      </c>
      <c r="G2232">
        <v>6.5223959999999996</v>
      </c>
      <c r="H2232">
        <v>197.40482800000001</v>
      </c>
      <c r="I2232">
        <v>8.7567450000000004</v>
      </c>
    </row>
    <row r="2233" spans="1:11" x14ac:dyDescent="0.25">
      <c r="A2233">
        <v>2232</v>
      </c>
      <c r="D2233">
        <v>215.54573299999998</v>
      </c>
      <c r="E2233">
        <v>8.820729</v>
      </c>
      <c r="F2233">
        <v>206.38083899999998</v>
      </c>
      <c r="G2233">
        <v>6.5223959999999996</v>
      </c>
    </row>
    <row r="2234" spans="1:11" x14ac:dyDescent="0.25">
      <c r="A2234">
        <v>2233</v>
      </c>
      <c r="D2234">
        <v>215.54573299999998</v>
      </c>
      <c r="E2234">
        <v>8.820729</v>
      </c>
      <c r="F2234">
        <v>206.38083899999998</v>
      </c>
      <c r="G2234">
        <v>6.5223959999999996</v>
      </c>
    </row>
    <row r="2235" spans="1:11" x14ac:dyDescent="0.25">
      <c r="A2235">
        <v>2234</v>
      </c>
      <c r="D2235">
        <v>215.54573299999998</v>
      </c>
      <c r="E2235">
        <v>8.820729</v>
      </c>
      <c r="F2235">
        <v>206.38083899999998</v>
      </c>
      <c r="G2235">
        <v>6.5223959999999996</v>
      </c>
    </row>
    <row r="2236" spans="1:11" x14ac:dyDescent="0.25">
      <c r="A2236">
        <v>2235</v>
      </c>
      <c r="D2236">
        <v>215.54573299999998</v>
      </c>
      <c r="E2236">
        <v>8.820729</v>
      </c>
      <c r="F2236">
        <v>206.38083899999998</v>
      </c>
      <c r="G2236">
        <v>6.5223959999999996</v>
      </c>
    </row>
    <row r="2237" spans="1:11" x14ac:dyDescent="0.25">
      <c r="A2237">
        <v>2236</v>
      </c>
      <c r="F2237">
        <v>204.884872</v>
      </c>
      <c r="G2237">
        <v>5.8998660000000003</v>
      </c>
      <c r="J2237">
        <v>214.111773</v>
      </c>
      <c r="K2237">
        <v>12.858333999999999</v>
      </c>
    </row>
    <row r="2238" spans="1:11" x14ac:dyDescent="0.25">
      <c r="A2238">
        <v>2237</v>
      </c>
      <c r="F2238">
        <v>204.884872</v>
      </c>
      <c r="G2238">
        <v>5.8998660000000003</v>
      </c>
    </row>
    <row r="2239" spans="1:11" x14ac:dyDescent="0.25">
      <c r="A2239">
        <v>2238</v>
      </c>
      <c r="F2239">
        <v>204.884872</v>
      </c>
      <c r="G2239">
        <v>5.8998660000000003</v>
      </c>
    </row>
    <row r="2240" spans="1:11" x14ac:dyDescent="0.25">
      <c r="A2240">
        <v>2239</v>
      </c>
      <c r="F2240">
        <v>204.884872</v>
      </c>
      <c r="G2240">
        <v>5.8998660000000003</v>
      </c>
    </row>
    <row r="2241" spans="1:9" x14ac:dyDescent="0.25">
      <c r="A2241">
        <v>2240</v>
      </c>
      <c r="F2241">
        <v>204.884872</v>
      </c>
      <c r="G2241">
        <v>5.8998660000000003</v>
      </c>
    </row>
    <row r="2242" spans="1:9" x14ac:dyDescent="0.25">
      <c r="A2242">
        <v>2241</v>
      </c>
      <c r="F2242">
        <v>204.884872</v>
      </c>
      <c r="G2242">
        <v>5.8998660000000003</v>
      </c>
    </row>
    <row r="2243" spans="1:9" x14ac:dyDescent="0.25">
      <c r="A2243">
        <v>2242</v>
      </c>
      <c r="F2243">
        <v>204.884872</v>
      </c>
      <c r="G2243">
        <v>5.8998660000000003</v>
      </c>
    </row>
    <row r="2244" spans="1:9" x14ac:dyDescent="0.25">
      <c r="A2244">
        <v>2243</v>
      </c>
      <c r="F2244">
        <v>204.884872</v>
      </c>
      <c r="G2244">
        <v>5.8998660000000003</v>
      </c>
      <c r="H2244">
        <v>206.00681599999999</v>
      </c>
      <c r="I2244">
        <v>9.3777570000000008</v>
      </c>
    </row>
    <row r="2245" spans="1:9" x14ac:dyDescent="0.25">
      <c r="A2245">
        <v>2244</v>
      </c>
      <c r="F2245">
        <v>204.884872</v>
      </c>
      <c r="G2245">
        <v>5.8998660000000003</v>
      </c>
      <c r="H2245">
        <v>206.00681599999999</v>
      </c>
      <c r="I2245">
        <v>9.3777570000000008</v>
      </c>
    </row>
    <row r="2246" spans="1:9" x14ac:dyDescent="0.25">
      <c r="A2246">
        <v>2245</v>
      </c>
      <c r="F2246">
        <v>204.884872</v>
      </c>
      <c r="G2246">
        <v>5.8998660000000003</v>
      </c>
      <c r="H2246">
        <v>206.00681599999999</v>
      </c>
      <c r="I2246">
        <v>9.3777570000000008</v>
      </c>
    </row>
    <row r="2247" spans="1:9" x14ac:dyDescent="0.25">
      <c r="A2247">
        <v>2246</v>
      </c>
      <c r="F2247">
        <v>204.884872</v>
      </c>
      <c r="G2247">
        <v>5.8998660000000003</v>
      </c>
      <c r="H2247">
        <v>206.00681599999999</v>
      </c>
      <c r="I2247">
        <v>9.3777570000000008</v>
      </c>
    </row>
    <row r="2248" spans="1:9" x14ac:dyDescent="0.25">
      <c r="A2248">
        <v>2247</v>
      </c>
      <c r="F2248">
        <v>204.884872</v>
      </c>
      <c r="G2248">
        <v>5.8998660000000003</v>
      </c>
      <c r="H2248">
        <v>206.00681599999999</v>
      </c>
      <c r="I2248">
        <v>9.3777570000000008</v>
      </c>
    </row>
    <row r="2249" spans="1:9" x14ac:dyDescent="0.25">
      <c r="A2249">
        <v>2248</v>
      </c>
      <c r="F2249">
        <v>204.884872</v>
      </c>
      <c r="G2249">
        <v>5.8998660000000003</v>
      </c>
      <c r="H2249">
        <v>206.00681599999999</v>
      </c>
      <c r="I2249">
        <v>9.3777570000000008</v>
      </c>
    </row>
    <row r="2250" spans="1:9" x14ac:dyDescent="0.25">
      <c r="A2250">
        <v>2249</v>
      </c>
      <c r="F2250">
        <v>204.884872</v>
      </c>
      <c r="G2250">
        <v>5.8998660000000003</v>
      </c>
      <c r="H2250">
        <v>206.00681599999999</v>
      </c>
      <c r="I2250">
        <v>9.3777570000000008</v>
      </c>
    </row>
    <row r="2251" spans="1:9" x14ac:dyDescent="0.25">
      <c r="A2251">
        <v>2250</v>
      </c>
      <c r="F2251">
        <v>204.884872</v>
      </c>
      <c r="G2251">
        <v>5.8998660000000003</v>
      </c>
      <c r="H2251">
        <v>206.00681599999999</v>
      </c>
      <c r="I2251">
        <v>9.3777570000000008</v>
      </c>
    </row>
    <row r="2252" spans="1:9" x14ac:dyDescent="0.25">
      <c r="A2252">
        <v>2251</v>
      </c>
    </row>
    <row r="2253" spans="1:9" x14ac:dyDescent="0.25">
      <c r="A2253">
        <v>2252</v>
      </c>
    </row>
    <row r="2254" spans="1:9" x14ac:dyDescent="0.25">
      <c r="A2254">
        <v>2253</v>
      </c>
    </row>
    <row r="2255" spans="1:9" x14ac:dyDescent="0.25">
      <c r="A2255">
        <v>2254</v>
      </c>
    </row>
    <row r="2256" spans="1:9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1" x14ac:dyDescent="0.25">
      <c r="A8481">
        <v>8480</v>
      </c>
    </row>
    <row r="8482" spans="1:11" x14ac:dyDescent="0.25">
      <c r="A8482">
        <v>8481</v>
      </c>
    </row>
    <row r="8483" spans="1:11" x14ac:dyDescent="0.25">
      <c r="A8483">
        <v>8482</v>
      </c>
      <c r="J8483">
        <v>244.09864899999999</v>
      </c>
      <c r="K8483">
        <v>9.6546880000000002</v>
      </c>
    </row>
    <row r="8484" spans="1:11" x14ac:dyDescent="0.25">
      <c r="A8484">
        <v>8483</v>
      </c>
      <c r="B8484">
        <v>225.14781399999998</v>
      </c>
      <c r="C8484">
        <v>8.6516669999999998</v>
      </c>
      <c r="D8484">
        <v>231.67395999999999</v>
      </c>
      <c r="E8484">
        <v>7.5858340000000002</v>
      </c>
      <c r="F8484">
        <v>239.76875200000001</v>
      </c>
      <c r="G8484">
        <v>9.4039579999999994</v>
      </c>
      <c r="H8484">
        <v>239.078543</v>
      </c>
      <c r="I8484">
        <v>5.3288539999999998</v>
      </c>
    </row>
    <row r="8485" spans="1:11" x14ac:dyDescent="0.25">
      <c r="A8485">
        <v>8484</v>
      </c>
      <c r="B8485">
        <v>225.14781399999998</v>
      </c>
      <c r="C8485">
        <v>8.6516669999999998</v>
      </c>
      <c r="D8485">
        <v>231.67395999999999</v>
      </c>
      <c r="E8485">
        <v>7.5858340000000002</v>
      </c>
      <c r="F8485">
        <v>239.76875200000001</v>
      </c>
      <c r="G8485">
        <v>9.4039579999999994</v>
      </c>
      <c r="H8485">
        <v>239.078543</v>
      </c>
      <c r="I8485">
        <v>5.3288539999999998</v>
      </c>
    </row>
    <row r="8486" spans="1:11" x14ac:dyDescent="0.25">
      <c r="A8486">
        <v>8485</v>
      </c>
      <c r="B8486">
        <v>225.14781399999998</v>
      </c>
      <c r="C8486">
        <v>8.6516669999999998</v>
      </c>
      <c r="F8486">
        <v>239.76875200000001</v>
      </c>
      <c r="G8486">
        <v>9.4039579999999994</v>
      </c>
      <c r="H8486">
        <v>239.078543</v>
      </c>
      <c r="I8486">
        <v>5.3288539999999998</v>
      </c>
    </row>
    <row r="8487" spans="1:11" x14ac:dyDescent="0.25">
      <c r="A8487">
        <v>8486</v>
      </c>
      <c r="B8487">
        <v>225.14781399999998</v>
      </c>
      <c r="C8487">
        <v>8.6516669999999998</v>
      </c>
      <c r="F8487">
        <v>239.70604599999999</v>
      </c>
      <c r="G8487">
        <v>9.4039579999999994</v>
      </c>
      <c r="H8487">
        <v>239.078543</v>
      </c>
      <c r="I8487">
        <v>5.3288539999999998</v>
      </c>
    </row>
    <row r="8488" spans="1:11" x14ac:dyDescent="0.25">
      <c r="A8488">
        <v>8487</v>
      </c>
      <c r="B8488">
        <v>225.14781399999998</v>
      </c>
      <c r="C8488">
        <v>8.6516669999999998</v>
      </c>
      <c r="F8488">
        <v>239.64333599999998</v>
      </c>
      <c r="G8488">
        <v>9.4666669999999993</v>
      </c>
      <c r="H8488">
        <v>239.078543</v>
      </c>
      <c r="I8488">
        <v>5.3288539999999998</v>
      </c>
    </row>
    <row r="8489" spans="1:11" x14ac:dyDescent="0.25">
      <c r="A8489">
        <v>8488</v>
      </c>
      <c r="B8489">
        <v>225.14781399999998</v>
      </c>
      <c r="C8489">
        <v>8.6516669999999998</v>
      </c>
      <c r="F8489">
        <v>239.45500399999997</v>
      </c>
      <c r="G8489">
        <v>9.4666669999999993</v>
      </c>
      <c r="H8489">
        <v>238.70198299999998</v>
      </c>
      <c r="I8489">
        <v>5.3288539999999998</v>
      </c>
    </row>
    <row r="8490" spans="1:11" x14ac:dyDescent="0.25">
      <c r="A8490">
        <v>8489</v>
      </c>
      <c r="B8490">
        <v>225.14781399999998</v>
      </c>
      <c r="C8490">
        <v>8.6516669999999998</v>
      </c>
      <c r="F8490">
        <v>239.26677599999999</v>
      </c>
      <c r="G8490">
        <v>9.4666669999999993</v>
      </c>
      <c r="H8490">
        <v>238.70198299999998</v>
      </c>
      <c r="I8490">
        <v>5.3288539999999998</v>
      </c>
    </row>
    <row r="8491" spans="1:11" x14ac:dyDescent="0.25">
      <c r="A8491">
        <v>8490</v>
      </c>
      <c r="B8491">
        <v>225.14781399999998</v>
      </c>
      <c r="C8491">
        <v>8.6516669999999998</v>
      </c>
      <c r="H8491">
        <v>238.70198299999998</v>
      </c>
      <c r="I8491">
        <v>5.3288539999999998</v>
      </c>
    </row>
    <row r="8492" spans="1:11" x14ac:dyDescent="0.25">
      <c r="A8492">
        <v>8491</v>
      </c>
      <c r="B8492">
        <v>225.14781399999998</v>
      </c>
      <c r="C8492">
        <v>8.6516669999999998</v>
      </c>
      <c r="H8492">
        <v>238.70198299999998</v>
      </c>
      <c r="I8492">
        <v>5.3288539999999998</v>
      </c>
    </row>
    <row r="8493" spans="1:11" x14ac:dyDescent="0.25">
      <c r="A8493">
        <v>8492</v>
      </c>
      <c r="B8493">
        <v>225.14781399999998</v>
      </c>
      <c r="C8493">
        <v>8.6516669999999998</v>
      </c>
      <c r="H8493">
        <v>238.57656699999998</v>
      </c>
      <c r="I8493">
        <v>5.3288539999999998</v>
      </c>
    </row>
    <row r="8494" spans="1:11" x14ac:dyDescent="0.25">
      <c r="A8494">
        <v>8493</v>
      </c>
      <c r="B8494">
        <v>225.14781399999998</v>
      </c>
      <c r="C8494">
        <v>8.6516669999999998</v>
      </c>
      <c r="H8494">
        <v>238.20000299999998</v>
      </c>
      <c r="I8494">
        <v>5.2662500000000003</v>
      </c>
    </row>
    <row r="8495" spans="1:11" x14ac:dyDescent="0.25">
      <c r="A8495">
        <v>8494</v>
      </c>
      <c r="B8495">
        <v>225.14781399999998</v>
      </c>
      <c r="C8495">
        <v>8.6516669999999998</v>
      </c>
    </row>
    <row r="8496" spans="1:11" x14ac:dyDescent="0.25">
      <c r="A8496">
        <v>8495</v>
      </c>
      <c r="B8496">
        <v>225.14781399999998</v>
      </c>
      <c r="C8496">
        <v>8.6516669999999998</v>
      </c>
      <c r="D8496">
        <v>218.24521099999998</v>
      </c>
      <c r="E8496">
        <v>6.2065630000000001</v>
      </c>
    </row>
    <row r="8497" spans="1:9" x14ac:dyDescent="0.25">
      <c r="A8497">
        <v>8496</v>
      </c>
      <c r="B8497">
        <v>225.14781399999998</v>
      </c>
      <c r="C8497">
        <v>8.6516669999999998</v>
      </c>
      <c r="D8497">
        <v>218.24521099999998</v>
      </c>
      <c r="E8497">
        <v>6.2065630000000001</v>
      </c>
    </row>
    <row r="8498" spans="1:9" x14ac:dyDescent="0.25">
      <c r="A8498">
        <v>8497</v>
      </c>
      <c r="B8498">
        <v>224.64583399999998</v>
      </c>
      <c r="C8498">
        <v>8.5889589999999991</v>
      </c>
      <c r="D8498">
        <v>218.24521099999998</v>
      </c>
      <c r="E8498">
        <v>6.2065630000000001</v>
      </c>
    </row>
    <row r="8499" spans="1:9" x14ac:dyDescent="0.25">
      <c r="A8499">
        <v>8498</v>
      </c>
      <c r="D8499">
        <v>218.24521099999998</v>
      </c>
      <c r="E8499">
        <v>6.2065630000000001</v>
      </c>
      <c r="F8499">
        <v>226.65385699999999</v>
      </c>
      <c r="G8499">
        <v>8.4635420000000003</v>
      </c>
    </row>
    <row r="8500" spans="1:9" x14ac:dyDescent="0.25">
      <c r="A8500">
        <v>8499</v>
      </c>
      <c r="D8500">
        <v>218.24521099999998</v>
      </c>
      <c r="E8500">
        <v>6.2065630000000001</v>
      </c>
      <c r="F8500">
        <v>226.65385699999999</v>
      </c>
      <c r="G8500">
        <v>8.4635420000000003</v>
      </c>
    </row>
    <row r="8501" spans="1:9" x14ac:dyDescent="0.25">
      <c r="A8501">
        <v>8500</v>
      </c>
      <c r="D8501">
        <v>218.24521099999998</v>
      </c>
      <c r="E8501">
        <v>6.2065630000000001</v>
      </c>
      <c r="F8501">
        <v>226.65385699999999</v>
      </c>
      <c r="G8501">
        <v>8.4635420000000003</v>
      </c>
    </row>
    <row r="8502" spans="1:9" x14ac:dyDescent="0.25">
      <c r="A8502">
        <v>8501</v>
      </c>
      <c r="D8502">
        <v>218.24521099999998</v>
      </c>
      <c r="E8502">
        <v>6.2065630000000001</v>
      </c>
      <c r="F8502">
        <v>226.65385699999999</v>
      </c>
      <c r="G8502">
        <v>8.4635420000000003</v>
      </c>
    </row>
    <row r="8503" spans="1:9" x14ac:dyDescent="0.25">
      <c r="A8503">
        <v>8502</v>
      </c>
      <c r="D8503">
        <v>218.24521099999998</v>
      </c>
      <c r="E8503">
        <v>6.2065630000000001</v>
      </c>
      <c r="F8503">
        <v>226.65385699999999</v>
      </c>
      <c r="G8503">
        <v>8.4635420000000003</v>
      </c>
    </row>
    <row r="8504" spans="1:9" x14ac:dyDescent="0.25">
      <c r="A8504">
        <v>8503</v>
      </c>
      <c r="D8504">
        <v>218.24521099999998</v>
      </c>
      <c r="E8504">
        <v>6.2065630000000001</v>
      </c>
      <c r="F8504">
        <v>226.65385699999999</v>
      </c>
      <c r="G8504">
        <v>8.4635420000000003</v>
      </c>
    </row>
    <row r="8505" spans="1:9" x14ac:dyDescent="0.25">
      <c r="A8505">
        <v>8504</v>
      </c>
      <c r="D8505">
        <v>218.24521099999998</v>
      </c>
      <c r="E8505">
        <v>6.2065630000000001</v>
      </c>
      <c r="F8505">
        <v>226.65385699999999</v>
      </c>
      <c r="G8505">
        <v>8.4635420000000003</v>
      </c>
    </row>
    <row r="8506" spans="1:9" x14ac:dyDescent="0.25">
      <c r="A8506">
        <v>8505</v>
      </c>
      <c r="D8506">
        <v>218.24521099999998</v>
      </c>
      <c r="E8506">
        <v>6.2065630000000001</v>
      </c>
      <c r="F8506">
        <v>226.65385699999999</v>
      </c>
      <c r="G8506">
        <v>8.4635420000000003</v>
      </c>
    </row>
    <row r="8507" spans="1:9" x14ac:dyDescent="0.25">
      <c r="A8507">
        <v>8506</v>
      </c>
      <c r="D8507">
        <v>218.24521099999998</v>
      </c>
      <c r="E8507">
        <v>6.2065630000000001</v>
      </c>
      <c r="F8507">
        <v>226.65385699999999</v>
      </c>
      <c r="G8507">
        <v>8.4635420000000003</v>
      </c>
    </row>
    <row r="8508" spans="1:9" x14ac:dyDescent="0.25">
      <c r="A8508">
        <v>8507</v>
      </c>
      <c r="B8508">
        <v>207.68665899999999</v>
      </c>
      <c r="C8508">
        <v>6.4859879999999999</v>
      </c>
      <c r="F8508">
        <v>226.65385699999999</v>
      </c>
      <c r="G8508">
        <v>8.4635420000000003</v>
      </c>
    </row>
    <row r="8509" spans="1:9" x14ac:dyDescent="0.25">
      <c r="A8509">
        <v>8508</v>
      </c>
      <c r="B8509">
        <v>209.52281399999998</v>
      </c>
      <c r="C8509">
        <v>6.8335419999999996</v>
      </c>
      <c r="F8509">
        <v>226.52833799999999</v>
      </c>
      <c r="G8509">
        <v>8.4635420000000003</v>
      </c>
    </row>
    <row r="8510" spans="1:9" x14ac:dyDescent="0.25">
      <c r="A8510">
        <v>8509</v>
      </c>
      <c r="B8510">
        <v>209.52281399999998</v>
      </c>
      <c r="C8510">
        <v>6.8335419999999996</v>
      </c>
      <c r="F8510">
        <v>226.15187699999998</v>
      </c>
      <c r="G8510">
        <v>8.3381249999999998</v>
      </c>
    </row>
    <row r="8511" spans="1:9" x14ac:dyDescent="0.25">
      <c r="A8511">
        <v>8510</v>
      </c>
      <c r="B8511">
        <v>209.52281399999998</v>
      </c>
      <c r="C8511">
        <v>6.8335419999999996</v>
      </c>
      <c r="H8511">
        <v>218.93541999999999</v>
      </c>
      <c r="I8511">
        <v>5.1408329999999998</v>
      </c>
    </row>
    <row r="8512" spans="1:9" x14ac:dyDescent="0.25">
      <c r="A8512">
        <v>8511</v>
      </c>
      <c r="B8512">
        <v>209.52281399999998</v>
      </c>
      <c r="C8512">
        <v>6.8335419999999996</v>
      </c>
      <c r="H8512">
        <v>218.93541999999999</v>
      </c>
      <c r="I8512">
        <v>5.1408329999999998</v>
      </c>
    </row>
    <row r="8513" spans="1:9" x14ac:dyDescent="0.25">
      <c r="A8513">
        <v>8512</v>
      </c>
      <c r="B8513">
        <v>209.52281399999998</v>
      </c>
      <c r="C8513">
        <v>6.8335419999999996</v>
      </c>
      <c r="H8513">
        <v>218.93541999999999</v>
      </c>
      <c r="I8513">
        <v>5.1408329999999998</v>
      </c>
    </row>
    <row r="8514" spans="1:9" x14ac:dyDescent="0.25">
      <c r="A8514">
        <v>8513</v>
      </c>
      <c r="B8514">
        <v>209.52281399999998</v>
      </c>
      <c r="C8514">
        <v>6.8335419999999996</v>
      </c>
      <c r="H8514">
        <v>218.93541999999999</v>
      </c>
      <c r="I8514">
        <v>5.1408329999999998</v>
      </c>
    </row>
    <row r="8515" spans="1:9" x14ac:dyDescent="0.25">
      <c r="A8515">
        <v>8514</v>
      </c>
      <c r="B8515">
        <v>209.52281399999998</v>
      </c>
      <c r="C8515">
        <v>6.8335419999999996</v>
      </c>
      <c r="H8515">
        <v>218.93541999999999</v>
      </c>
      <c r="I8515">
        <v>5.1408329999999998</v>
      </c>
    </row>
    <row r="8516" spans="1:9" x14ac:dyDescent="0.25">
      <c r="A8516">
        <v>8515</v>
      </c>
      <c r="B8516">
        <v>209.52281399999998</v>
      </c>
      <c r="C8516">
        <v>6.8335419999999996</v>
      </c>
      <c r="H8516">
        <v>218.93541999999999</v>
      </c>
      <c r="I8516">
        <v>5.1408329999999998</v>
      </c>
    </row>
    <row r="8517" spans="1:9" x14ac:dyDescent="0.25">
      <c r="A8517">
        <v>8516</v>
      </c>
      <c r="B8517">
        <v>209.52281399999998</v>
      </c>
      <c r="C8517">
        <v>6.8335419999999996</v>
      </c>
      <c r="H8517">
        <v>218.81000399999999</v>
      </c>
      <c r="I8517">
        <v>5.1408329999999998</v>
      </c>
    </row>
    <row r="8518" spans="1:9" x14ac:dyDescent="0.25">
      <c r="A8518">
        <v>8517</v>
      </c>
      <c r="B8518">
        <v>209.52281399999998</v>
      </c>
      <c r="C8518">
        <v>6.8335419999999996</v>
      </c>
      <c r="H8518">
        <v>218.74719099999999</v>
      </c>
      <c r="I8518">
        <v>5.1408329999999998</v>
      </c>
    </row>
    <row r="8519" spans="1:9" x14ac:dyDescent="0.25">
      <c r="A8519">
        <v>8518</v>
      </c>
      <c r="B8519">
        <v>209.52281399999998</v>
      </c>
      <c r="C8519">
        <v>6.8335419999999996</v>
      </c>
      <c r="H8519">
        <v>218.74719099999999</v>
      </c>
      <c r="I8519">
        <v>5.1408329999999998</v>
      </c>
    </row>
    <row r="8520" spans="1:9" x14ac:dyDescent="0.25">
      <c r="A8520">
        <v>8519</v>
      </c>
      <c r="B8520">
        <v>209.52281399999998</v>
      </c>
      <c r="C8520">
        <v>6.8335419999999996</v>
      </c>
      <c r="H8520">
        <v>218.74719099999999</v>
      </c>
      <c r="I8520">
        <v>5.1408329999999998</v>
      </c>
    </row>
    <row r="8521" spans="1:9" x14ac:dyDescent="0.25">
      <c r="A8521">
        <v>8520</v>
      </c>
      <c r="D8521">
        <v>200.19307699999999</v>
      </c>
      <c r="E8521">
        <v>5.4154920000000004</v>
      </c>
      <c r="H8521">
        <v>218.43343999999999</v>
      </c>
      <c r="I8521">
        <v>5.1408329999999998</v>
      </c>
    </row>
    <row r="8522" spans="1:9" x14ac:dyDescent="0.25">
      <c r="A8522">
        <v>8521</v>
      </c>
      <c r="D8522">
        <v>200.19307699999999</v>
      </c>
      <c r="E8522">
        <v>5.4154920000000004</v>
      </c>
    </row>
    <row r="8523" spans="1:9" x14ac:dyDescent="0.25">
      <c r="A8523">
        <v>8522</v>
      </c>
      <c r="D8523">
        <v>200.19307699999999</v>
      </c>
      <c r="E8523">
        <v>5.4154920000000004</v>
      </c>
      <c r="F8523">
        <v>209.77385599999999</v>
      </c>
      <c r="G8523">
        <v>7.3351040000000003</v>
      </c>
    </row>
    <row r="8524" spans="1:9" x14ac:dyDescent="0.25">
      <c r="A8524">
        <v>8523</v>
      </c>
      <c r="D8524">
        <v>200.19307699999999</v>
      </c>
      <c r="E8524">
        <v>5.4154920000000004</v>
      </c>
      <c r="F8524">
        <v>209.77385599999999</v>
      </c>
      <c r="G8524">
        <v>7.3351040000000003</v>
      </c>
    </row>
    <row r="8525" spans="1:9" x14ac:dyDescent="0.25">
      <c r="A8525">
        <v>8524</v>
      </c>
      <c r="D8525">
        <v>200.19307699999999</v>
      </c>
      <c r="E8525">
        <v>5.4154920000000004</v>
      </c>
      <c r="F8525">
        <v>209.648337</v>
      </c>
      <c r="G8525">
        <v>7.2096879999999999</v>
      </c>
    </row>
    <row r="8526" spans="1:9" x14ac:dyDescent="0.25">
      <c r="A8526">
        <v>8525</v>
      </c>
      <c r="D8526">
        <v>200.19307699999999</v>
      </c>
      <c r="E8526">
        <v>5.4154920000000004</v>
      </c>
      <c r="F8526">
        <v>209.58552399999999</v>
      </c>
      <c r="G8526">
        <v>7.2096879999999999</v>
      </c>
    </row>
    <row r="8527" spans="1:9" x14ac:dyDescent="0.25">
      <c r="A8527">
        <v>8526</v>
      </c>
      <c r="D8527">
        <v>200.19307699999999</v>
      </c>
      <c r="E8527">
        <v>5.4154920000000004</v>
      </c>
      <c r="F8527">
        <v>209.58552399999999</v>
      </c>
      <c r="G8527">
        <v>7.2096879999999999</v>
      </c>
    </row>
    <row r="8528" spans="1:9" x14ac:dyDescent="0.25">
      <c r="A8528">
        <v>8527</v>
      </c>
      <c r="D8528">
        <v>200.19307699999999</v>
      </c>
      <c r="E8528">
        <v>5.4154920000000004</v>
      </c>
      <c r="F8528">
        <v>209.58552399999999</v>
      </c>
      <c r="G8528">
        <v>7.2096879999999999</v>
      </c>
    </row>
    <row r="8529" spans="1:9" x14ac:dyDescent="0.25">
      <c r="A8529">
        <v>8528</v>
      </c>
      <c r="D8529">
        <v>200.00415999999998</v>
      </c>
      <c r="E8529">
        <v>5.4154920000000004</v>
      </c>
      <c r="F8529">
        <v>209.58552399999999</v>
      </c>
      <c r="G8529">
        <v>7.2096879999999999</v>
      </c>
    </row>
    <row r="8530" spans="1:9" x14ac:dyDescent="0.25">
      <c r="A8530">
        <v>8529</v>
      </c>
      <c r="D8530">
        <v>200.00415999999998</v>
      </c>
      <c r="E8530">
        <v>5.4154920000000004</v>
      </c>
      <c r="F8530">
        <v>209.58552399999999</v>
      </c>
      <c r="G8530">
        <v>7.2096879999999999</v>
      </c>
    </row>
    <row r="8531" spans="1:9" x14ac:dyDescent="0.25">
      <c r="A8531">
        <v>8530</v>
      </c>
      <c r="D8531">
        <v>200.00415999999998</v>
      </c>
      <c r="E8531">
        <v>5.4154920000000004</v>
      </c>
      <c r="F8531">
        <v>209.58552399999999</v>
      </c>
      <c r="G8531">
        <v>7.2096879999999999</v>
      </c>
    </row>
    <row r="8532" spans="1:9" x14ac:dyDescent="0.25">
      <c r="A8532">
        <v>8531</v>
      </c>
      <c r="F8532">
        <v>209.58552399999999</v>
      </c>
      <c r="G8532">
        <v>7.2096879999999999</v>
      </c>
    </row>
    <row r="8533" spans="1:9" x14ac:dyDescent="0.25">
      <c r="A8533">
        <v>8532</v>
      </c>
      <c r="F8533">
        <v>209.52281399999998</v>
      </c>
      <c r="G8533">
        <v>7.2096879999999999</v>
      </c>
      <c r="H8533">
        <v>200.63391899999999</v>
      </c>
      <c r="I8533">
        <v>4.4709050000000001</v>
      </c>
    </row>
    <row r="8534" spans="1:9" x14ac:dyDescent="0.25">
      <c r="A8534">
        <v>8533</v>
      </c>
      <c r="B8534">
        <v>190.81042600000001</v>
      </c>
      <c r="C8534">
        <v>7.2416580000000002</v>
      </c>
      <c r="F8534">
        <v>209.14635699999999</v>
      </c>
      <c r="G8534">
        <v>7.146979</v>
      </c>
      <c r="H8534">
        <v>200.57091199999999</v>
      </c>
      <c r="I8534">
        <v>4.4709050000000001</v>
      </c>
    </row>
    <row r="8535" spans="1:9" x14ac:dyDescent="0.25">
      <c r="A8535">
        <v>8534</v>
      </c>
      <c r="B8535">
        <v>190.81042600000001</v>
      </c>
      <c r="C8535">
        <v>7.2416580000000002</v>
      </c>
      <c r="H8535">
        <v>200.57091199999999</v>
      </c>
      <c r="I8535">
        <v>4.4709050000000001</v>
      </c>
    </row>
    <row r="8536" spans="1:9" x14ac:dyDescent="0.25">
      <c r="A8536">
        <v>8535</v>
      </c>
      <c r="B8536">
        <v>190.81042600000001</v>
      </c>
      <c r="C8536">
        <v>7.2416580000000002</v>
      </c>
      <c r="H8536">
        <v>200.50800899999999</v>
      </c>
      <c r="I8536">
        <v>4.5969189999999998</v>
      </c>
    </row>
    <row r="8537" spans="1:9" x14ac:dyDescent="0.25">
      <c r="A8537">
        <v>8536</v>
      </c>
      <c r="B8537">
        <v>190.81042600000001</v>
      </c>
      <c r="C8537">
        <v>7.2416580000000002</v>
      </c>
      <c r="H8537">
        <v>200.50800899999999</v>
      </c>
      <c r="I8537">
        <v>4.5969189999999998</v>
      </c>
    </row>
    <row r="8538" spans="1:9" x14ac:dyDescent="0.25">
      <c r="A8538">
        <v>8537</v>
      </c>
      <c r="B8538">
        <v>190.81042600000001</v>
      </c>
      <c r="C8538">
        <v>7.2416580000000002</v>
      </c>
      <c r="H8538">
        <v>200.50800899999999</v>
      </c>
      <c r="I8538">
        <v>4.5969189999999998</v>
      </c>
    </row>
    <row r="8539" spans="1:9" x14ac:dyDescent="0.25">
      <c r="A8539">
        <v>8538</v>
      </c>
      <c r="B8539">
        <v>190.81042600000001</v>
      </c>
      <c r="C8539">
        <v>7.2416580000000002</v>
      </c>
      <c r="H8539">
        <v>200.50800899999999</v>
      </c>
      <c r="I8539">
        <v>4.5969189999999998</v>
      </c>
    </row>
    <row r="8540" spans="1:9" x14ac:dyDescent="0.25">
      <c r="A8540">
        <v>8539</v>
      </c>
      <c r="B8540">
        <v>190.81042600000001</v>
      </c>
      <c r="C8540">
        <v>7.2416580000000002</v>
      </c>
      <c r="H8540">
        <v>200.50800899999999</v>
      </c>
      <c r="I8540">
        <v>4.5969189999999998</v>
      </c>
    </row>
    <row r="8541" spans="1:9" x14ac:dyDescent="0.25">
      <c r="A8541">
        <v>8540</v>
      </c>
      <c r="B8541">
        <v>190.81042600000001</v>
      </c>
      <c r="C8541">
        <v>7.2416580000000002</v>
      </c>
      <c r="H8541">
        <v>200.50800899999999</v>
      </c>
      <c r="I8541">
        <v>4.5969189999999998</v>
      </c>
    </row>
    <row r="8542" spans="1:9" x14ac:dyDescent="0.25">
      <c r="A8542">
        <v>8541</v>
      </c>
      <c r="B8542">
        <v>190.81042600000001</v>
      </c>
      <c r="C8542">
        <v>7.2416580000000002</v>
      </c>
      <c r="H8542">
        <v>200.50800899999999</v>
      </c>
      <c r="I8542">
        <v>4.5969189999999998</v>
      </c>
    </row>
    <row r="8543" spans="1:9" x14ac:dyDescent="0.25">
      <c r="A8543">
        <v>8542</v>
      </c>
      <c r="B8543">
        <v>190.81042600000001</v>
      </c>
      <c r="C8543">
        <v>7.2416580000000002</v>
      </c>
      <c r="H8543">
        <v>200.31909199999998</v>
      </c>
      <c r="I8543">
        <v>4.5969189999999998</v>
      </c>
    </row>
    <row r="8544" spans="1:9" x14ac:dyDescent="0.25">
      <c r="A8544">
        <v>8543</v>
      </c>
      <c r="B8544">
        <v>190.81042600000001</v>
      </c>
      <c r="C8544">
        <v>7.2416580000000002</v>
      </c>
    </row>
    <row r="8545" spans="1:9" x14ac:dyDescent="0.25">
      <c r="A8545">
        <v>8544</v>
      </c>
    </row>
    <row r="8546" spans="1:9" x14ac:dyDescent="0.25">
      <c r="A8546">
        <v>8545</v>
      </c>
      <c r="D8546">
        <v>181.868617</v>
      </c>
      <c r="E8546">
        <v>6.9897330000000002</v>
      </c>
      <c r="F8546">
        <v>191.75501399999999</v>
      </c>
      <c r="G8546">
        <v>8.5010720000000006</v>
      </c>
    </row>
    <row r="8547" spans="1:9" x14ac:dyDescent="0.25">
      <c r="A8547">
        <v>8546</v>
      </c>
      <c r="D8547">
        <v>181.868617</v>
      </c>
      <c r="E8547">
        <v>6.9897330000000002</v>
      </c>
      <c r="F8547">
        <v>191.75501399999999</v>
      </c>
      <c r="G8547">
        <v>8.5010720000000006</v>
      </c>
    </row>
    <row r="8548" spans="1:9" x14ac:dyDescent="0.25">
      <c r="A8548">
        <v>8547</v>
      </c>
      <c r="D8548">
        <v>181.868617</v>
      </c>
      <c r="E8548">
        <v>6.9897330000000002</v>
      </c>
      <c r="F8548">
        <v>191.69200599999999</v>
      </c>
      <c r="G8548">
        <v>8.5010720000000006</v>
      </c>
    </row>
    <row r="8549" spans="1:9" x14ac:dyDescent="0.25">
      <c r="A8549">
        <v>8548</v>
      </c>
      <c r="D8549">
        <v>181.868617</v>
      </c>
      <c r="E8549">
        <v>6.9897330000000002</v>
      </c>
      <c r="F8549">
        <v>191.69200599999999</v>
      </c>
      <c r="G8549">
        <v>8.5010720000000006</v>
      </c>
    </row>
    <row r="8550" spans="1:9" x14ac:dyDescent="0.25">
      <c r="A8550">
        <v>8549</v>
      </c>
      <c r="D8550">
        <v>181.868617</v>
      </c>
      <c r="E8550">
        <v>6.9897330000000002</v>
      </c>
      <c r="F8550">
        <v>191.69200599999999</v>
      </c>
      <c r="G8550">
        <v>8.5010720000000006</v>
      </c>
    </row>
    <row r="8551" spans="1:9" x14ac:dyDescent="0.25">
      <c r="A8551">
        <v>8550</v>
      </c>
      <c r="D8551">
        <v>181.868617</v>
      </c>
      <c r="E8551">
        <v>6.9897330000000002</v>
      </c>
      <c r="F8551">
        <v>191.69200599999999</v>
      </c>
      <c r="G8551">
        <v>8.5010720000000006</v>
      </c>
    </row>
    <row r="8552" spans="1:9" x14ac:dyDescent="0.25">
      <c r="A8552">
        <v>8551</v>
      </c>
      <c r="D8552">
        <v>181.868617</v>
      </c>
      <c r="E8552">
        <v>6.9897330000000002</v>
      </c>
      <c r="F8552">
        <v>191.69200599999999</v>
      </c>
      <c r="G8552">
        <v>8.5010720000000006</v>
      </c>
    </row>
    <row r="8553" spans="1:9" x14ac:dyDescent="0.25">
      <c r="A8553">
        <v>8552</v>
      </c>
      <c r="D8553">
        <v>181.868617</v>
      </c>
      <c r="E8553">
        <v>6.9897330000000002</v>
      </c>
      <c r="F8553">
        <v>191.69200599999999</v>
      </c>
      <c r="G8553">
        <v>8.5010720000000006</v>
      </c>
    </row>
    <row r="8554" spans="1:9" x14ac:dyDescent="0.25">
      <c r="A8554">
        <v>8553</v>
      </c>
      <c r="D8554">
        <v>181.868617</v>
      </c>
      <c r="E8554">
        <v>6.9897330000000002</v>
      </c>
      <c r="F8554">
        <v>191.69200599999999</v>
      </c>
      <c r="G8554">
        <v>8.5010720000000006</v>
      </c>
    </row>
    <row r="8555" spans="1:9" x14ac:dyDescent="0.25">
      <c r="A8555">
        <v>8554</v>
      </c>
      <c r="D8555">
        <v>181.868617</v>
      </c>
      <c r="E8555">
        <v>6.9897330000000002</v>
      </c>
      <c r="F8555">
        <v>191.62910199999999</v>
      </c>
      <c r="G8555">
        <v>8.5010720000000006</v>
      </c>
    </row>
    <row r="8556" spans="1:9" x14ac:dyDescent="0.25">
      <c r="A8556">
        <v>8555</v>
      </c>
      <c r="B8556">
        <v>173.17862600000001</v>
      </c>
      <c r="C8556">
        <v>8.1862440000000003</v>
      </c>
      <c r="F8556">
        <v>191.50308899999999</v>
      </c>
      <c r="G8556">
        <v>8.5010720000000006</v>
      </c>
    </row>
    <row r="8557" spans="1:9" x14ac:dyDescent="0.25">
      <c r="A8557">
        <v>8556</v>
      </c>
      <c r="B8557">
        <v>173.17862600000001</v>
      </c>
      <c r="C8557">
        <v>8.1862440000000003</v>
      </c>
    </row>
    <row r="8558" spans="1:9" x14ac:dyDescent="0.25">
      <c r="A8558">
        <v>8557</v>
      </c>
      <c r="B8558">
        <v>173.17862600000001</v>
      </c>
      <c r="C8558">
        <v>8.1862440000000003</v>
      </c>
    </row>
    <row r="8559" spans="1:9" x14ac:dyDescent="0.25">
      <c r="A8559">
        <v>8558</v>
      </c>
      <c r="B8559">
        <v>173.17862600000001</v>
      </c>
      <c r="C8559">
        <v>8.1862440000000003</v>
      </c>
    </row>
    <row r="8560" spans="1:9" x14ac:dyDescent="0.25">
      <c r="A8560">
        <v>8559</v>
      </c>
      <c r="B8560">
        <v>173.17862600000001</v>
      </c>
      <c r="C8560">
        <v>8.1862440000000003</v>
      </c>
      <c r="H8560">
        <v>181.49078299999999</v>
      </c>
      <c r="I8560">
        <v>6.0452500000000002</v>
      </c>
    </row>
    <row r="8561" spans="1:9" x14ac:dyDescent="0.25">
      <c r="A8561">
        <v>8560</v>
      </c>
      <c r="B8561">
        <v>173.17862600000001</v>
      </c>
      <c r="C8561">
        <v>8.1862440000000003</v>
      </c>
      <c r="H8561">
        <v>181.49078299999999</v>
      </c>
      <c r="I8561">
        <v>6.0452500000000002</v>
      </c>
    </row>
    <row r="8562" spans="1:9" x14ac:dyDescent="0.25">
      <c r="A8562">
        <v>8561</v>
      </c>
      <c r="B8562">
        <v>173.17862600000001</v>
      </c>
      <c r="C8562">
        <v>8.1862440000000003</v>
      </c>
      <c r="H8562">
        <v>181.49078299999999</v>
      </c>
      <c r="I8562">
        <v>6.0452500000000002</v>
      </c>
    </row>
    <row r="8563" spans="1:9" x14ac:dyDescent="0.25">
      <c r="A8563">
        <v>8562</v>
      </c>
      <c r="B8563">
        <v>173.17862600000001</v>
      </c>
      <c r="C8563">
        <v>8.1862440000000003</v>
      </c>
      <c r="H8563">
        <v>181.49078299999999</v>
      </c>
      <c r="I8563">
        <v>6.0452500000000002</v>
      </c>
    </row>
    <row r="8564" spans="1:9" x14ac:dyDescent="0.25">
      <c r="A8564">
        <v>8563</v>
      </c>
      <c r="B8564">
        <v>173.17862600000001</v>
      </c>
      <c r="C8564">
        <v>8.1862440000000003</v>
      </c>
      <c r="H8564">
        <v>181.49078299999999</v>
      </c>
      <c r="I8564">
        <v>6.0452500000000002</v>
      </c>
    </row>
    <row r="8565" spans="1:9" x14ac:dyDescent="0.25">
      <c r="A8565">
        <v>8564</v>
      </c>
      <c r="B8565">
        <v>173.17862600000001</v>
      </c>
      <c r="C8565">
        <v>8.1862440000000003</v>
      </c>
      <c r="H8565">
        <v>181.49078299999999</v>
      </c>
      <c r="I8565">
        <v>6.0452500000000002</v>
      </c>
    </row>
    <row r="8566" spans="1:9" x14ac:dyDescent="0.25">
      <c r="A8566">
        <v>8565</v>
      </c>
      <c r="B8566">
        <v>173.17862600000001</v>
      </c>
      <c r="C8566">
        <v>8.1862440000000003</v>
      </c>
      <c r="H8566">
        <v>181.49078299999999</v>
      </c>
      <c r="I8566">
        <v>6.0452500000000002</v>
      </c>
    </row>
    <row r="8567" spans="1:9" x14ac:dyDescent="0.25">
      <c r="A8567">
        <v>8566</v>
      </c>
      <c r="H8567">
        <v>181.30186599999999</v>
      </c>
      <c r="I8567">
        <v>6.1711609999999997</v>
      </c>
    </row>
    <row r="8568" spans="1:9" x14ac:dyDescent="0.25">
      <c r="A8568">
        <v>8567</v>
      </c>
      <c r="H8568">
        <v>181.30186599999999</v>
      </c>
      <c r="I8568">
        <v>6.1711609999999997</v>
      </c>
    </row>
    <row r="8569" spans="1:9" x14ac:dyDescent="0.25">
      <c r="A8569">
        <v>8568</v>
      </c>
      <c r="D8569">
        <v>163.16621699999999</v>
      </c>
      <c r="E8569">
        <v>6.4859879999999999</v>
      </c>
      <c r="F8569">
        <v>173.74538000000001</v>
      </c>
      <c r="G8569">
        <v>8.3751619999999996</v>
      </c>
      <c r="H8569">
        <v>181.30186599999999</v>
      </c>
      <c r="I8569">
        <v>6.1711609999999997</v>
      </c>
    </row>
    <row r="8570" spans="1:9" x14ac:dyDescent="0.25">
      <c r="A8570">
        <v>8569</v>
      </c>
      <c r="D8570">
        <v>163.16621699999999</v>
      </c>
      <c r="E8570">
        <v>6.4859879999999999</v>
      </c>
      <c r="F8570">
        <v>173.74538000000001</v>
      </c>
      <c r="G8570">
        <v>8.3751619999999996</v>
      </c>
      <c r="H8570">
        <v>181.11294699999999</v>
      </c>
      <c r="I8570">
        <v>6.1711609999999997</v>
      </c>
    </row>
    <row r="8571" spans="1:9" x14ac:dyDescent="0.25">
      <c r="A8571">
        <v>8570</v>
      </c>
      <c r="D8571">
        <v>163.16621699999999</v>
      </c>
      <c r="E8571">
        <v>6.4859879999999999</v>
      </c>
      <c r="F8571">
        <v>173.74538000000001</v>
      </c>
      <c r="G8571">
        <v>8.3751619999999996</v>
      </c>
    </row>
    <row r="8572" spans="1:9" x14ac:dyDescent="0.25">
      <c r="A8572">
        <v>8571</v>
      </c>
      <c r="D8572">
        <v>163.16621699999999</v>
      </c>
      <c r="E8572">
        <v>6.4859879999999999</v>
      </c>
      <c r="F8572">
        <v>173.74538000000001</v>
      </c>
      <c r="G8572">
        <v>8.3751619999999996</v>
      </c>
    </row>
    <row r="8573" spans="1:9" x14ac:dyDescent="0.25">
      <c r="A8573">
        <v>8572</v>
      </c>
      <c r="D8573">
        <v>163.16621699999999</v>
      </c>
      <c r="E8573">
        <v>6.4859879999999999</v>
      </c>
      <c r="F8573">
        <v>173.74538000000001</v>
      </c>
      <c r="G8573">
        <v>8.3751619999999996</v>
      </c>
    </row>
    <row r="8574" spans="1:9" x14ac:dyDescent="0.25">
      <c r="A8574">
        <v>8573</v>
      </c>
      <c r="D8574">
        <v>163.16621699999999</v>
      </c>
      <c r="E8574">
        <v>6.4859879999999999</v>
      </c>
      <c r="F8574">
        <v>173.74538000000001</v>
      </c>
      <c r="G8574">
        <v>8.3751619999999996</v>
      </c>
    </row>
    <row r="8575" spans="1:9" x14ac:dyDescent="0.25">
      <c r="A8575">
        <v>8574</v>
      </c>
      <c r="D8575">
        <v>163.16621699999999</v>
      </c>
      <c r="E8575">
        <v>6.4859879999999999</v>
      </c>
      <c r="F8575">
        <v>173.74538000000001</v>
      </c>
      <c r="G8575">
        <v>8.3751619999999996</v>
      </c>
    </row>
    <row r="8576" spans="1:9" x14ac:dyDescent="0.25">
      <c r="A8576">
        <v>8575</v>
      </c>
      <c r="D8576">
        <v>163.16621699999999</v>
      </c>
      <c r="E8576">
        <v>6.4859879999999999</v>
      </c>
      <c r="F8576">
        <v>173.74538000000001</v>
      </c>
      <c r="G8576">
        <v>8.3751619999999996</v>
      </c>
    </row>
    <row r="8577" spans="1:9" x14ac:dyDescent="0.25">
      <c r="A8577">
        <v>8576</v>
      </c>
      <c r="D8577">
        <v>163.16621699999999</v>
      </c>
      <c r="E8577">
        <v>6.4859879999999999</v>
      </c>
      <c r="F8577">
        <v>173.74538000000001</v>
      </c>
      <c r="G8577">
        <v>8.3751619999999996</v>
      </c>
    </row>
    <row r="8578" spans="1:9" x14ac:dyDescent="0.25">
      <c r="A8578">
        <v>8577</v>
      </c>
      <c r="D8578">
        <v>163.16621699999999</v>
      </c>
      <c r="E8578">
        <v>6.4859879999999999</v>
      </c>
      <c r="F8578">
        <v>173.61936499999999</v>
      </c>
      <c r="G8578">
        <v>8.2491470000000007</v>
      </c>
    </row>
    <row r="8579" spans="1:9" x14ac:dyDescent="0.25">
      <c r="A8579">
        <v>8578</v>
      </c>
      <c r="D8579">
        <v>163.16621699999999</v>
      </c>
      <c r="E8579">
        <v>6.4859879999999999</v>
      </c>
      <c r="F8579">
        <v>173.55646400000001</v>
      </c>
      <c r="G8579">
        <v>8.2491470000000007</v>
      </c>
    </row>
    <row r="8580" spans="1:9" x14ac:dyDescent="0.25">
      <c r="A8580">
        <v>8579</v>
      </c>
    </row>
    <row r="8581" spans="1:9" x14ac:dyDescent="0.25">
      <c r="A8581">
        <v>8580</v>
      </c>
      <c r="B8581">
        <v>153.90957900000001</v>
      </c>
      <c r="C8581">
        <v>7.1157469999999998</v>
      </c>
    </row>
    <row r="8582" spans="1:9" x14ac:dyDescent="0.25">
      <c r="A8582">
        <v>8581</v>
      </c>
      <c r="B8582">
        <v>153.90957900000001</v>
      </c>
      <c r="C8582">
        <v>7.1157469999999998</v>
      </c>
    </row>
    <row r="8583" spans="1:9" x14ac:dyDescent="0.25">
      <c r="A8583">
        <v>8582</v>
      </c>
      <c r="B8583">
        <v>153.90957900000001</v>
      </c>
      <c r="C8583">
        <v>7.1157469999999998</v>
      </c>
      <c r="H8583">
        <v>162.85138999999998</v>
      </c>
      <c r="I8583">
        <v>5.2265740000000003</v>
      </c>
    </row>
    <row r="8584" spans="1:9" x14ac:dyDescent="0.25">
      <c r="A8584">
        <v>8583</v>
      </c>
      <c r="B8584">
        <v>153.90957900000001</v>
      </c>
      <c r="C8584">
        <v>7.1157469999999998</v>
      </c>
      <c r="H8584">
        <v>162.85138999999998</v>
      </c>
      <c r="I8584">
        <v>5.2265740000000003</v>
      </c>
    </row>
    <row r="8585" spans="1:9" x14ac:dyDescent="0.25">
      <c r="A8585">
        <v>8584</v>
      </c>
      <c r="B8585">
        <v>153.90957900000001</v>
      </c>
      <c r="C8585">
        <v>7.1157469999999998</v>
      </c>
      <c r="H8585">
        <v>162.85138999999998</v>
      </c>
      <c r="I8585">
        <v>5.2265740000000003</v>
      </c>
    </row>
    <row r="8586" spans="1:9" x14ac:dyDescent="0.25">
      <c r="A8586">
        <v>8585</v>
      </c>
      <c r="B8586">
        <v>153.90957900000001</v>
      </c>
      <c r="C8586">
        <v>7.1157469999999998</v>
      </c>
      <c r="H8586">
        <v>162.85138999999998</v>
      </c>
      <c r="I8586">
        <v>5.2265740000000003</v>
      </c>
    </row>
    <row r="8587" spans="1:9" x14ac:dyDescent="0.25">
      <c r="A8587">
        <v>8586</v>
      </c>
      <c r="B8587">
        <v>153.90957900000001</v>
      </c>
      <c r="C8587">
        <v>7.1157469999999998</v>
      </c>
      <c r="H8587">
        <v>162.85138999999998</v>
      </c>
      <c r="I8587">
        <v>5.2265740000000003</v>
      </c>
    </row>
    <row r="8588" spans="1:9" x14ac:dyDescent="0.25">
      <c r="A8588">
        <v>8587</v>
      </c>
      <c r="B8588">
        <v>153.90957900000001</v>
      </c>
      <c r="C8588">
        <v>7.1157469999999998</v>
      </c>
      <c r="H8588">
        <v>162.85138999999998</v>
      </c>
      <c r="I8588">
        <v>5.2265740000000003</v>
      </c>
    </row>
    <row r="8589" spans="1:9" x14ac:dyDescent="0.25">
      <c r="A8589">
        <v>8588</v>
      </c>
      <c r="B8589">
        <v>153.90957900000001</v>
      </c>
      <c r="C8589">
        <v>7.1157469999999998</v>
      </c>
      <c r="H8589">
        <v>162.85138999999998</v>
      </c>
      <c r="I8589">
        <v>5.2265740000000003</v>
      </c>
    </row>
    <row r="8590" spans="1:9" x14ac:dyDescent="0.25">
      <c r="A8590">
        <v>8589</v>
      </c>
      <c r="B8590">
        <v>153.90957900000001</v>
      </c>
      <c r="C8590">
        <v>7.1157469999999998</v>
      </c>
      <c r="H8590">
        <v>162.85138999999998</v>
      </c>
      <c r="I8590">
        <v>5.2265740000000003</v>
      </c>
    </row>
    <row r="8591" spans="1:9" x14ac:dyDescent="0.25">
      <c r="A8591">
        <v>8590</v>
      </c>
      <c r="B8591">
        <v>153.84657199999998</v>
      </c>
      <c r="C8591">
        <v>7.1157469999999998</v>
      </c>
      <c r="H8591">
        <v>162.85138999999998</v>
      </c>
      <c r="I8591">
        <v>5.2265740000000003</v>
      </c>
    </row>
    <row r="8592" spans="1:9" x14ac:dyDescent="0.25">
      <c r="A8592">
        <v>8591</v>
      </c>
      <c r="B8592">
        <v>153.84657199999998</v>
      </c>
      <c r="C8592">
        <v>7.1157469999999998</v>
      </c>
      <c r="H8592">
        <v>162.85138999999998</v>
      </c>
      <c r="I8592">
        <v>5.2265740000000003</v>
      </c>
    </row>
    <row r="8593" spans="1:9" x14ac:dyDescent="0.25">
      <c r="A8593">
        <v>8592</v>
      </c>
      <c r="D8593">
        <v>145.78634599999998</v>
      </c>
      <c r="E8593">
        <v>5.2895810000000001</v>
      </c>
      <c r="H8593">
        <v>162.410651</v>
      </c>
      <c r="I8593">
        <v>5.1635669999999996</v>
      </c>
    </row>
    <row r="8594" spans="1:9" x14ac:dyDescent="0.25">
      <c r="A8594">
        <v>8593</v>
      </c>
      <c r="D8594">
        <v>145.78634599999998</v>
      </c>
      <c r="E8594">
        <v>5.2895810000000001</v>
      </c>
      <c r="F8594">
        <v>154.35031799999999</v>
      </c>
      <c r="G8594">
        <v>7.8084100000000003</v>
      </c>
      <c r="H8594">
        <v>162.410651</v>
      </c>
      <c r="I8594">
        <v>5.1635669999999996</v>
      </c>
    </row>
    <row r="8595" spans="1:9" x14ac:dyDescent="0.25">
      <c r="A8595">
        <v>8594</v>
      </c>
      <c r="D8595">
        <v>145.78634599999998</v>
      </c>
      <c r="E8595">
        <v>5.2895810000000001</v>
      </c>
      <c r="F8595">
        <v>154.35031799999999</v>
      </c>
      <c r="G8595">
        <v>7.8084100000000003</v>
      </c>
    </row>
    <row r="8596" spans="1:9" x14ac:dyDescent="0.25">
      <c r="A8596">
        <v>8595</v>
      </c>
      <c r="D8596">
        <v>145.78634599999998</v>
      </c>
      <c r="E8596">
        <v>5.2895810000000001</v>
      </c>
      <c r="F8596">
        <v>154.35031799999999</v>
      </c>
      <c r="G8596">
        <v>7.8084100000000003</v>
      </c>
    </row>
    <row r="8597" spans="1:9" x14ac:dyDescent="0.25">
      <c r="A8597">
        <v>8596</v>
      </c>
      <c r="D8597">
        <v>145.78634599999998</v>
      </c>
      <c r="E8597">
        <v>5.2895810000000001</v>
      </c>
      <c r="F8597">
        <v>154.35031799999999</v>
      </c>
      <c r="G8597">
        <v>7.8084100000000003</v>
      </c>
    </row>
    <row r="8598" spans="1:9" x14ac:dyDescent="0.25">
      <c r="A8598">
        <v>8597</v>
      </c>
      <c r="D8598">
        <v>145.78634599999998</v>
      </c>
      <c r="E8598">
        <v>5.2895810000000001</v>
      </c>
      <c r="F8598">
        <v>154.35031799999999</v>
      </c>
      <c r="G8598">
        <v>7.8084100000000003</v>
      </c>
    </row>
    <row r="8599" spans="1:9" x14ac:dyDescent="0.25">
      <c r="A8599">
        <v>8598</v>
      </c>
      <c r="D8599">
        <v>145.78634599999998</v>
      </c>
      <c r="E8599">
        <v>5.2895810000000001</v>
      </c>
      <c r="F8599">
        <v>154.35031799999999</v>
      </c>
      <c r="G8599">
        <v>7.8084100000000003</v>
      </c>
    </row>
    <row r="8600" spans="1:9" x14ac:dyDescent="0.25">
      <c r="A8600">
        <v>8599</v>
      </c>
      <c r="D8600">
        <v>145.78634599999998</v>
      </c>
      <c r="E8600">
        <v>5.2895810000000001</v>
      </c>
      <c r="F8600">
        <v>154.35031799999999</v>
      </c>
      <c r="G8600">
        <v>7.8084100000000003</v>
      </c>
    </row>
    <row r="8601" spans="1:9" x14ac:dyDescent="0.25">
      <c r="A8601">
        <v>8600</v>
      </c>
      <c r="D8601">
        <v>145.78634599999998</v>
      </c>
      <c r="E8601">
        <v>5.2895810000000001</v>
      </c>
      <c r="F8601">
        <v>154.35031799999999</v>
      </c>
      <c r="G8601">
        <v>7.8084100000000003</v>
      </c>
    </row>
    <row r="8602" spans="1:9" x14ac:dyDescent="0.25">
      <c r="A8602">
        <v>8601</v>
      </c>
      <c r="D8602">
        <v>145.78634599999998</v>
      </c>
      <c r="E8602">
        <v>5.2895810000000001</v>
      </c>
      <c r="F8602">
        <v>154.35031799999999</v>
      </c>
      <c r="G8602">
        <v>7.8084100000000003</v>
      </c>
    </row>
    <row r="8603" spans="1:9" x14ac:dyDescent="0.25">
      <c r="A8603">
        <v>8602</v>
      </c>
      <c r="D8603">
        <v>145.78634599999998</v>
      </c>
      <c r="E8603">
        <v>5.2895810000000001</v>
      </c>
      <c r="F8603">
        <v>154.35031799999999</v>
      </c>
      <c r="G8603">
        <v>7.8084100000000003</v>
      </c>
    </row>
    <row r="8604" spans="1:9" x14ac:dyDescent="0.25">
      <c r="A8604">
        <v>8603</v>
      </c>
      <c r="B8604">
        <v>132.33057500000001</v>
      </c>
      <c r="C8604">
        <v>7.4001340000000004</v>
      </c>
      <c r="D8604">
        <v>145.78634599999998</v>
      </c>
      <c r="E8604">
        <v>5.2895810000000001</v>
      </c>
      <c r="F8604">
        <v>154.35031799999999</v>
      </c>
      <c r="G8604">
        <v>7.8084100000000003</v>
      </c>
    </row>
    <row r="8605" spans="1:9" x14ac:dyDescent="0.25">
      <c r="A8605">
        <v>8604</v>
      </c>
      <c r="B8605">
        <v>132.33057500000001</v>
      </c>
      <c r="C8605">
        <v>7.4001340000000004</v>
      </c>
      <c r="D8605">
        <v>145.78634599999998</v>
      </c>
      <c r="E8605">
        <v>5.2895810000000001</v>
      </c>
      <c r="F8605">
        <v>154.22440599999999</v>
      </c>
      <c r="G8605">
        <v>7.8084100000000003</v>
      </c>
    </row>
    <row r="8606" spans="1:9" x14ac:dyDescent="0.25">
      <c r="A8606">
        <v>8605</v>
      </c>
      <c r="B8606">
        <v>132.33057500000001</v>
      </c>
      <c r="C8606">
        <v>7.1405120000000002</v>
      </c>
      <c r="D8606">
        <v>145.78634599999998</v>
      </c>
      <c r="E8606">
        <v>5.2895810000000001</v>
      </c>
      <c r="F8606">
        <v>154.03549100000001</v>
      </c>
      <c r="G8606">
        <v>7.8084100000000003</v>
      </c>
    </row>
    <row r="8607" spans="1:9" x14ac:dyDescent="0.25">
      <c r="A8607">
        <v>8606</v>
      </c>
      <c r="B8607">
        <v>132.33057500000001</v>
      </c>
      <c r="C8607">
        <v>7.1405120000000002</v>
      </c>
    </row>
    <row r="8608" spans="1:9" x14ac:dyDescent="0.25">
      <c r="A8608">
        <v>8607</v>
      </c>
      <c r="B8608">
        <v>132.33057500000001</v>
      </c>
      <c r="C8608">
        <v>7.1405120000000002</v>
      </c>
    </row>
    <row r="8609" spans="1:9" x14ac:dyDescent="0.25">
      <c r="A8609">
        <v>8608</v>
      </c>
      <c r="B8609">
        <v>132.33057500000001</v>
      </c>
      <c r="C8609">
        <v>7.1405120000000002</v>
      </c>
      <c r="H8609">
        <v>146.290088</v>
      </c>
      <c r="I8609">
        <v>4.8487400000000003</v>
      </c>
    </row>
    <row r="8610" spans="1:9" x14ac:dyDescent="0.25">
      <c r="A8610">
        <v>8609</v>
      </c>
      <c r="B8610">
        <v>132.33057500000001</v>
      </c>
      <c r="C8610">
        <v>7.1405120000000002</v>
      </c>
      <c r="H8610">
        <v>146.290088</v>
      </c>
      <c r="I8610">
        <v>4.8487400000000003</v>
      </c>
    </row>
    <row r="8611" spans="1:9" x14ac:dyDescent="0.25">
      <c r="A8611">
        <v>8610</v>
      </c>
      <c r="B8611">
        <v>132.33057500000001</v>
      </c>
      <c r="C8611">
        <v>7.1405120000000002</v>
      </c>
      <c r="H8611">
        <v>146.290088</v>
      </c>
      <c r="I8611">
        <v>4.8487400000000003</v>
      </c>
    </row>
    <row r="8612" spans="1:9" x14ac:dyDescent="0.25">
      <c r="A8612">
        <v>8611</v>
      </c>
      <c r="B8612">
        <v>132.33057500000001</v>
      </c>
      <c r="C8612">
        <v>7.1405120000000002</v>
      </c>
      <c r="H8612">
        <v>146.290088</v>
      </c>
      <c r="I8612">
        <v>4.8487400000000003</v>
      </c>
    </row>
    <row r="8613" spans="1:9" x14ac:dyDescent="0.25">
      <c r="A8613">
        <v>8612</v>
      </c>
      <c r="B8613">
        <v>132.33057500000001</v>
      </c>
      <c r="C8613">
        <v>7.1405120000000002</v>
      </c>
      <c r="H8613">
        <v>146.290088</v>
      </c>
      <c r="I8613">
        <v>4.8487400000000003</v>
      </c>
    </row>
    <row r="8614" spans="1:9" x14ac:dyDescent="0.25">
      <c r="A8614">
        <v>8613</v>
      </c>
      <c r="B8614">
        <v>132.33057500000001</v>
      </c>
      <c r="C8614">
        <v>7.1405120000000002</v>
      </c>
      <c r="H8614">
        <v>146.290088</v>
      </c>
      <c r="I8614">
        <v>4.8487400000000003</v>
      </c>
    </row>
    <row r="8615" spans="1:9" x14ac:dyDescent="0.25">
      <c r="A8615">
        <v>8614</v>
      </c>
      <c r="B8615">
        <v>132.33057500000001</v>
      </c>
      <c r="C8615">
        <v>7.1405120000000002</v>
      </c>
      <c r="H8615">
        <v>146.290088</v>
      </c>
      <c r="I8615">
        <v>4.8487400000000003</v>
      </c>
    </row>
    <row r="8616" spans="1:9" x14ac:dyDescent="0.25">
      <c r="A8616">
        <v>8615</v>
      </c>
      <c r="B8616">
        <v>132.33057500000001</v>
      </c>
      <c r="C8616">
        <v>7.1405120000000002</v>
      </c>
      <c r="H8616">
        <v>146.16417999999999</v>
      </c>
      <c r="I8616">
        <v>4.8487400000000003</v>
      </c>
    </row>
    <row r="8617" spans="1:9" x14ac:dyDescent="0.25">
      <c r="A8617">
        <v>8616</v>
      </c>
      <c r="B8617">
        <v>132.33057500000001</v>
      </c>
      <c r="C8617">
        <v>7.1405120000000002</v>
      </c>
      <c r="H8617">
        <v>146.16417999999999</v>
      </c>
      <c r="I8617">
        <v>4.8487400000000003</v>
      </c>
    </row>
    <row r="8618" spans="1:9" x14ac:dyDescent="0.25">
      <c r="A8618">
        <v>8617</v>
      </c>
      <c r="H8618">
        <v>146.16417999999999</v>
      </c>
      <c r="I8618">
        <v>4.8487400000000003</v>
      </c>
    </row>
    <row r="8619" spans="1:9" x14ac:dyDescent="0.25">
      <c r="A8619">
        <v>8618</v>
      </c>
      <c r="D8619">
        <v>124.586052</v>
      </c>
      <c r="E8619">
        <v>6.9457680000000002</v>
      </c>
      <c r="F8619">
        <v>132.525744</v>
      </c>
      <c r="G8619">
        <v>7.8546060000000004</v>
      </c>
      <c r="H8619">
        <v>146.16417999999999</v>
      </c>
      <c r="I8619">
        <v>4.8487400000000003</v>
      </c>
    </row>
    <row r="8620" spans="1:9" x14ac:dyDescent="0.25">
      <c r="A8620">
        <v>8619</v>
      </c>
      <c r="D8620">
        <v>124.586052</v>
      </c>
      <c r="E8620">
        <v>6.9457680000000002</v>
      </c>
      <c r="F8620">
        <v>132.525744</v>
      </c>
      <c r="G8620">
        <v>7.8546060000000004</v>
      </c>
      <c r="H8620">
        <v>146.16417999999999</v>
      </c>
      <c r="I8620">
        <v>4.8487400000000003</v>
      </c>
    </row>
    <row r="8621" spans="1:9" x14ac:dyDescent="0.25">
      <c r="A8621">
        <v>8620</v>
      </c>
      <c r="D8621">
        <v>124.586052</v>
      </c>
      <c r="E8621">
        <v>6.9457680000000002</v>
      </c>
      <c r="F8621">
        <v>132.525744</v>
      </c>
      <c r="G8621">
        <v>7.8546060000000004</v>
      </c>
    </row>
    <row r="8622" spans="1:9" x14ac:dyDescent="0.25">
      <c r="A8622">
        <v>8621</v>
      </c>
      <c r="D8622">
        <v>124.586052</v>
      </c>
      <c r="E8622">
        <v>6.9457680000000002</v>
      </c>
      <c r="F8622">
        <v>132.525744</v>
      </c>
      <c r="G8622">
        <v>7.8546060000000004</v>
      </c>
    </row>
    <row r="8623" spans="1:9" x14ac:dyDescent="0.25">
      <c r="A8623">
        <v>8622</v>
      </c>
      <c r="D8623">
        <v>124.586052</v>
      </c>
      <c r="E8623">
        <v>6.9457680000000002</v>
      </c>
      <c r="F8623">
        <v>132.525744</v>
      </c>
      <c r="G8623">
        <v>7.8546060000000004</v>
      </c>
    </row>
    <row r="8624" spans="1:9" x14ac:dyDescent="0.25">
      <c r="A8624">
        <v>8623</v>
      </c>
      <c r="D8624">
        <v>124.586052</v>
      </c>
      <c r="E8624">
        <v>6.9457680000000002</v>
      </c>
      <c r="F8624">
        <v>132.525744</v>
      </c>
      <c r="G8624">
        <v>7.8546060000000004</v>
      </c>
    </row>
    <row r="8625" spans="1:9" x14ac:dyDescent="0.25">
      <c r="A8625">
        <v>8624</v>
      </c>
      <c r="D8625">
        <v>124.586052</v>
      </c>
      <c r="E8625">
        <v>6.9457680000000002</v>
      </c>
      <c r="F8625">
        <v>132.525744</v>
      </c>
      <c r="G8625">
        <v>7.8546060000000004</v>
      </c>
    </row>
    <row r="8626" spans="1:9" x14ac:dyDescent="0.25">
      <c r="A8626">
        <v>8625</v>
      </c>
      <c r="D8626">
        <v>124.586052</v>
      </c>
      <c r="E8626">
        <v>6.9457680000000002</v>
      </c>
      <c r="F8626">
        <v>132.525744</v>
      </c>
      <c r="G8626">
        <v>7.8546060000000004</v>
      </c>
    </row>
    <row r="8627" spans="1:9" x14ac:dyDescent="0.25">
      <c r="A8627">
        <v>8626</v>
      </c>
      <c r="D8627">
        <v>124.586052</v>
      </c>
      <c r="E8627">
        <v>6.9457680000000002</v>
      </c>
      <c r="F8627">
        <v>132.525744</v>
      </c>
      <c r="G8627">
        <v>7.8546060000000004</v>
      </c>
    </row>
    <row r="8628" spans="1:9" x14ac:dyDescent="0.25">
      <c r="A8628">
        <v>8627</v>
      </c>
      <c r="D8628">
        <v>124.586052</v>
      </c>
      <c r="E8628">
        <v>6.9457680000000002</v>
      </c>
      <c r="F8628">
        <v>132.525744</v>
      </c>
      <c r="G8628">
        <v>7.8546060000000004</v>
      </c>
    </row>
    <row r="8629" spans="1:9" x14ac:dyDescent="0.25">
      <c r="A8629">
        <v>8628</v>
      </c>
      <c r="D8629">
        <v>124.586052</v>
      </c>
      <c r="E8629">
        <v>6.9457680000000002</v>
      </c>
      <c r="F8629">
        <v>132.525744</v>
      </c>
      <c r="G8629">
        <v>7.8546060000000004</v>
      </c>
    </row>
    <row r="8630" spans="1:9" x14ac:dyDescent="0.25">
      <c r="A8630">
        <v>8629</v>
      </c>
      <c r="D8630">
        <v>124.586052</v>
      </c>
      <c r="E8630">
        <v>6.9457680000000002</v>
      </c>
      <c r="F8630">
        <v>132.525744</v>
      </c>
      <c r="G8630">
        <v>7.8546060000000004</v>
      </c>
    </row>
    <row r="8631" spans="1:9" x14ac:dyDescent="0.25">
      <c r="A8631">
        <v>8630</v>
      </c>
      <c r="F8631">
        <v>132.525744</v>
      </c>
      <c r="G8631">
        <v>7.8546060000000004</v>
      </c>
    </row>
    <row r="8632" spans="1:9" x14ac:dyDescent="0.25">
      <c r="A8632">
        <v>8631</v>
      </c>
      <c r="F8632">
        <v>132.460759</v>
      </c>
      <c r="G8632">
        <v>7.9194849999999999</v>
      </c>
    </row>
    <row r="8633" spans="1:9" x14ac:dyDescent="0.25">
      <c r="A8633">
        <v>8632</v>
      </c>
      <c r="F8633">
        <v>132.395667</v>
      </c>
      <c r="G8633">
        <v>7.9194849999999999</v>
      </c>
    </row>
    <row r="8634" spans="1:9" x14ac:dyDescent="0.25">
      <c r="A8634">
        <v>8633</v>
      </c>
      <c r="H8634">
        <v>125.301953</v>
      </c>
      <c r="I8634">
        <v>5.1282009999999998</v>
      </c>
    </row>
    <row r="8635" spans="1:9" x14ac:dyDescent="0.25">
      <c r="A8635">
        <v>8634</v>
      </c>
      <c r="H8635">
        <v>125.301953</v>
      </c>
      <c r="I8635">
        <v>5.1282009999999998</v>
      </c>
    </row>
    <row r="8636" spans="1:9" x14ac:dyDescent="0.25">
      <c r="A8636">
        <v>8635</v>
      </c>
      <c r="B8636">
        <v>116.25591399999999</v>
      </c>
      <c r="C8636">
        <v>7.529998</v>
      </c>
      <c r="H8636">
        <v>125.301953</v>
      </c>
      <c r="I8636">
        <v>5.1282009999999998</v>
      </c>
    </row>
    <row r="8637" spans="1:9" x14ac:dyDescent="0.25">
      <c r="A8637">
        <v>8636</v>
      </c>
      <c r="B8637">
        <v>116.25591399999999</v>
      </c>
      <c r="C8637">
        <v>7.529998</v>
      </c>
      <c r="H8637">
        <v>125.301953</v>
      </c>
      <c r="I8637">
        <v>5.1282009999999998</v>
      </c>
    </row>
    <row r="8638" spans="1:9" x14ac:dyDescent="0.25">
      <c r="A8638">
        <v>8637</v>
      </c>
      <c r="B8638">
        <v>116.25591399999999</v>
      </c>
      <c r="C8638">
        <v>7.529998</v>
      </c>
      <c r="H8638">
        <v>125.301953</v>
      </c>
      <c r="I8638">
        <v>5.1282009999999998</v>
      </c>
    </row>
    <row r="8639" spans="1:9" x14ac:dyDescent="0.25">
      <c r="A8639">
        <v>8638</v>
      </c>
      <c r="B8639">
        <v>116.25591399999999</v>
      </c>
      <c r="C8639">
        <v>7.529998</v>
      </c>
      <c r="H8639">
        <v>125.301953</v>
      </c>
      <c r="I8639">
        <v>5.1282009999999998</v>
      </c>
    </row>
    <row r="8640" spans="1:9" x14ac:dyDescent="0.25">
      <c r="A8640">
        <v>8639</v>
      </c>
      <c r="B8640">
        <v>116.25591399999999</v>
      </c>
      <c r="C8640">
        <v>7.529998</v>
      </c>
      <c r="H8640">
        <v>124.97660099999999</v>
      </c>
      <c r="I8640">
        <v>5.1282009999999998</v>
      </c>
    </row>
    <row r="8641" spans="1:9" x14ac:dyDescent="0.25">
      <c r="A8641">
        <v>8640</v>
      </c>
      <c r="B8641">
        <v>116.25591399999999</v>
      </c>
      <c r="C8641">
        <v>7.529998</v>
      </c>
      <c r="H8641">
        <v>124.97660099999999</v>
      </c>
      <c r="I8641">
        <v>5.1282009999999998</v>
      </c>
    </row>
    <row r="8642" spans="1:9" x14ac:dyDescent="0.25">
      <c r="A8642">
        <v>8641</v>
      </c>
      <c r="B8642">
        <v>116.25591399999999</v>
      </c>
      <c r="C8642">
        <v>7.529998</v>
      </c>
      <c r="H8642">
        <v>124.97660099999999</v>
      </c>
      <c r="I8642">
        <v>5.1282009999999998</v>
      </c>
    </row>
    <row r="8643" spans="1:9" x14ac:dyDescent="0.25">
      <c r="A8643">
        <v>8642</v>
      </c>
      <c r="B8643">
        <v>116.25591399999999</v>
      </c>
      <c r="C8643">
        <v>7.529998</v>
      </c>
      <c r="H8643">
        <v>124.97660099999999</v>
      </c>
      <c r="I8643">
        <v>5.1282009999999998</v>
      </c>
    </row>
    <row r="8644" spans="1:9" x14ac:dyDescent="0.25">
      <c r="A8644">
        <v>8643</v>
      </c>
      <c r="B8644">
        <v>116.25591399999999</v>
      </c>
      <c r="C8644">
        <v>7.529998</v>
      </c>
      <c r="H8644">
        <v>124.97660099999999</v>
      </c>
      <c r="I8644">
        <v>5.1282009999999998</v>
      </c>
    </row>
    <row r="8645" spans="1:9" x14ac:dyDescent="0.25">
      <c r="A8645">
        <v>8644</v>
      </c>
      <c r="B8645">
        <v>115.995655</v>
      </c>
      <c r="C8645">
        <v>7.5948770000000003</v>
      </c>
      <c r="D8645">
        <v>109.61784299999999</v>
      </c>
      <c r="E8645">
        <v>6.6861459999999999</v>
      </c>
      <c r="H8645">
        <v>124.97660099999999</v>
      </c>
      <c r="I8645">
        <v>5.1282009999999998</v>
      </c>
    </row>
    <row r="8646" spans="1:9" x14ac:dyDescent="0.25">
      <c r="A8646">
        <v>8645</v>
      </c>
      <c r="D8646">
        <v>109.61784299999999</v>
      </c>
      <c r="E8646">
        <v>6.6861459999999999</v>
      </c>
      <c r="H8646">
        <v>124.97660099999999</v>
      </c>
      <c r="I8646">
        <v>5.1282009999999998</v>
      </c>
    </row>
    <row r="8647" spans="1:9" x14ac:dyDescent="0.25">
      <c r="A8647">
        <v>8646</v>
      </c>
      <c r="D8647">
        <v>109.61784299999999</v>
      </c>
      <c r="E8647">
        <v>6.6861459999999999</v>
      </c>
      <c r="H8647">
        <v>124.846418</v>
      </c>
      <c r="I8647">
        <v>5.1282009999999998</v>
      </c>
    </row>
    <row r="8648" spans="1:9" x14ac:dyDescent="0.25">
      <c r="A8648">
        <v>8647</v>
      </c>
      <c r="D8648">
        <v>109.61784299999999</v>
      </c>
      <c r="E8648">
        <v>6.6861459999999999</v>
      </c>
      <c r="F8648">
        <v>117.167091</v>
      </c>
      <c r="G8648">
        <v>8.3738499999999991</v>
      </c>
    </row>
    <row r="8649" spans="1:9" x14ac:dyDescent="0.25">
      <c r="A8649">
        <v>8648</v>
      </c>
      <c r="D8649">
        <v>109.61784299999999</v>
      </c>
      <c r="E8649">
        <v>6.6861459999999999</v>
      </c>
      <c r="F8649">
        <v>117.167091</v>
      </c>
      <c r="G8649">
        <v>8.3738499999999991</v>
      </c>
    </row>
    <row r="8650" spans="1:9" x14ac:dyDescent="0.25">
      <c r="A8650">
        <v>8649</v>
      </c>
      <c r="D8650">
        <v>109.61784299999999</v>
      </c>
      <c r="E8650">
        <v>6.6861459999999999</v>
      </c>
      <c r="F8650">
        <v>117.167091</v>
      </c>
      <c r="G8650">
        <v>8.3738499999999991</v>
      </c>
    </row>
    <row r="8651" spans="1:9" x14ac:dyDescent="0.25">
      <c r="A8651">
        <v>8650</v>
      </c>
      <c r="D8651">
        <v>109.61784299999999</v>
      </c>
      <c r="E8651">
        <v>6.6861459999999999</v>
      </c>
      <c r="F8651">
        <v>117.167091</v>
      </c>
      <c r="G8651">
        <v>8.3738499999999991</v>
      </c>
    </row>
    <row r="8652" spans="1:9" x14ac:dyDescent="0.25">
      <c r="A8652">
        <v>8651</v>
      </c>
      <c r="D8652">
        <v>109.61784299999999</v>
      </c>
      <c r="E8652">
        <v>6.6861459999999999</v>
      </c>
      <c r="F8652">
        <v>117.167091</v>
      </c>
      <c r="G8652">
        <v>8.3738499999999991</v>
      </c>
    </row>
    <row r="8653" spans="1:9" x14ac:dyDescent="0.25">
      <c r="A8653">
        <v>8652</v>
      </c>
      <c r="D8653">
        <v>109.61784299999999</v>
      </c>
      <c r="E8653">
        <v>6.6861459999999999</v>
      </c>
      <c r="F8653">
        <v>117.167091</v>
      </c>
      <c r="G8653">
        <v>8.3738499999999991</v>
      </c>
    </row>
    <row r="8654" spans="1:9" x14ac:dyDescent="0.25">
      <c r="A8654">
        <v>8653</v>
      </c>
      <c r="D8654">
        <v>109.61784299999999</v>
      </c>
      <c r="E8654">
        <v>6.6861459999999999</v>
      </c>
      <c r="F8654">
        <v>117.167091</v>
      </c>
      <c r="G8654">
        <v>8.3738499999999991</v>
      </c>
    </row>
    <row r="8655" spans="1:9" x14ac:dyDescent="0.25">
      <c r="A8655">
        <v>8654</v>
      </c>
      <c r="D8655">
        <v>109.61784299999999</v>
      </c>
      <c r="E8655">
        <v>6.6861459999999999</v>
      </c>
      <c r="F8655">
        <v>117.167091</v>
      </c>
      <c r="G8655">
        <v>8.3738499999999991</v>
      </c>
    </row>
    <row r="8656" spans="1:9" x14ac:dyDescent="0.25">
      <c r="A8656">
        <v>8655</v>
      </c>
      <c r="F8656">
        <v>117.167091</v>
      </c>
      <c r="G8656">
        <v>8.3738499999999991</v>
      </c>
    </row>
    <row r="8657" spans="1:9" x14ac:dyDescent="0.25">
      <c r="A8657">
        <v>8656</v>
      </c>
      <c r="F8657">
        <v>117.167091</v>
      </c>
      <c r="G8657">
        <v>8.3738499999999991</v>
      </c>
    </row>
    <row r="8658" spans="1:9" x14ac:dyDescent="0.25">
      <c r="A8658">
        <v>8657</v>
      </c>
      <c r="F8658">
        <v>116.971817</v>
      </c>
      <c r="G8658">
        <v>8.3738499999999991</v>
      </c>
    </row>
    <row r="8659" spans="1:9" x14ac:dyDescent="0.25">
      <c r="A8659">
        <v>8658</v>
      </c>
      <c r="F8659">
        <v>116.64635799999999</v>
      </c>
      <c r="G8659">
        <v>8.2440920000000002</v>
      </c>
    </row>
    <row r="8660" spans="1:9" x14ac:dyDescent="0.25">
      <c r="A8660">
        <v>8659</v>
      </c>
      <c r="F8660">
        <v>116.64635799999999</v>
      </c>
      <c r="G8660">
        <v>8.2440920000000002</v>
      </c>
    </row>
    <row r="8661" spans="1:9" x14ac:dyDescent="0.25">
      <c r="A8661">
        <v>8660</v>
      </c>
      <c r="B8661">
        <v>98.294022999999996</v>
      </c>
      <c r="C8661">
        <v>8.2440920000000002</v>
      </c>
      <c r="H8661">
        <v>108.836849</v>
      </c>
      <c r="I8661">
        <v>5.7124300000000003</v>
      </c>
    </row>
    <row r="8662" spans="1:9" x14ac:dyDescent="0.25">
      <c r="A8662">
        <v>8661</v>
      </c>
      <c r="B8662">
        <v>98.294022999999996</v>
      </c>
      <c r="C8662">
        <v>8.2440920000000002</v>
      </c>
      <c r="H8662">
        <v>108.836849</v>
      </c>
      <c r="I8662">
        <v>5.7124300000000003</v>
      </c>
    </row>
    <row r="8663" spans="1:9" x14ac:dyDescent="0.25">
      <c r="A8663">
        <v>8662</v>
      </c>
      <c r="B8663">
        <v>98.294022999999996</v>
      </c>
      <c r="C8663">
        <v>8.2440920000000002</v>
      </c>
      <c r="H8663">
        <v>108.836849</v>
      </c>
      <c r="I8663">
        <v>5.7124300000000003</v>
      </c>
    </row>
    <row r="8664" spans="1:9" x14ac:dyDescent="0.25">
      <c r="A8664">
        <v>8663</v>
      </c>
      <c r="B8664">
        <v>98.294022999999996</v>
      </c>
      <c r="C8664">
        <v>8.2440920000000002</v>
      </c>
      <c r="H8664">
        <v>108.836849</v>
      </c>
      <c r="I8664">
        <v>5.7124300000000003</v>
      </c>
    </row>
    <row r="8665" spans="1:9" x14ac:dyDescent="0.25">
      <c r="A8665">
        <v>8664</v>
      </c>
      <c r="B8665">
        <v>98.294022999999996</v>
      </c>
      <c r="C8665">
        <v>8.2440920000000002</v>
      </c>
      <c r="H8665">
        <v>108.836849</v>
      </c>
      <c r="I8665">
        <v>5.7124300000000003</v>
      </c>
    </row>
    <row r="8666" spans="1:9" x14ac:dyDescent="0.25">
      <c r="A8666">
        <v>8665</v>
      </c>
      <c r="B8666">
        <v>98.294022999999996</v>
      </c>
      <c r="C8666">
        <v>8.2440920000000002</v>
      </c>
      <c r="H8666">
        <v>108.836849</v>
      </c>
      <c r="I8666">
        <v>5.7124300000000003</v>
      </c>
    </row>
    <row r="8667" spans="1:9" x14ac:dyDescent="0.25">
      <c r="A8667">
        <v>8666</v>
      </c>
      <c r="B8667">
        <v>98.294022999999996</v>
      </c>
      <c r="C8667">
        <v>8.2440920000000002</v>
      </c>
      <c r="H8667">
        <v>108.836849</v>
      </c>
      <c r="I8667">
        <v>5.7124300000000003</v>
      </c>
    </row>
    <row r="8668" spans="1:9" x14ac:dyDescent="0.25">
      <c r="A8668">
        <v>8667</v>
      </c>
      <c r="B8668">
        <v>98.294022999999996</v>
      </c>
      <c r="C8668">
        <v>8.2440920000000002</v>
      </c>
      <c r="D8668">
        <v>92.501927999999992</v>
      </c>
      <c r="E8668">
        <v>6.3615389999999996</v>
      </c>
      <c r="H8668">
        <v>108.836849</v>
      </c>
      <c r="I8668">
        <v>5.7124300000000003</v>
      </c>
    </row>
    <row r="8669" spans="1:9" x14ac:dyDescent="0.25">
      <c r="A8669">
        <v>8668</v>
      </c>
      <c r="B8669">
        <v>98.294022999999996</v>
      </c>
      <c r="C8669">
        <v>8.2440920000000002</v>
      </c>
      <c r="D8669">
        <v>92.501927999999992</v>
      </c>
      <c r="E8669">
        <v>6.3615389999999996</v>
      </c>
      <c r="H8669">
        <v>108.576589</v>
      </c>
      <c r="I8669">
        <v>5.7124300000000003</v>
      </c>
    </row>
    <row r="8670" spans="1:9" x14ac:dyDescent="0.25">
      <c r="A8670">
        <v>8669</v>
      </c>
      <c r="B8670">
        <v>97.903576999999999</v>
      </c>
      <c r="C8670">
        <v>8.3089700000000004</v>
      </c>
      <c r="D8670">
        <v>92.501927999999992</v>
      </c>
      <c r="E8670">
        <v>6.3615389999999996</v>
      </c>
    </row>
    <row r="8671" spans="1:9" x14ac:dyDescent="0.25">
      <c r="A8671">
        <v>8670</v>
      </c>
      <c r="D8671">
        <v>92.501927999999992</v>
      </c>
      <c r="E8671">
        <v>6.3615389999999996</v>
      </c>
    </row>
    <row r="8672" spans="1:9" x14ac:dyDescent="0.25">
      <c r="A8672">
        <v>8671</v>
      </c>
      <c r="D8672">
        <v>92.501927999999992</v>
      </c>
      <c r="E8672">
        <v>6.3615389999999996</v>
      </c>
    </row>
    <row r="8673" spans="1:9" x14ac:dyDescent="0.25">
      <c r="A8673">
        <v>8672</v>
      </c>
      <c r="D8673">
        <v>92.501927999999992</v>
      </c>
      <c r="E8673">
        <v>6.3615389999999996</v>
      </c>
    </row>
    <row r="8674" spans="1:9" x14ac:dyDescent="0.25">
      <c r="A8674">
        <v>8673</v>
      </c>
      <c r="D8674">
        <v>92.501927999999992</v>
      </c>
      <c r="E8674">
        <v>6.3615389999999996</v>
      </c>
      <c r="F8674">
        <v>97.513028999999989</v>
      </c>
      <c r="G8674">
        <v>8.6984569999999994</v>
      </c>
    </row>
    <row r="8675" spans="1:9" x14ac:dyDescent="0.25">
      <c r="A8675">
        <v>8674</v>
      </c>
      <c r="D8675">
        <v>92.501927999999992</v>
      </c>
      <c r="E8675">
        <v>6.3615389999999996</v>
      </c>
      <c r="F8675">
        <v>97.513028999999989</v>
      </c>
      <c r="G8675">
        <v>8.6984569999999994</v>
      </c>
    </row>
    <row r="8676" spans="1:9" x14ac:dyDescent="0.25">
      <c r="A8676">
        <v>8675</v>
      </c>
      <c r="D8676">
        <v>92.501927999999992</v>
      </c>
      <c r="E8676">
        <v>6.3615389999999996</v>
      </c>
      <c r="F8676">
        <v>97.513028999999989</v>
      </c>
      <c r="G8676">
        <v>8.6984569999999994</v>
      </c>
    </row>
    <row r="8677" spans="1:9" x14ac:dyDescent="0.25">
      <c r="A8677">
        <v>8676</v>
      </c>
      <c r="D8677">
        <v>92.501927999999992</v>
      </c>
      <c r="E8677">
        <v>6.3615389999999996</v>
      </c>
      <c r="F8677">
        <v>97.513028999999989</v>
      </c>
      <c r="G8677">
        <v>8.6984569999999994</v>
      </c>
    </row>
    <row r="8678" spans="1:9" x14ac:dyDescent="0.25">
      <c r="A8678">
        <v>8677</v>
      </c>
      <c r="D8678">
        <v>92.501927999999992</v>
      </c>
      <c r="E8678">
        <v>6.3615389999999996</v>
      </c>
      <c r="F8678">
        <v>97.513028999999989</v>
      </c>
      <c r="G8678">
        <v>8.6984569999999994</v>
      </c>
    </row>
    <row r="8679" spans="1:9" x14ac:dyDescent="0.25">
      <c r="A8679">
        <v>8678</v>
      </c>
      <c r="F8679">
        <v>97.513028999999989</v>
      </c>
      <c r="G8679">
        <v>8.6984569999999994</v>
      </c>
    </row>
    <row r="8680" spans="1:9" x14ac:dyDescent="0.25">
      <c r="A8680">
        <v>8679</v>
      </c>
      <c r="F8680">
        <v>97.513028999999989</v>
      </c>
      <c r="G8680">
        <v>8.6984569999999994</v>
      </c>
    </row>
    <row r="8681" spans="1:9" x14ac:dyDescent="0.25">
      <c r="A8681">
        <v>8680</v>
      </c>
      <c r="B8681">
        <v>83.325707999999992</v>
      </c>
      <c r="C8681">
        <v>8.3738499999999991</v>
      </c>
      <c r="F8681">
        <v>97.513028999999989</v>
      </c>
      <c r="G8681">
        <v>8.6984569999999994</v>
      </c>
    </row>
    <row r="8682" spans="1:9" x14ac:dyDescent="0.25">
      <c r="A8682">
        <v>8681</v>
      </c>
      <c r="B8682">
        <v>83.325707999999992</v>
      </c>
      <c r="C8682">
        <v>8.3738499999999991</v>
      </c>
      <c r="F8682">
        <v>97.513028999999989</v>
      </c>
      <c r="G8682">
        <v>8.6984569999999994</v>
      </c>
      <c r="H8682">
        <v>92.957463999999987</v>
      </c>
      <c r="I8682">
        <v>5.3229439999999997</v>
      </c>
    </row>
    <row r="8683" spans="1:9" x14ac:dyDescent="0.25">
      <c r="A8683">
        <v>8682</v>
      </c>
      <c r="B8683">
        <v>83.325707999999992</v>
      </c>
      <c r="C8683">
        <v>8.3738499999999991</v>
      </c>
      <c r="F8683">
        <v>97.513028999999989</v>
      </c>
      <c r="G8683">
        <v>8.5685929999999999</v>
      </c>
      <c r="H8683">
        <v>92.957463999999987</v>
      </c>
      <c r="I8683">
        <v>5.3229439999999997</v>
      </c>
    </row>
    <row r="8684" spans="1:9" x14ac:dyDescent="0.25">
      <c r="A8684">
        <v>8683</v>
      </c>
      <c r="B8684">
        <v>83.26072099999999</v>
      </c>
      <c r="C8684">
        <v>8.2440920000000002</v>
      </c>
      <c r="F8684">
        <v>97.513028999999989</v>
      </c>
      <c r="G8684">
        <v>8.5685929999999999</v>
      </c>
      <c r="H8684">
        <v>92.957463999999987</v>
      </c>
      <c r="I8684">
        <v>5.3229439999999997</v>
      </c>
    </row>
    <row r="8685" spans="1:9" x14ac:dyDescent="0.25">
      <c r="A8685">
        <v>8684</v>
      </c>
      <c r="B8685">
        <v>83.26072099999999</v>
      </c>
      <c r="C8685">
        <v>8.2440920000000002</v>
      </c>
      <c r="F8685">
        <v>97.513028999999989</v>
      </c>
      <c r="G8685">
        <v>8.5685929999999999</v>
      </c>
      <c r="H8685">
        <v>92.957463999999987</v>
      </c>
      <c r="I8685">
        <v>5.3229439999999997</v>
      </c>
    </row>
    <row r="8686" spans="1:9" x14ac:dyDescent="0.25">
      <c r="A8686">
        <v>8685</v>
      </c>
      <c r="B8686">
        <v>83.26072099999999</v>
      </c>
      <c r="C8686">
        <v>8.2440920000000002</v>
      </c>
      <c r="H8686">
        <v>92.957463999999987</v>
      </c>
      <c r="I8686">
        <v>5.3229439999999997</v>
      </c>
    </row>
    <row r="8687" spans="1:9" x14ac:dyDescent="0.25">
      <c r="A8687">
        <v>8686</v>
      </c>
      <c r="B8687">
        <v>83.26072099999999</v>
      </c>
      <c r="C8687">
        <v>8.2440920000000002</v>
      </c>
      <c r="H8687">
        <v>92.957463999999987</v>
      </c>
      <c r="I8687">
        <v>5.3229439999999997</v>
      </c>
    </row>
    <row r="8688" spans="1:9" x14ac:dyDescent="0.25">
      <c r="A8688">
        <v>8687</v>
      </c>
      <c r="B8688">
        <v>83.26072099999999</v>
      </c>
      <c r="C8688">
        <v>8.2440920000000002</v>
      </c>
      <c r="H8688">
        <v>92.957463999999987</v>
      </c>
      <c r="I8688">
        <v>5.3229439999999997</v>
      </c>
    </row>
    <row r="8689" spans="1:9" x14ac:dyDescent="0.25">
      <c r="A8689">
        <v>8688</v>
      </c>
      <c r="B8689">
        <v>83.26072099999999</v>
      </c>
      <c r="C8689">
        <v>8.2440920000000002</v>
      </c>
      <c r="H8689">
        <v>92.957463999999987</v>
      </c>
      <c r="I8689">
        <v>5.3229439999999997</v>
      </c>
    </row>
    <row r="8690" spans="1:9" x14ac:dyDescent="0.25">
      <c r="A8690">
        <v>8689</v>
      </c>
      <c r="B8690">
        <v>83.26072099999999</v>
      </c>
      <c r="C8690">
        <v>8.2440920000000002</v>
      </c>
      <c r="D8690">
        <v>77.924161999999995</v>
      </c>
      <c r="E8690">
        <v>6.2317809999999998</v>
      </c>
      <c r="H8690">
        <v>92.957463999999987</v>
      </c>
      <c r="I8690">
        <v>5.3229439999999997</v>
      </c>
    </row>
    <row r="8691" spans="1:9" x14ac:dyDescent="0.25">
      <c r="A8691">
        <v>8690</v>
      </c>
      <c r="B8691">
        <v>83.26072099999999</v>
      </c>
      <c r="C8691">
        <v>8.2440920000000002</v>
      </c>
      <c r="D8691">
        <v>77.924161999999995</v>
      </c>
      <c r="E8691">
        <v>6.2317809999999998</v>
      </c>
      <c r="H8691">
        <v>92.827386999999987</v>
      </c>
      <c r="I8691">
        <v>5.3229439999999997</v>
      </c>
    </row>
    <row r="8692" spans="1:9" x14ac:dyDescent="0.25">
      <c r="A8692">
        <v>8691</v>
      </c>
      <c r="B8692">
        <v>83.26072099999999</v>
      </c>
      <c r="C8692">
        <v>8.2440920000000002</v>
      </c>
      <c r="D8692">
        <v>77.924161999999995</v>
      </c>
      <c r="E8692">
        <v>6.2317809999999998</v>
      </c>
      <c r="H8692">
        <v>92.827386999999987</v>
      </c>
      <c r="I8692">
        <v>5.3229439999999997</v>
      </c>
    </row>
    <row r="8693" spans="1:9" x14ac:dyDescent="0.25">
      <c r="A8693">
        <v>8692</v>
      </c>
      <c r="B8693">
        <v>83.26072099999999</v>
      </c>
      <c r="C8693">
        <v>8.2440920000000002</v>
      </c>
      <c r="D8693">
        <v>77.924161999999995</v>
      </c>
      <c r="E8693">
        <v>6.2317809999999998</v>
      </c>
      <c r="H8693">
        <v>92.632112000000006</v>
      </c>
      <c r="I8693">
        <v>5.4528080000000001</v>
      </c>
    </row>
    <row r="8694" spans="1:9" x14ac:dyDescent="0.25">
      <c r="A8694">
        <v>8693</v>
      </c>
      <c r="D8694">
        <v>77.924161999999995</v>
      </c>
      <c r="E8694">
        <v>6.2317809999999998</v>
      </c>
    </row>
    <row r="8695" spans="1:9" x14ac:dyDescent="0.25">
      <c r="A8695">
        <v>8694</v>
      </c>
      <c r="D8695">
        <v>77.924161999999995</v>
      </c>
      <c r="E8695">
        <v>6.2317809999999998</v>
      </c>
    </row>
    <row r="8696" spans="1:9" x14ac:dyDescent="0.25">
      <c r="A8696">
        <v>8695</v>
      </c>
      <c r="D8696">
        <v>77.924161999999995</v>
      </c>
      <c r="E8696">
        <v>6.2317809999999998</v>
      </c>
    </row>
    <row r="8697" spans="1:9" x14ac:dyDescent="0.25">
      <c r="A8697">
        <v>8696</v>
      </c>
      <c r="D8697">
        <v>77.924161999999995</v>
      </c>
      <c r="E8697">
        <v>6.2317809999999998</v>
      </c>
    </row>
    <row r="8698" spans="1:9" x14ac:dyDescent="0.25">
      <c r="A8698">
        <v>8697</v>
      </c>
      <c r="D8698">
        <v>77.924161999999995</v>
      </c>
      <c r="E8698">
        <v>6.2317809999999998</v>
      </c>
      <c r="F8698">
        <v>82.544819999999987</v>
      </c>
      <c r="G8698">
        <v>8.3089700000000004</v>
      </c>
    </row>
    <row r="8699" spans="1:9" x14ac:dyDescent="0.25">
      <c r="A8699">
        <v>8698</v>
      </c>
      <c r="D8699">
        <v>77.924161999999995</v>
      </c>
      <c r="E8699">
        <v>6.2317809999999998</v>
      </c>
      <c r="F8699">
        <v>82.544819999999987</v>
      </c>
      <c r="G8699">
        <v>8.3089700000000004</v>
      </c>
    </row>
    <row r="8700" spans="1:9" x14ac:dyDescent="0.25">
      <c r="A8700">
        <v>8699</v>
      </c>
      <c r="D8700">
        <v>77.924161999999995</v>
      </c>
      <c r="E8700">
        <v>6.2317809999999998</v>
      </c>
      <c r="F8700">
        <v>82.544819999999987</v>
      </c>
      <c r="G8700">
        <v>8.3089700000000004</v>
      </c>
    </row>
    <row r="8701" spans="1:9" x14ac:dyDescent="0.25">
      <c r="A8701">
        <v>8700</v>
      </c>
      <c r="D8701">
        <v>77.924161999999995</v>
      </c>
      <c r="E8701">
        <v>6.2317809999999998</v>
      </c>
      <c r="F8701">
        <v>82.544819999999987</v>
      </c>
      <c r="G8701">
        <v>8.3089700000000004</v>
      </c>
    </row>
    <row r="8702" spans="1:9" x14ac:dyDescent="0.25">
      <c r="A8702">
        <v>8701</v>
      </c>
      <c r="D8702">
        <v>77.924161999999995</v>
      </c>
      <c r="E8702">
        <v>6.2317809999999998</v>
      </c>
      <c r="F8702">
        <v>82.544819999999987</v>
      </c>
      <c r="G8702">
        <v>8.3089700000000004</v>
      </c>
    </row>
    <row r="8703" spans="1:9" x14ac:dyDescent="0.25">
      <c r="A8703">
        <v>8702</v>
      </c>
      <c r="D8703">
        <v>77.924161999999995</v>
      </c>
      <c r="E8703">
        <v>6.2317809999999998</v>
      </c>
      <c r="F8703">
        <v>82.544819999999987</v>
      </c>
      <c r="G8703">
        <v>8.3089700000000004</v>
      </c>
    </row>
    <row r="8704" spans="1:9" x14ac:dyDescent="0.25">
      <c r="A8704">
        <v>8703</v>
      </c>
      <c r="B8704">
        <v>71.936903000000001</v>
      </c>
      <c r="C8704">
        <v>9.3475660000000005</v>
      </c>
      <c r="D8704">
        <v>77.924161999999995</v>
      </c>
      <c r="E8704">
        <v>6.2317809999999998</v>
      </c>
      <c r="F8704">
        <v>82.544819999999987</v>
      </c>
      <c r="G8704">
        <v>8.3089700000000004</v>
      </c>
    </row>
    <row r="8705" spans="1:9" x14ac:dyDescent="0.25">
      <c r="A8705">
        <v>8704</v>
      </c>
      <c r="B8705">
        <v>71.936903000000001</v>
      </c>
      <c r="C8705">
        <v>9.3475660000000005</v>
      </c>
      <c r="D8705">
        <v>77.924161999999995</v>
      </c>
      <c r="E8705">
        <v>6.2317809999999998</v>
      </c>
      <c r="F8705">
        <v>82.544819999999987</v>
      </c>
      <c r="G8705">
        <v>8.3089700000000004</v>
      </c>
    </row>
    <row r="8706" spans="1:9" x14ac:dyDescent="0.25">
      <c r="A8706">
        <v>8705</v>
      </c>
      <c r="B8706">
        <v>71.936903000000001</v>
      </c>
      <c r="C8706">
        <v>9.3475660000000005</v>
      </c>
      <c r="F8706">
        <v>82.544819999999987</v>
      </c>
      <c r="G8706">
        <v>8.3089700000000004</v>
      </c>
    </row>
    <row r="8707" spans="1:9" x14ac:dyDescent="0.25">
      <c r="A8707">
        <v>8706</v>
      </c>
      <c r="B8707">
        <v>71.936903000000001</v>
      </c>
      <c r="C8707">
        <v>9.3475660000000005</v>
      </c>
      <c r="F8707">
        <v>82.544819999999987</v>
      </c>
      <c r="G8707">
        <v>8.3089700000000004</v>
      </c>
      <c r="H8707">
        <v>78.900323999999998</v>
      </c>
      <c r="I8707">
        <v>5.1282009999999998</v>
      </c>
    </row>
    <row r="8708" spans="1:9" x14ac:dyDescent="0.25">
      <c r="A8708">
        <v>8707</v>
      </c>
      <c r="B8708">
        <v>71.936903000000001</v>
      </c>
      <c r="C8708">
        <v>9.3475660000000005</v>
      </c>
      <c r="F8708">
        <v>82.544819999999987</v>
      </c>
      <c r="G8708">
        <v>8.3089700000000004</v>
      </c>
      <c r="H8708">
        <v>78.900323999999998</v>
      </c>
      <c r="I8708">
        <v>5.1282009999999998</v>
      </c>
    </row>
    <row r="8709" spans="1:9" x14ac:dyDescent="0.25">
      <c r="A8709">
        <v>8708</v>
      </c>
      <c r="B8709">
        <v>71.936903000000001</v>
      </c>
      <c r="C8709">
        <v>9.3475660000000005</v>
      </c>
      <c r="F8709">
        <v>82.544819999999987</v>
      </c>
      <c r="G8709">
        <v>8.3089700000000004</v>
      </c>
      <c r="H8709">
        <v>78.900323999999998</v>
      </c>
      <c r="I8709">
        <v>5.1282009999999998</v>
      </c>
    </row>
    <row r="8710" spans="1:9" x14ac:dyDescent="0.25">
      <c r="A8710">
        <v>8709</v>
      </c>
      <c r="B8710">
        <v>71.936903000000001</v>
      </c>
      <c r="C8710">
        <v>9.3475660000000005</v>
      </c>
      <c r="F8710">
        <v>82.544819999999987</v>
      </c>
      <c r="G8710">
        <v>8.3089700000000004</v>
      </c>
      <c r="H8710">
        <v>78.900323999999998</v>
      </c>
      <c r="I8710">
        <v>5.1282009999999998</v>
      </c>
    </row>
    <row r="8711" spans="1:9" x14ac:dyDescent="0.25">
      <c r="A8711">
        <v>8710</v>
      </c>
      <c r="B8711">
        <v>71.936903000000001</v>
      </c>
      <c r="C8711">
        <v>9.3475660000000005</v>
      </c>
      <c r="F8711">
        <v>82.349546000000004</v>
      </c>
      <c r="G8711">
        <v>8.3089700000000004</v>
      </c>
      <c r="H8711">
        <v>78.900323999999998</v>
      </c>
      <c r="I8711">
        <v>5.1282009999999998</v>
      </c>
    </row>
    <row r="8712" spans="1:9" x14ac:dyDescent="0.25">
      <c r="A8712">
        <v>8711</v>
      </c>
      <c r="B8712">
        <v>71.936903000000001</v>
      </c>
      <c r="C8712">
        <v>9.3475660000000005</v>
      </c>
      <c r="F8712">
        <v>82.284451999999987</v>
      </c>
      <c r="G8712">
        <v>8.1791070000000001</v>
      </c>
      <c r="H8712">
        <v>78.900323999999998</v>
      </c>
      <c r="I8712">
        <v>5.1282009999999998</v>
      </c>
    </row>
    <row r="8713" spans="1:9" x14ac:dyDescent="0.25">
      <c r="A8713">
        <v>8712</v>
      </c>
      <c r="B8713">
        <v>71.936903000000001</v>
      </c>
      <c r="C8713">
        <v>9.3475660000000005</v>
      </c>
      <c r="H8713">
        <v>78.835232999999988</v>
      </c>
      <c r="I8713">
        <v>5.1282009999999998</v>
      </c>
    </row>
    <row r="8714" spans="1:9" x14ac:dyDescent="0.25">
      <c r="A8714">
        <v>8713</v>
      </c>
      <c r="B8714">
        <v>71.936903000000001</v>
      </c>
      <c r="C8714">
        <v>9.3475660000000005</v>
      </c>
      <c r="H8714">
        <v>78.835232999999988</v>
      </c>
      <c r="I8714">
        <v>5.1282009999999998</v>
      </c>
    </row>
    <row r="8715" spans="1:9" x14ac:dyDescent="0.25">
      <c r="A8715">
        <v>8714</v>
      </c>
      <c r="B8715">
        <v>71.936903000000001</v>
      </c>
      <c r="C8715">
        <v>9.3475660000000005</v>
      </c>
      <c r="H8715">
        <v>78.835232999999988</v>
      </c>
      <c r="I8715">
        <v>5.1282009999999998</v>
      </c>
    </row>
    <row r="8716" spans="1:9" x14ac:dyDescent="0.25">
      <c r="A8716">
        <v>8715</v>
      </c>
      <c r="B8716">
        <v>71.936903000000001</v>
      </c>
      <c r="C8716">
        <v>9.3475660000000005</v>
      </c>
      <c r="H8716">
        <v>78.835232999999988</v>
      </c>
      <c r="I8716">
        <v>5.1282009999999998</v>
      </c>
    </row>
    <row r="8717" spans="1:9" x14ac:dyDescent="0.25">
      <c r="A8717">
        <v>8716</v>
      </c>
      <c r="B8717">
        <v>71.936903000000001</v>
      </c>
      <c r="C8717">
        <v>9.3475660000000005</v>
      </c>
      <c r="H8717">
        <v>78.835232999999988</v>
      </c>
      <c r="I8717">
        <v>5.1282009999999998</v>
      </c>
    </row>
    <row r="8718" spans="1:9" x14ac:dyDescent="0.25">
      <c r="A8718">
        <v>8717</v>
      </c>
      <c r="H8718">
        <v>78.835232999999988</v>
      </c>
      <c r="I8718">
        <v>5.1282009999999998</v>
      </c>
    </row>
    <row r="8719" spans="1:9" x14ac:dyDescent="0.25">
      <c r="A8719">
        <v>8718</v>
      </c>
      <c r="H8719">
        <v>78.835232999999988</v>
      </c>
      <c r="I8719">
        <v>5.1282009999999998</v>
      </c>
    </row>
    <row r="8720" spans="1:9" x14ac:dyDescent="0.25">
      <c r="A8720">
        <v>8719</v>
      </c>
      <c r="D8720">
        <v>59.979484999999997</v>
      </c>
      <c r="E8720">
        <v>7.8021849999999997</v>
      </c>
      <c r="F8720">
        <v>71.871808999999999</v>
      </c>
      <c r="G8720">
        <v>9.282686</v>
      </c>
      <c r="H8720">
        <v>78.574972000000002</v>
      </c>
      <c r="I8720">
        <v>5.1282009999999998</v>
      </c>
    </row>
    <row r="8721" spans="1:9" x14ac:dyDescent="0.25">
      <c r="A8721">
        <v>8720</v>
      </c>
      <c r="D8721">
        <v>59.979484999999997</v>
      </c>
      <c r="E8721">
        <v>7.8021849999999997</v>
      </c>
      <c r="F8721">
        <v>71.871808999999999</v>
      </c>
      <c r="G8721">
        <v>9.282686</v>
      </c>
      <c r="H8721">
        <v>78.444790999999995</v>
      </c>
      <c r="I8721">
        <v>5.1282009999999998</v>
      </c>
    </row>
    <row r="8722" spans="1:9" x14ac:dyDescent="0.25">
      <c r="A8722">
        <v>8721</v>
      </c>
      <c r="D8722">
        <v>59.979484999999997</v>
      </c>
      <c r="E8722">
        <v>7.8021849999999997</v>
      </c>
      <c r="F8722">
        <v>71.871808999999999</v>
      </c>
      <c r="G8722">
        <v>9.282686</v>
      </c>
    </row>
    <row r="8723" spans="1:9" x14ac:dyDescent="0.25">
      <c r="A8723">
        <v>8722</v>
      </c>
      <c r="D8723">
        <v>59.979484999999997</v>
      </c>
      <c r="E8723">
        <v>7.8021849999999997</v>
      </c>
      <c r="F8723">
        <v>71.871808999999999</v>
      </c>
      <c r="G8723">
        <v>9.282686</v>
      </c>
    </row>
    <row r="8724" spans="1:9" x14ac:dyDescent="0.25">
      <c r="A8724">
        <v>8723</v>
      </c>
      <c r="D8724">
        <v>59.979484999999997</v>
      </c>
      <c r="E8724">
        <v>7.8021849999999997</v>
      </c>
      <c r="F8724">
        <v>71.871808999999999</v>
      </c>
      <c r="G8724">
        <v>9.282686</v>
      </c>
    </row>
    <row r="8725" spans="1:9" x14ac:dyDescent="0.25">
      <c r="A8725">
        <v>8724</v>
      </c>
      <c r="D8725">
        <v>59.979484999999997</v>
      </c>
      <c r="E8725">
        <v>7.8021849999999997</v>
      </c>
      <c r="F8725">
        <v>71.871808999999999</v>
      </c>
      <c r="G8725">
        <v>9.282686</v>
      </c>
    </row>
    <row r="8726" spans="1:9" x14ac:dyDescent="0.25">
      <c r="A8726">
        <v>8725</v>
      </c>
      <c r="D8726">
        <v>59.979484999999997</v>
      </c>
      <c r="E8726">
        <v>7.8021849999999997</v>
      </c>
      <c r="F8726">
        <v>71.806717999999989</v>
      </c>
      <c r="G8726">
        <v>9.282686</v>
      </c>
    </row>
    <row r="8727" spans="1:9" x14ac:dyDescent="0.25">
      <c r="A8727">
        <v>8726</v>
      </c>
      <c r="D8727">
        <v>59.979484999999997</v>
      </c>
      <c r="E8727">
        <v>7.8021849999999997</v>
      </c>
      <c r="F8727">
        <v>71.806717999999989</v>
      </c>
      <c r="G8727">
        <v>9.282686</v>
      </c>
    </row>
    <row r="8728" spans="1:9" x14ac:dyDescent="0.25">
      <c r="A8728">
        <v>8727</v>
      </c>
      <c r="D8728">
        <v>59.979484999999997</v>
      </c>
      <c r="E8728">
        <v>7.8021849999999997</v>
      </c>
      <c r="F8728">
        <v>71.806717999999989</v>
      </c>
      <c r="G8728">
        <v>9.282686</v>
      </c>
    </row>
    <row r="8729" spans="1:9" x14ac:dyDescent="0.25">
      <c r="A8729">
        <v>8728</v>
      </c>
      <c r="D8729">
        <v>59.979484999999997</v>
      </c>
      <c r="E8729">
        <v>7.8021849999999997</v>
      </c>
      <c r="F8729">
        <v>71.741624000000002</v>
      </c>
      <c r="G8729">
        <v>9.282686</v>
      </c>
    </row>
    <row r="8730" spans="1:9" x14ac:dyDescent="0.25">
      <c r="A8730">
        <v>8729</v>
      </c>
      <c r="D8730">
        <v>59.979484999999997</v>
      </c>
      <c r="E8730">
        <v>7.8021849999999997</v>
      </c>
      <c r="F8730">
        <v>71.676534000000004</v>
      </c>
      <c r="G8730">
        <v>9.282686</v>
      </c>
    </row>
    <row r="8731" spans="1:9" x14ac:dyDescent="0.25">
      <c r="A8731">
        <v>8730</v>
      </c>
      <c r="B8731">
        <v>51.427595999999994</v>
      </c>
      <c r="C8731">
        <v>8.8972470000000001</v>
      </c>
      <c r="D8731">
        <v>59.979484999999997</v>
      </c>
      <c r="E8731">
        <v>7.8021849999999997</v>
      </c>
      <c r="F8731">
        <v>71.351182999999992</v>
      </c>
      <c r="G8731">
        <v>9.0879429999999992</v>
      </c>
    </row>
    <row r="8732" spans="1:9" x14ac:dyDescent="0.25">
      <c r="A8732">
        <v>8731</v>
      </c>
      <c r="B8732">
        <v>51.427595999999994</v>
      </c>
      <c r="C8732">
        <v>8.8972470000000001</v>
      </c>
    </row>
    <row r="8733" spans="1:9" x14ac:dyDescent="0.25">
      <c r="A8733">
        <v>8732</v>
      </c>
      <c r="B8733">
        <v>51.427595999999994</v>
      </c>
      <c r="C8733">
        <v>8.8972470000000001</v>
      </c>
    </row>
    <row r="8734" spans="1:9" x14ac:dyDescent="0.25">
      <c r="A8734">
        <v>8733</v>
      </c>
      <c r="B8734">
        <v>51.427595999999994</v>
      </c>
      <c r="C8734">
        <v>8.8972470000000001</v>
      </c>
      <c r="H8734">
        <v>60.047911999999997</v>
      </c>
      <c r="I8734">
        <v>6.5702670000000003</v>
      </c>
    </row>
    <row r="8735" spans="1:9" x14ac:dyDescent="0.25">
      <c r="A8735">
        <v>8734</v>
      </c>
      <c r="B8735">
        <v>51.427595999999994</v>
      </c>
      <c r="C8735">
        <v>8.8972470000000001</v>
      </c>
      <c r="H8735">
        <v>60.047911999999997</v>
      </c>
      <c r="I8735">
        <v>6.5702670000000003</v>
      </c>
    </row>
    <row r="8736" spans="1:9" x14ac:dyDescent="0.25">
      <c r="A8736">
        <v>8735</v>
      </c>
      <c r="B8736">
        <v>51.427595999999994</v>
      </c>
      <c r="C8736">
        <v>8.8972470000000001</v>
      </c>
      <c r="H8736">
        <v>60.047911999999997</v>
      </c>
      <c r="I8736">
        <v>6.5702670000000003</v>
      </c>
    </row>
    <row r="8737" spans="1:9" x14ac:dyDescent="0.25">
      <c r="A8737">
        <v>8736</v>
      </c>
      <c r="B8737">
        <v>51.427595999999994</v>
      </c>
      <c r="C8737">
        <v>8.8972470000000001</v>
      </c>
      <c r="H8737">
        <v>60.047911999999997</v>
      </c>
      <c r="I8737">
        <v>6.5702670000000003</v>
      </c>
    </row>
    <row r="8738" spans="1:9" x14ac:dyDescent="0.25">
      <c r="A8738">
        <v>8737</v>
      </c>
      <c r="B8738">
        <v>51.427595999999994</v>
      </c>
      <c r="C8738">
        <v>8.8972470000000001</v>
      </c>
      <c r="H8738">
        <v>60.047911999999997</v>
      </c>
      <c r="I8738">
        <v>6.5702670000000003</v>
      </c>
    </row>
    <row r="8739" spans="1:9" x14ac:dyDescent="0.25">
      <c r="A8739">
        <v>8738</v>
      </c>
      <c r="B8739">
        <v>51.427595999999994</v>
      </c>
      <c r="C8739">
        <v>8.8972470000000001</v>
      </c>
      <c r="H8739">
        <v>59.774201999999995</v>
      </c>
      <c r="I8739">
        <v>6.5702670000000003</v>
      </c>
    </row>
    <row r="8740" spans="1:9" x14ac:dyDescent="0.25">
      <c r="A8740">
        <v>8739</v>
      </c>
      <c r="B8740">
        <v>51.427595999999994</v>
      </c>
      <c r="C8740">
        <v>8.8972470000000001</v>
      </c>
      <c r="H8740">
        <v>59.774201999999995</v>
      </c>
      <c r="I8740">
        <v>6.5702670000000003</v>
      </c>
    </row>
    <row r="8741" spans="1:9" x14ac:dyDescent="0.25">
      <c r="A8741">
        <v>8740</v>
      </c>
      <c r="B8741">
        <v>51.427595999999994</v>
      </c>
      <c r="C8741">
        <v>8.8972470000000001</v>
      </c>
      <c r="H8741">
        <v>59.637346999999991</v>
      </c>
      <c r="I8741">
        <v>6.5702670000000003</v>
      </c>
    </row>
    <row r="8742" spans="1:9" x14ac:dyDescent="0.25">
      <c r="A8742">
        <v>8741</v>
      </c>
      <c r="D8742">
        <v>42.465142</v>
      </c>
      <c r="E8742">
        <v>6.7755489999999998</v>
      </c>
      <c r="H8742">
        <v>59.432175999999991</v>
      </c>
      <c r="I8742">
        <v>6.707122</v>
      </c>
    </row>
    <row r="8743" spans="1:9" x14ac:dyDescent="0.25">
      <c r="A8743">
        <v>8742</v>
      </c>
      <c r="D8743">
        <v>42.465142</v>
      </c>
      <c r="E8743">
        <v>6.7755489999999998</v>
      </c>
      <c r="F8743">
        <v>51.632767999999992</v>
      </c>
      <c r="G8743">
        <v>9.4447790000000005</v>
      </c>
      <c r="H8743">
        <v>59.432175999999991</v>
      </c>
      <c r="I8743">
        <v>6.707122</v>
      </c>
    </row>
    <row r="8744" spans="1:9" x14ac:dyDescent="0.25">
      <c r="A8744">
        <v>8743</v>
      </c>
      <c r="D8744">
        <v>42.465142</v>
      </c>
      <c r="E8744">
        <v>6.7755489999999998</v>
      </c>
      <c r="F8744">
        <v>51.632767999999992</v>
      </c>
      <c r="G8744">
        <v>9.4447790000000005</v>
      </c>
    </row>
    <row r="8745" spans="1:9" x14ac:dyDescent="0.25">
      <c r="A8745">
        <v>8744</v>
      </c>
      <c r="D8745">
        <v>42.465142</v>
      </c>
      <c r="E8745">
        <v>6.7755489999999998</v>
      </c>
      <c r="F8745">
        <v>51.632767999999992</v>
      </c>
      <c r="G8745">
        <v>9.4447790000000005</v>
      </c>
    </row>
    <row r="8746" spans="1:9" x14ac:dyDescent="0.25">
      <c r="A8746">
        <v>8745</v>
      </c>
      <c r="D8746">
        <v>42.465142</v>
      </c>
      <c r="E8746">
        <v>6.7755489999999998</v>
      </c>
      <c r="F8746">
        <v>51.632767999999992</v>
      </c>
      <c r="G8746">
        <v>9.4447790000000005</v>
      </c>
    </row>
    <row r="8747" spans="1:9" x14ac:dyDescent="0.25">
      <c r="A8747">
        <v>8746</v>
      </c>
      <c r="D8747">
        <v>42.465142</v>
      </c>
      <c r="E8747">
        <v>6.7755489999999998</v>
      </c>
      <c r="F8747">
        <v>51.632767999999992</v>
      </c>
      <c r="G8747">
        <v>9.4447790000000005</v>
      </c>
    </row>
    <row r="8748" spans="1:9" x14ac:dyDescent="0.25">
      <c r="A8748">
        <v>8747</v>
      </c>
      <c r="D8748">
        <v>42.465142</v>
      </c>
      <c r="E8748">
        <v>6.7755489999999998</v>
      </c>
      <c r="F8748">
        <v>51.496023999999991</v>
      </c>
      <c r="G8748">
        <v>9.4447790000000005</v>
      </c>
    </row>
    <row r="8749" spans="1:9" x14ac:dyDescent="0.25">
      <c r="A8749">
        <v>8748</v>
      </c>
      <c r="D8749">
        <v>42.465142</v>
      </c>
      <c r="E8749">
        <v>6.7755489999999998</v>
      </c>
      <c r="F8749">
        <v>51.496023999999991</v>
      </c>
      <c r="G8749">
        <v>9.4447790000000005</v>
      </c>
    </row>
    <row r="8750" spans="1:9" x14ac:dyDescent="0.25">
      <c r="A8750">
        <v>8749</v>
      </c>
      <c r="D8750">
        <v>42.465142</v>
      </c>
      <c r="E8750">
        <v>6.7755489999999998</v>
      </c>
      <c r="F8750">
        <v>51.496023999999991</v>
      </c>
      <c r="G8750">
        <v>9.4447790000000005</v>
      </c>
    </row>
    <row r="8751" spans="1:9" x14ac:dyDescent="0.25">
      <c r="A8751">
        <v>8750</v>
      </c>
      <c r="D8751">
        <v>42.465142</v>
      </c>
      <c r="E8751">
        <v>6.7755489999999998</v>
      </c>
      <c r="F8751">
        <v>51.496023999999991</v>
      </c>
      <c r="G8751">
        <v>9.4447790000000005</v>
      </c>
    </row>
    <row r="8752" spans="1:9" x14ac:dyDescent="0.25">
      <c r="A8752">
        <v>8751</v>
      </c>
      <c r="D8752">
        <v>42.465142</v>
      </c>
      <c r="E8752">
        <v>6.7755489999999998</v>
      </c>
      <c r="F8752">
        <v>51.496023999999991</v>
      </c>
      <c r="G8752">
        <v>9.4447790000000005</v>
      </c>
    </row>
    <row r="8753" spans="1:9" x14ac:dyDescent="0.25">
      <c r="A8753">
        <v>8752</v>
      </c>
      <c r="B8753">
        <v>34.392246999999998</v>
      </c>
      <c r="C8753">
        <v>9.5816350000000003</v>
      </c>
      <c r="D8753">
        <v>42.465142</v>
      </c>
      <c r="E8753">
        <v>6.7755489999999998</v>
      </c>
      <c r="F8753">
        <v>51.496023999999991</v>
      </c>
      <c r="G8753">
        <v>9.4447790000000005</v>
      </c>
    </row>
    <row r="8754" spans="1:9" x14ac:dyDescent="0.25">
      <c r="A8754">
        <v>8753</v>
      </c>
      <c r="B8754">
        <v>34.392246999999998</v>
      </c>
      <c r="C8754">
        <v>9.5816350000000003</v>
      </c>
      <c r="F8754">
        <v>51.359168999999994</v>
      </c>
      <c r="G8754">
        <v>9.4447790000000005</v>
      </c>
    </row>
    <row r="8755" spans="1:9" x14ac:dyDescent="0.25">
      <c r="A8755">
        <v>8754</v>
      </c>
      <c r="B8755">
        <v>34.392246999999998</v>
      </c>
      <c r="C8755">
        <v>9.5816350000000003</v>
      </c>
      <c r="F8755">
        <v>51.290740999999997</v>
      </c>
      <c r="G8755">
        <v>9.4447790000000005</v>
      </c>
    </row>
    <row r="8756" spans="1:9" x14ac:dyDescent="0.25">
      <c r="A8756">
        <v>8755</v>
      </c>
      <c r="B8756">
        <v>34.392246999999998</v>
      </c>
      <c r="C8756">
        <v>9.5816350000000003</v>
      </c>
      <c r="F8756">
        <v>50.743431999999991</v>
      </c>
      <c r="G8756">
        <v>9.3763509999999997</v>
      </c>
    </row>
    <row r="8757" spans="1:9" x14ac:dyDescent="0.25">
      <c r="A8757">
        <v>8756</v>
      </c>
      <c r="B8757">
        <v>34.392246999999998</v>
      </c>
      <c r="C8757">
        <v>9.5816350000000003</v>
      </c>
      <c r="H8757">
        <v>43.149305999999996</v>
      </c>
      <c r="I8757">
        <v>5.9543080000000002</v>
      </c>
    </row>
    <row r="8758" spans="1:9" x14ac:dyDescent="0.25">
      <c r="A8758">
        <v>8757</v>
      </c>
      <c r="B8758">
        <v>34.392246999999998</v>
      </c>
      <c r="C8758">
        <v>9.5816350000000003</v>
      </c>
      <c r="H8758">
        <v>43.149305999999996</v>
      </c>
      <c r="I8758">
        <v>5.9543080000000002</v>
      </c>
    </row>
    <row r="8759" spans="1:9" x14ac:dyDescent="0.25">
      <c r="A8759">
        <v>8758</v>
      </c>
      <c r="B8759">
        <v>34.392246999999998</v>
      </c>
      <c r="C8759">
        <v>9.5816350000000003</v>
      </c>
      <c r="H8759">
        <v>43.149305999999996</v>
      </c>
      <c r="I8759">
        <v>5.9543080000000002</v>
      </c>
    </row>
    <row r="8760" spans="1:9" x14ac:dyDescent="0.25">
      <c r="A8760">
        <v>8759</v>
      </c>
      <c r="B8760">
        <v>34.392246999999998</v>
      </c>
      <c r="C8760">
        <v>9.5816350000000003</v>
      </c>
      <c r="H8760">
        <v>43.149305999999996</v>
      </c>
      <c r="I8760">
        <v>5.9543080000000002</v>
      </c>
    </row>
    <row r="8761" spans="1:9" x14ac:dyDescent="0.25">
      <c r="A8761">
        <v>8760</v>
      </c>
      <c r="B8761">
        <v>34.392246999999998</v>
      </c>
      <c r="C8761">
        <v>9.5816350000000003</v>
      </c>
      <c r="H8761">
        <v>43.149305999999996</v>
      </c>
      <c r="I8761">
        <v>5.9543080000000002</v>
      </c>
    </row>
    <row r="8762" spans="1:9" x14ac:dyDescent="0.25">
      <c r="A8762">
        <v>8761</v>
      </c>
      <c r="B8762">
        <v>34.392246999999998</v>
      </c>
      <c r="C8762">
        <v>9.5816350000000003</v>
      </c>
      <c r="H8762">
        <v>43.149305999999996</v>
      </c>
      <c r="I8762">
        <v>5.9543080000000002</v>
      </c>
    </row>
    <row r="8763" spans="1:9" x14ac:dyDescent="0.25">
      <c r="A8763">
        <v>8762</v>
      </c>
      <c r="B8763">
        <v>34.392246999999998</v>
      </c>
      <c r="C8763">
        <v>9.5816350000000003</v>
      </c>
      <c r="H8763">
        <v>43.149305999999996</v>
      </c>
      <c r="I8763">
        <v>5.9543080000000002</v>
      </c>
    </row>
    <row r="8764" spans="1:9" x14ac:dyDescent="0.25">
      <c r="A8764">
        <v>8763</v>
      </c>
      <c r="B8764">
        <v>34.392246999999998</v>
      </c>
      <c r="C8764">
        <v>9.5816350000000003</v>
      </c>
      <c r="H8764">
        <v>43.149305999999996</v>
      </c>
      <c r="I8764">
        <v>5.9543080000000002</v>
      </c>
    </row>
    <row r="8765" spans="1:9" x14ac:dyDescent="0.25">
      <c r="A8765">
        <v>8764</v>
      </c>
      <c r="B8765">
        <v>34.392246999999998</v>
      </c>
      <c r="C8765">
        <v>9.5816350000000003</v>
      </c>
      <c r="H8765">
        <v>43.149305999999996</v>
      </c>
      <c r="I8765">
        <v>5.9543080000000002</v>
      </c>
    </row>
    <row r="8766" spans="1:9" x14ac:dyDescent="0.25">
      <c r="A8766">
        <v>8765</v>
      </c>
      <c r="B8766">
        <v>34.392246999999998</v>
      </c>
      <c r="C8766">
        <v>9.5816350000000003</v>
      </c>
      <c r="H8766">
        <v>43.149305999999996</v>
      </c>
      <c r="I8766">
        <v>6.0227349999999999</v>
      </c>
    </row>
    <row r="8767" spans="1:9" x14ac:dyDescent="0.25">
      <c r="A8767">
        <v>8766</v>
      </c>
      <c r="D8767">
        <v>25.498219999999989</v>
      </c>
      <c r="E8767">
        <v>7.1177979999999996</v>
      </c>
      <c r="H8767">
        <v>43.012451999999996</v>
      </c>
      <c r="I8767">
        <v>6.0227349999999999</v>
      </c>
    </row>
    <row r="8768" spans="1:9" x14ac:dyDescent="0.25">
      <c r="A8768">
        <v>8767</v>
      </c>
      <c r="D8768">
        <v>25.498219999999989</v>
      </c>
      <c r="E8768">
        <v>7.1177979999999996</v>
      </c>
      <c r="H8768">
        <v>43.012451999999996</v>
      </c>
      <c r="I8768">
        <v>6.0227349999999999</v>
      </c>
    </row>
    <row r="8769" spans="1:9" x14ac:dyDescent="0.25">
      <c r="A8769">
        <v>8768</v>
      </c>
      <c r="D8769">
        <v>25.498219999999989</v>
      </c>
      <c r="E8769">
        <v>7.1177979999999996</v>
      </c>
      <c r="F8769">
        <v>35.076298999999992</v>
      </c>
      <c r="G8769">
        <v>9.3078129999999994</v>
      </c>
    </row>
    <row r="8770" spans="1:9" x14ac:dyDescent="0.25">
      <c r="A8770">
        <v>8769</v>
      </c>
      <c r="D8770">
        <v>25.498219999999989</v>
      </c>
      <c r="E8770">
        <v>7.1177979999999996</v>
      </c>
      <c r="F8770">
        <v>35.076298999999992</v>
      </c>
      <c r="G8770">
        <v>9.3078129999999994</v>
      </c>
    </row>
    <row r="8771" spans="1:9" x14ac:dyDescent="0.25">
      <c r="A8771">
        <v>8770</v>
      </c>
      <c r="D8771">
        <v>25.498219999999989</v>
      </c>
      <c r="E8771">
        <v>7.1177979999999996</v>
      </c>
      <c r="F8771">
        <v>35.007984999999991</v>
      </c>
      <c r="G8771">
        <v>9.3078129999999994</v>
      </c>
    </row>
    <row r="8772" spans="1:9" x14ac:dyDescent="0.25">
      <c r="A8772">
        <v>8771</v>
      </c>
      <c r="D8772">
        <v>25.498219999999989</v>
      </c>
      <c r="E8772">
        <v>7.1177979999999996</v>
      </c>
      <c r="F8772">
        <v>34.939556999999994</v>
      </c>
      <c r="G8772">
        <v>9.3078129999999994</v>
      </c>
    </row>
    <row r="8773" spans="1:9" x14ac:dyDescent="0.25">
      <c r="A8773">
        <v>8772</v>
      </c>
      <c r="D8773">
        <v>25.498219999999989</v>
      </c>
      <c r="E8773">
        <v>7.1177979999999996</v>
      </c>
      <c r="F8773">
        <v>34.939556999999994</v>
      </c>
      <c r="G8773">
        <v>9.3078129999999994</v>
      </c>
    </row>
    <row r="8774" spans="1:9" x14ac:dyDescent="0.25">
      <c r="A8774">
        <v>8773</v>
      </c>
      <c r="D8774">
        <v>25.498219999999989</v>
      </c>
      <c r="E8774">
        <v>7.1177979999999996</v>
      </c>
      <c r="F8774">
        <v>34.939556999999994</v>
      </c>
      <c r="G8774">
        <v>9.3078129999999994</v>
      </c>
    </row>
    <row r="8775" spans="1:9" x14ac:dyDescent="0.25">
      <c r="A8775">
        <v>8774</v>
      </c>
      <c r="D8775">
        <v>25.498219999999989</v>
      </c>
      <c r="E8775">
        <v>7.1177979999999996</v>
      </c>
      <c r="F8775">
        <v>34.939556999999994</v>
      </c>
      <c r="G8775">
        <v>9.3078129999999994</v>
      </c>
    </row>
    <row r="8776" spans="1:9" x14ac:dyDescent="0.25">
      <c r="A8776">
        <v>8775</v>
      </c>
      <c r="D8776">
        <v>25.498219999999989</v>
      </c>
      <c r="E8776">
        <v>7.1177979999999996</v>
      </c>
      <c r="F8776">
        <v>34.939556999999994</v>
      </c>
      <c r="G8776">
        <v>9.3078129999999994</v>
      </c>
    </row>
    <row r="8777" spans="1:9" x14ac:dyDescent="0.25">
      <c r="A8777">
        <v>8776</v>
      </c>
      <c r="D8777">
        <v>25.498219999999989</v>
      </c>
      <c r="E8777">
        <v>7.1177979999999996</v>
      </c>
      <c r="F8777">
        <v>34.939556999999994</v>
      </c>
      <c r="G8777">
        <v>9.3078129999999994</v>
      </c>
    </row>
    <row r="8778" spans="1:9" x14ac:dyDescent="0.25">
      <c r="A8778">
        <v>8777</v>
      </c>
      <c r="B8778">
        <v>18.998825999999994</v>
      </c>
      <c r="C8778">
        <v>9.8553449999999998</v>
      </c>
      <c r="D8778">
        <v>25.498219999999989</v>
      </c>
      <c r="E8778">
        <v>7.1177979999999996</v>
      </c>
      <c r="F8778">
        <v>34.939556999999994</v>
      </c>
      <c r="G8778">
        <v>9.3078129999999994</v>
      </c>
    </row>
    <row r="8779" spans="1:9" x14ac:dyDescent="0.25">
      <c r="A8779">
        <v>8778</v>
      </c>
      <c r="B8779">
        <v>18.998825999999994</v>
      </c>
      <c r="C8779">
        <v>9.8553449999999998</v>
      </c>
      <c r="D8779">
        <v>25.224621999999989</v>
      </c>
      <c r="E8779">
        <v>7.1177979999999996</v>
      </c>
      <c r="F8779">
        <v>34.939556999999994</v>
      </c>
      <c r="G8779">
        <v>9.3078129999999994</v>
      </c>
    </row>
    <row r="8780" spans="1:9" x14ac:dyDescent="0.25">
      <c r="A8780">
        <v>8779</v>
      </c>
      <c r="B8780">
        <v>18.998825999999994</v>
      </c>
      <c r="C8780">
        <v>9.8553449999999998</v>
      </c>
      <c r="D8780">
        <v>25.224621999999989</v>
      </c>
      <c r="E8780">
        <v>7.1177979999999996</v>
      </c>
      <c r="F8780">
        <v>34.939556999999994</v>
      </c>
      <c r="G8780">
        <v>9.3078129999999994</v>
      </c>
    </row>
    <row r="8781" spans="1:9" x14ac:dyDescent="0.25">
      <c r="A8781">
        <v>8780</v>
      </c>
      <c r="B8781">
        <v>18.998825999999994</v>
      </c>
      <c r="C8781">
        <v>9.8553449999999998</v>
      </c>
      <c r="F8781">
        <v>34.66584499999999</v>
      </c>
      <c r="G8781">
        <v>9.3078129999999994</v>
      </c>
    </row>
    <row r="8782" spans="1:9" x14ac:dyDescent="0.25">
      <c r="A8782">
        <v>8781</v>
      </c>
      <c r="B8782">
        <v>18.998825999999994</v>
      </c>
      <c r="C8782">
        <v>9.8553449999999998</v>
      </c>
      <c r="F8782">
        <v>34.460565000000003</v>
      </c>
      <c r="G8782">
        <v>9.3078129999999994</v>
      </c>
    </row>
    <row r="8783" spans="1:9" x14ac:dyDescent="0.25">
      <c r="A8783">
        <v>8782</v>
      </c>
      <c r="B8783">
        <v>18.998825999999994</v>
      </c>
      <c r="C8783">
        <v>9.8553449999999998</v>
      </c>
      <c r="H8783">
        <v>26.250813999999991</v>
      </c>
      <c r="I8783">
        <v>5.7490249999999996</v>
      </c>
    </row>
    <row r="8784" spans="1:9" x14ac:dyDescent="0.25">
      <c r="A8784">
        <v>8783</v>
      </c>
      <c r="B8784">
        <v>18.998825999999994</v>
      </c>
      <c r="C8784">
        <v>9.8553449999999998</v>
      </c>
      <c r="H8784">
        <v>26.250813999999991</v>
      </c>
      <c r="I8784">
        <v>5.7490249999999996</v>
      </c>
    </row>
    <row r="8785" spans="1:9" x14ac:dyDescent="0.25">
      <c r="A8785">
        <v>8784</v>
      </c>
      <c r="B8785">
        <v>18.998825999999994</v>
      </c>
      <c r="C8785">
        <v>9.8553449999999998</v>
      </c>
      <c r="H8785">
        <v>26.250813999999991</v>
      </c>
      <c r="I8785">
        <v>5.7490249999999996</v>
      </c>
    </row>
    <row r="8786" spans="1:9" x14ac:dyDescent="0.25">
      <c r="A8786">
        <v>8785</v>
      </c>
      <c r="B8786">
        <v>18.998825999999994</v>
      </c>
      <c r="C8786">
        <v>9.8553449999999998</v>
      </c>
      <c r="H8786">
        <v>26.250813999999991</v>
      </c>
      <c r="I8786">
        <v>5.7490249999999996</v>
      </c>
    </row>
    <row r="8787" spans="1:9" x14ac:dyDescent="0.25">
      <c r="A8787">
        <v>8786</v>
      </c>
      <c r="B8787">
        <v>18.998825999999994</v>
      </c>
      <c r="C8787">
        <v>9.8553449999999998</v>
      </c>
      <c r="H8787">
        <v>26.250813999999991</v>
      </c>
      <c r="I8787">
        <v>5.7490249999999996</v>
      </c>
    </row>
    <row r="8788" spans="1:9" x14ac:dyDescent="0.25">
      <c r="A8788">
        <v>8787</v>
      </c>
      <c r="B8788">
        <v>18.998825999999994</v>
      </c>
      <c r="C8788">
        <v>9.8553449999999998</v>
      </c>
      <c r="H8788">
        <v>26.250813999999991</v>
      </c>
      <c r="I8788">
        <v>5.7490249999999996</v>
      </c>
    </row>
    <row r="8789" spans="1:9" x14ac:dyDescent="0.25">
      <c r="A8789">
        <v>8788</v>
      </c>
      <c r="B8789">
        <v>18.998825999999994</v>
      </c>
      <c r="C8789">
        <v>9.8553449999999998</v>
      </c>
      <c r="H8789">
        <v>26.250813999999991</v>
      </c>
      <c r="I8789">
        <v>5.7490249999999996</v>
      </c>
    </row>
    <row r="8790" spans="1:9" x14ac:dyDescent="0.25">
      <c r="A8790">
        <v>8789</v>
      </c>
      <c r="B8790">
        <v>18.998825999999994</v>
      </c>
      <c r="C8790">
        <v>9.8553449999999998</v>
      </c>
      <c r="H8790">
        <v>26.250813999999991</v>
      </c>
      <c r="I8790">
        <v>5.7490249999999996</v>
      </c>
    </row>
    <row r="8791" spans="1:9" x14ac:dyDescent="0.25">
      <c r="A8791">
        <v>8790</v>
      </c>
      <c r="B8791">
        <v>18.93039799999999</v>
      </c>
      <c r="C8791">
        <v>9.8553449999999998</v>
      </c>
      <c r="H8791">
        <v>25.97710099999999</v>
      </c>
      <c r="I8791">
        <v>5.7490249999999996</v>
      </c>
    </row>
    <row r="8792" spans="1:9" x14ac:dyDescent="0.25">
      <c r="A8792">
        <v>8791</v>
      </c>
      <c r="B8792">
        <v>18.93039799999999</v>
      </c>
      <c r="C8792">
        <v>9.8553449999999998</v>
      </c>
      <c r="D8792">
        <v>11.67841099999999</v>
      </c>
      <c r="E8792">
        <v>6.9809429999999999</v>
      </c>
      <c r="H8792">
        <v>25.97710099999999</v>
      </c>
      <c r="I8792">
        <v>5.7490249999999996</v>
      </c>
    </row>
    <row r="8793" spans="1:9" x14ac:dyDescent="0.25">
      <c r="A8793">
        <v>8792</v>
      </c>
      <c r="B8793">
        <v>18.93039799999999</v>
      </c>
      <c r="C8793">
        <v>9.8553449999999998</v>
      </c>
      <c r="D8793">
        <v>11.67841099999999</v>
      </c>
      <c r="E8793">
        <v>6.9809429999999999</v>
      </c>
      <c r="H8793">
        <v>25.97710099999999</v>
      </c>
      <c r="I8793">
        <v>5.7490249999999996</v>
      </c>
    </row>
    <row r="8794" spans="1:9" x14ac:dyDescent="0.25">
      <c r="A8794">
        <v>8793</v>
      </c>
      <c r="B8794">
        <v>18.93039799999999</v>
      </c>
      <c r="C8794">
        <v>9.8553449999999998</v>
      </c>
      <c r="D8794">
        <v>11.67841099999999</v>
      </c>
      <c r="E8794">
        <v>6.9809429999999999</v>
      </c>
      <c r="H8794">
        <v>25.97710099999999</v>
      </c>
      <c r="I8794">
        <v>5.7490249999999996</v>
      </c>
    </row>
    <row r="8795" spans="1:9" x14ac:dyDescent="0.25">
      <c r="A8795">
        <v>8794</v>
      </c>
      <c r="B8795">
        <v>18.93039799999999</v>
      </c>
      <c r="C8795">
        <v>9.8553449999999998</v>
      </c>
      <c r="D8795">
        <v>11.67841099999999</v>
      </c>
      <c r="E8795">
        <v>6.9809429999999999</v>
      </c>
      <c r="H8795">
        <v>25.97710099999999</v>
      </c>
      <c r="I8795">
        <v>5.7490249999999996</v>
      </c>
    </row>
    <row r="8796" spans="1:9" x14ac:dyDescent="0.25">
      <c r="A8796">
        <v>8795</v>
      </c>
      <c r="D8796">
        <v>11.67841099999999</v>
      </c>
      <c r="E8796">
        <v>6.9809429999999999</v>
      </c>
      <c r="F8796">
        <v>20.572327999999992</v>
      </c>
      <c r="G8796">
        <v>8.9656749999999992</v>
      </c>
      <c r="H8796">
        <v>25.97710099999999</v>
      </c>
      <c r="I8796">
        <v>5.7490249999999996</v>
      </c>
    </row>
    <row r="8797" spans="1:9" x14ac:dyDescent="0.25">
      <c r="A8797">
        <v>8796</v>
      </c>
      <c r="D8797">
        <v>11.67841099999999</v>
      </c>
      <c r="E8797">
        <v>6.9809429999999999</v>
      </c>
      <c r="F8797">
        <v>20.572327999999992</v>
      </c>
      <c r="G8797">
        <v>8.9656749999999992</v>
      </c>
      <c r="H8797">
        <v>25.97710099999999</v>
      </c>
      <c r="I8797">
        <v>5.7490249999999996</v>
      </c>
    </row>
    <row r="8798" spans="1:9" x14ac:dyDescent="0.25">
      <c r="A8798">
        <v>8797</v>
      </c>
      <c r="D8798">
        <v>11.67841099999999</v>
      </c>
      <c r="E8798">
        <v>6.9809429999999999</v>
      </c>
      <c r="F8798">
        <v>20.572327999999992</v>
      </c>
      <c r="G8798">
        <v>8.9656749999999992</v>
      </c>
      <c r="H8798">
        <v>25.97710099999999</v>
      </c>
      <c r="I8798">
        <v>5.7490249999999996</v>
      </c>
    </row>
    <row r="8799" spans="1:9" x14ac:dyDescent="0.25">
      <c r="A8799">
        <v>8798</v>
      </c>
      <c r="D8799">
        <v>11.67841099999999</v>
      </c>
      <c r="E8799">
        <v>6.9809429999999999</v>
      </c>
      <c r="F8799">
        <v>20.503899999999994</v>
      </c>
      <c r="G8799">
        <v>8.9656749999999992</v>
      </c>
      <c r="H8799">
        <v>25.908787999999994</v>
      </c>
      <c r="I8799">
        <v>5.7490249999999996</v>
      </c>
    </row>
    <row r="8800" spans="1:9" x14ac:dyDescent="0.25">
      <c r="A8800">
        <v>8799</v>
      </c>
      <c r="D8800">
        <v>11.67841099999999</v>
      </c>
      <c r="E8800">
        <v>6.9809429999999999</v>
      </c>
      <c r="F8800">
        <v>20.503899999999994</v>
      </c>
      <c r="G8800">
        <v>8.9656749999999992</v>
      </c>
    </row>
    <row r="8801" spans="1:11" x14ac:dyDescent="0.25">
      <c r="A8801">
        <v>8800</v>
      </c>
      <c r="J8801">
        <v>3.8106849999999923</v>
      </c>
      <c r="K8801">
        <v>9.7184899999999992</v>
      </c>
    </row>
    <row r="8802" spans="1:11" x14ac:dyDescent="0.25">
      <c r="A8802">
        <v>8801</v>
      </c>
    </row>
    <row r="8803" spans="1:11" x14ac:dyDescent="0.25">
      <c r="A8803">
        <v>8802</v>
      </c>
    </row>
    <row r="8804" spans="1:11" x14ac:dyDescent="0.25">
      <c r="A8804">
        <v>8803</v>
      </c>
    </row>
    <row r="8805" spans="1:11" x14ac:dyDescent="0.25">
      <c r="A8805">
        <v>8804</v>
      </c>
    </row>
    <row r="8806" spans="1:11" x14ac:dyDescent="0.25">
      <c r="A8806">
        <v>8805</v>
      </c>
    </row>
    <row r="8807" spans="1:11" x14ac:dyDescent="0.25">
      <c r="A8807">
        <v>8806</v>
      </c>
    </row>
    <row r="8808" spans="1:11" x14ac:dyDescent="0.25">
      <c r="A8808">
        <v>8807</v>
      </c>
    </row>
    <row r="8809" spans="1:11" x14ac:dyDescent="0.25">
      <c r="A8809">
        <v>8808</v>
      </c>
    </row>
    <row r="8810" spans="1:11" x14ac:dyDescent="0.25">
      <c r="A8810">
        <v>8809</v>
      </c>
    </row>
    <row r="8811" spans="1:11" x14ac:dyDescent="0.25">
      <c r="A8811">
        <v>8810</v>
      </c>
    </row>
    <row r="8812" spans="1:11" x14ac:dyDescent="0.25">
      <c r="A8812">
        <v>8811</v>
      </c>
    </row>
    <row r="8813" spans="1:11" x14ac:dyDescent="0.25">
      <c r="A8813">
        <v>8812</v>
      </c>
    </row>
    <row r="8814" spans="1:11" x14ac:dyDescent="0.25">
      <c r="A8814">
        <v>8813</v>
      </c>
    </row>
    <row r="8815" spans="1:11" x14ac:dyDescent="0.25">
      <c r="A8815">
        <v>8814</v>
      </c>
    </row>
    <row r="8816" spans="1:1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1" x14ac:dyDescent="0.25">
      <c r="A10593">
        <v>10592</v>
      </c>
    </row>
    <row r="10594" spans="1:11" x14ac:dyDescent="0.25">
      <c r="A10594">
        <v>10593</v>
      </c>
    </row>
    <row r="10595" spans="1:11" x14ac:dyDescent="0.25">
      <c r="A10595">
        <v>10594</v>
      </c>
    </row>
    <row r="10596" spans="1:11" x14ac:dyDescent="0.25">
      <c r="A10596">
        <v>10595</v>
      </c>
    </row>
    <row r="10597" spans="1:11" x14ac:dyDescent="0.25">
      <c r="A10597">
        <v>10596</v>
      </c>
    </row>
    <row r="10598" spans="1:11" x14ac:dyDescent="0.25">
      <c r="A10598">
        <v>10597</v>
      </c>
    </row>
    <row r="10599" spans="1:11" x14ac:dyDescent="0.25">
      <c r="A10599">
        <v>10598</v>
      </c>
    </row>
    <row r="10600" spans="1:11" x14ac:dyDescent="0.25">
      <c r="A10600">
        <v>10599</v>
      </c>
    </row>
    <row r="10601" spans="1:11" x14ac:dyDescent="0.25">
      <c r="A10601">
        <v>10600</v>
      </c>
      <c r="J10601">
        <v>42.944134999999996</v>
      </c>
      <c r="K10601">
        <v>10.608269999999999</v>
      </c>
    </row>
    <row r="10602" spans="1:11" x14ac:dyDescent="0.25">
      <c r="A10602">
        <v>10601</v>
      </c>
      <c r="D10602">
        <v>57.858563999999994</v>
      </c>
      <c r="E10602">
        <v>9.0341020000000007</v>
      </c>
      <c r="F10602">
        <v>47.391037999999995</v>
      </c>
      <c r="G10602">
        <v>5.9543080000000002</v>
      </c>
    </row>
    <row r="10603" spans="1:11" x14ac:dyDescent="0.25">
      <c r="A10603">
        <v>10602</v>
      </c>
      <c r="D10603">
        <v>57.858563999999994</v>
      </c>
      <c r="E10603">
        <v>9.0341020000000007</v>
      </c>
      <c r="F10603">
        <v>47.391037999999995</v>
      </c>
      <c r="G10603">
        <v>5.9543080000000002</v>
      </c>
    </row>
    <row r="10604" spans="1:11" x14ac:dyDescent="0.25">
      <c r="A10604">
        <v>10603</v>
      </c>
      <c r="D10604">
        <v>57.858563999999994</v>
      </c>
      <c r="E10604">
        <v>9.0341020000000007</v>
      </c>
      <c r="F10604">
        <v>47.391037999999995</v>
      </c>
      <c r="G10604">
        <v>5.9543080000000002</v>
      </c>
    </row>
    <row r="10605" spans="1:11" x14ac:dyDescent="0.25">
      <c r="A10605">
        <v>10604</v>
      </c>
      <c r="D10605">
        <v>57.858563999999994</v>
      </c>
      <c r="E10605">
        <v>9.0341020000000007</v>
      </c>
      <c r="F10605">
        <v>47.391037999999995</v>
      </c>
      <c r="G10605">
        <v>5.9543080000000002</v>
      </c>
    </row>
    <row r="10606" spans="1:11" x14ac:dyDescent="0.25">
      <c r="A10606">
        <v>10605</v>
      </c>
      <c r="D10606">
        <v>57.858563999999994</v>
      </c>
      <c r="E10606">
        <v>9.0341020000000007</v>
      </c>
      <c r="F10606">
        <v>47.391037999999995</v>
      </c>
      <c r="G10606">
        <v>5.9543080000000002</v>
      </c>
    </row>
    <row r="10607" spans="1:11" x14ac:dyDescent="0.25">
      <c r="A10607">
        <v>10606</v>
      </c>
      <c r="D10607">
        <v>57.858563999999994</v>
      </c>
      <c r="E10607">
        <v>9.0341020000000007</v>
      </c>
      <c r="F10607">
        <v>47.391037999999995</v>
      </c>
      <c r="G10607">
        <v>5.9543080000000002</v>
      </c>
    </row>
    <row r="10608" spans="1:11" x14ac:dyDescent="0.25">
      <c r="A10608">
        <v>10607</v>
      </c>
      <c r="D10608">
        <v>57.858563999999994</v>
      </c>
      <c r="E10608">
        <v>9.0341020000000007</v>
      </c>
      <c r="F10608">
        <v>47.391037999999995</v>
      </c>
      <c r="G10608">
        <v>5.9543080000000002</v>
      </c>
    </row>
    <row r="10609" spans="1:9" x14ac:dyDescent="0.25">
      <c r="A10609">
        <v>10608</v>
      </c>
      <c r="D10609">
        <v>57.858563999999994</v>
      </c>
      <c r="E10609">
        <v>9.0341020000000007</v>
      </c>
      <c r="F10609">
        <v>47.391037999999995</v>
      </c>
      <c r="G10609">
        <v>5.9543080000000002</v>
      </c>
    </row>
    <row r="10610" spans="1:9" x14ac:dyDescent="0.25">
      <c r="A10610">
        <v>10609</v>
      </c>
      <c r="B10610">
        <v>66.144807</v>
      </c>
      <c r="C10610">
        <v>6.6861459999999999</v>
      </c>
      <c r="D10610">
        <v>57.858563999999994</v>
      </c>
      <c r="E10610">
        <v>9.0341020000000007</v>
      </c>
      <c r="F10610">
        <v>47.391037999999995</v>
      </c>
      <c r="G10610">
        <v>5.9543080000000002</v>
      </c>
    </row>
    <row r="10611" spans="1:9" x14ac:dyDescent="0.25">
      <c r="A10611">
        <v>10610</v>
      </c>
      <c r="B10611">
        <v>66.144807</v>
      </c>
      <c r="C10611">
        <v>6.6861459999999999</v>
      </c>
      <c r="D10611">
        <v>57.858563999999994</v>
      </c>
      <c r="E10611">
        <v>9.0341020000000007</v>
      </c>
      <c r="F10611">
        <v>47.801601999999995</v>
      </c>
      <c r="G10611">
        <v>5.7490249999999996</v>
      </c>
    </row>
    <row r="10612" spans="1:9" x14ac:dyDescent="0.25">
      <c r="A10612">
        <v>10611</v>
      </c>
      <c r="B10612">
        <v>66.144807</v>
      </c>
      <c r="C10612">
        <v>6.6861459999999999</v>
      </c>
      <c r="D10612">
        <v>57.858563999999994</v>
      </c>
      <c r="E10612">
        <v>9.0341020000000007</v>
      </c>
    </row>
    <row r="10613" spans="1:9" x14ac:dyDescent="0.25">
      <c r="A10613">
        <v>10612</v>
      </c>
      <c r="B10613">
        <v>66.144807</v>
      </c>
      <c r="C10613">
        <v>6.6861459999999999</v>
      </c>
      <c r="H10613">
        <v>56.900800999999994</v>
      </c>
      <c r="I10613">
        <v>9.1025299999999998</v>
      </c>
    </row>
    <row r="10614" spans="1:9" x14ac:dyDescent="0.25">
      <c r="A10614">
        <v>10613</v>
      </c>
      <c r="B10614">
        <v>66.144807</v>
      </c>
      <c r="C10614">
        <v>6.6861459999999999</v>
      </c>
      <c r="H10614">
        <v>56.900800999999994</v>
      </c>
      <c r="I10614">
        <v>9.1025299999999998</v>
      </c>
    </row>
    <row r="10615" spans="1:9" x14ac:dyDescent="0.25">
      <c r="A10615">
        <v>10614</v>
      </c>
      <c r="B10615">
        <v>66.144807</v>
      </c>
      <c r="C10615">
        <v>6.6861459999999999</v>
      </c>
      <c r="H10615">
        <v>56.900800999999994</v>
      </c>
      <c r="I10615">
        <v>9.1025299999999998</v>
      </c>
    </row>
    <row r="10616" spans="1:9" x14ac:dyDescent="0.25">
      <c r="A10616">
        <v>10615</v>
      </c>
      <c r="B10616">
        <v>66.144807</v>
      </c>
      <c r="C10616">
        <v>6.6861459999999999</v>
      </c>
      <c r="H10616">
        <v>56.900800999999994</v>
      </c>
      <c r="I10616">
        <v>9.1025299999999998</v>
      </c>
    </row>
    <row r="10617" spans="1:9" x14ac:dyDescent="0.25">
      <c r="A10617">
        <v>10616</v>
      </c>
      <c r="B10617">
        <v>66.144807</v>
      </c>
      <c r="C10617">
        <v>6.6861459999999999</v>
      </c>
      <c r="H10617">
        <v>56.900800999999994</v>
      </c>
      <c r="I10617">
        <v>9.1709580000000006</v>
      </c>
    </row>
    <row r="10618" spans="1:9" x14ac:dyDescent="0.25">
      <c r="A10618">
        <v>10617</v>
      </c>
      <c r="B10618">
        <v>66.144807</v>
      </c>
      <c r="C10618">
        <v>6.6861459999999999</v>
      </c>
      <c r="H10618">
        <v>56.900800999999994</v>
      </c>
      <c r="I10618">
        <v>9.1709580000000006</v>
      </c>
    </row>
    <row r="10619" spans="1:9" x14ac:dyDescent="0.25">
      <c r="A10619">
        <v>10618</v>
      </c>
      <c r="B10619">
        <v>66.144807</v>
      </c>
      <c r="C10619">
        <v>6.6861459999999999</v>
      </c>
      <c r="H10619">
        <v>56.900800999999994</v>
      </c>
      <c r="I10619">
        <v>9.1709580000000006</v>
      </c>
    </row>
    <row r="10620" spans="1:9" x14ac:dyDescent="0.25">
      <c r="A10620">
        <v>10619</v>
      </c>
      <c r="B10620">
        <v>66.144807</v>
      </c>
      <c r="C10620">
        <v>6.6861459999999999</v>
      </c>
      <c r="H10620">
        <v>56.900800999999994</v>
      </c>
      <c r="I10620">
        <v>9.1709580000000006</v>
      </c>
    </row>
    <row r="10621" spans="1:9" x14ac:dyDescent="0.25">
      <c r="A10621">
        <v>10620</v>
      </c>
      <c r="B10621">
        <v>66.144807</v>
      </c>
      <c r="C10621">
        <v>6.6861459999999999</v>
      </c>
      <c r="H10621">
        <v>56.900800999999994</v>
      </c>
      <c r="I10621">
        <v>9.1709580000000006</v>
      </c>
    </row>
    <row r="10622" spans="1:9" x14ac:dyDescent="0.25">
      <c r="A10622">
        <v>10621</v>
      </c>
      <c r="B10622">
        <v>66.144807</v>
      </c>
      <c r="C10622">
        <v>6.6861459999999999</v>
      </c>
      <c r="H10622">
        <v>56.900800999999994</v>
      </c>
      <c r="I10622">
        <v>9.1709580000000006</v>
      </c>
    </row>
    <row r="10623" spans="1:9" x14ac:dyDescent="0.25">
      <c r="A10623">
        <v>10622</v>
      </c>
      <c r="B10623">
        <v>66.144807</v>
      </c>
      <c r="C10623">
        <v>6.6861459999999999</v>
      </c>
      <c r="H10623">
        <v>56.900800999999994</v>
      </c>
      <c r="I10623">
        <v>9.1709580000000006</v>
      </c>
    </row>
    <row r="10624" spans="1:9" x14ac:dyDescent="0.25">
      <c r="A10624">
        <v>10623</v>
      </c>
      <c r="B10624">
        <v>66.144807</v>
      </c>
      <c r="C10624">
        <v>6.6861459999999999</v>
      </c>
      <c r="H10624">
        <v>56.900800999999994</v>
      </c>
      <c r="I10624">
        <v>9.1709580000000006</v>
      </c>
    </row>
    <row r="10625" spans="1:9" x14ac:dyDescent="0.25">
      <c r="A10625">
        <v>10624</v>
      </c>
      <c r="B10625">
        <v>66.144807</v>
      </c>
      <c r="C10625">
        <v>6.6861459999999999</v>
      </c>
      <c r="H10625">
        <v>56.900800999999994</v>
      </c>
      <c r="I10625">
        <v>9.1709580000000006</v>
      </c>
    </row>
    <row r="10626" spans="1:9" x14ac:dyDescent="0.25">
      <c r="A10626">
        <v>10625</v>
      </c>
      <c r="B10626">
        <v>66.340081999999995</v>
      </c>
      <c r="C10626">
        <v>6.5562820000000004</v>
      </c>
      <c r="H10626">
        <v>56.900800999999994</v>
      </c>
      <c r="I10626">
        <v>9.1709580000000006</v>
      </c>
    </row>
    <row r="10627" spans="1:9" x14ac:dyDescent="0.25">
      <c r="A10627">
        <v>10626</v>
      </c>
      <c r="H10627">
        <v>56.900800999999994</v>
      </c>
      <c r="I10627">
        <v>9.1709580000000006</v>
      </c>
    </row>
    <row r="10628" spans="1:9" x14ac:dyDescent="0.25">
      <c r="A10628">
        <v>10627</v>
      </c>
      <c r="F10628">
        <v>62.442432999999994</v>
      </c>
      <c r="G10628">
        <v>5.4752039999999997</v>
      </c>
      <c r="H10628">
        <v>56.900800999999994</v>
      </c>
      <c r="I10628">
        <v>9.1709580000000006</v>
      </c>
    </row>
    <row r="10629" spans="1:9" x14ac:dyDescent="0.25">
      <c r="A10629">
        <v>10628</v>
      </c>
      <c r="F10629">
        <v>62.442432999999994</v>
      </c>
      <c r="G10629">
        <v>5.4752039999999997</v>
      </c>
      <c r="H10629">
        <v>56.900800999999994</v>
      </c>
      <c r="I10629">
        <v>9.1709580000000006</v>
      </c>
    </row>
    <row r="10630" spans="1:9" x14ac:dyDescent="0.25">
      <c r="A10630">
        <v>10629</v>
      </c>
      <c r="D10630">
        <v>73.824132999999989</v>
      </c>
      <c r="E10630">
        <v>7.5948770000000003</v>
      </c>
      <c r="F10630">
        <v>62.442432999999994</v>
      </c>
      <c r="G10630">
        <v>5.4752039999999997</v>
      </c>
      <c r="H10630">
        <v>57.105971999999994</v>
      </c>
      <c r="I10630">
        <v>9.1025299999999998</v>
      </c>
    </row>
    <row r="10631" spans="1:9" x14ac:dyDescent="0.25">
      <c r="A10631">
        <v>10630</v>
      </c>
      <c r="D10631">
        <v>73.824132999999989</v>
      </c>
      <c r="E10631">
        <v>7.5948770000000003</v>
      </c>
      <c r="F10631">
        <v>62.647603999999994</v>
      </c>
      <c r="G10631">
        <v>5.4752039999999997</v>
      </c>
      <c r="H10631">
        <v>57.379682999999993</v>
      </c>
      <c r="I10631">
        <v>9.1025299999999998</v>
      </c>
    </row>
    <row r="10632" spans="1:9" x14ac:dyDescent="0.25">
      <c r="A10632">
        <v>10631</v>
      </c>
      <c r="D10632">
        <v>73.824132999999989</v>
      </c>
      <c r="E10632">
        <v>7.5948770000000003</v>
      </c>
      <c r="F10632">
        <v>62.647603999999994</v>
      </c>
      <c r="G10632">
        <v>5.4752039999999997</v>
      </c>
    </row>
    <row r="10633" spans="1:9" x14ac:dyDescent="0.25">
      <c r="A10633">
        <v>10632</v>
      </c>
      <c r="D10633">
        <v>73.824132999999989</v>
      </c>
      <c r="E10633">
        <v>7.5948770000000003</v>
      </c>
      <c r="F10633">
        <v>62.647603999999994</v>
      </c>
      <c r="G10633">
        <v>5.4752039999999997</v>
      </c>
    </row>
    <row r="10634" spans="1:9" x14ac:dyDescent="0.25">
      <c r="A10634">
        <v>10633</v>
      </c>
      <c r="D10634">
        <v>73.824132999999989</v>
      </c>
      <c r="E10634">
        <v>7.5948770000000003</v>
      </c>
      <c r="F10634">
        <v>62.647603999999994</v>
      </c>
      <c r="G10634">
        <v>5.4752039999999997</v>
      </c>
    </row>
    <row r="10635" spans="1:9" x14ac:dyDescent="0.25">
      <c r="A10635">
        <v>10634</v>
      </c>
      <c r="D10635">
        <v>73.824132999999989</v>
      </c>
      <c r="E10635">
        <v>7.5948770000000003</v>
      </c>
      <c r="F10635">
        <v>62.647603999999994</v>
      </c>
      <c r="G10635">
        <v>5.4752039999999997</v>
      </c>
    </row>
    <row r="10636" spans="1:9" x14ac:dyDescent="0.25">
      <c r="A10636">
        <v>10635</v>
      </c>
      <c r="D10636">
        <v>73.824132999999989</v>
      </c>
      <c r="E10636">
        <v>7.5948770000000003</v>
      </c>
      <c r="F10636">
        <v>62.647603999999994</v>
      </c>
      <c r="G10636">
        <v>5.4752039999999997</v>
      </c>
    </row>
    <row r="10637" spans="1:9" x14ac:dyDescent="0.25">
      <c r="A10637">
        <v>10636</v>
      </c>
      <c r="D10637">
        <v>73.824132999999989</v>
      </c>
      <c r="E10637">
        <v>7.5948770000000003</v>
      </c>
      <c r="F10637">
        <v>62.647603999999994</v>
      </c>
      <c r="G10637">
        <v>5.4752039999999997</v>
      </c>
    </row>
    <row r="10638" spans="1:9" x14ac:dyDescent="0.25">
      <c r="A10638">
        <v>10637</v>
      </c>
      <c r="D10638">
        <v>73.824132999999989</v>
      </c>
      <c r="E10638">
        <v>7.5948770000000003</v>
      </c>
      <c r="F10638">
        <v>62.647603999999994</v>
      </c>
      <c r="G10638">
        <v>5.4752039999999997</v>
      </c>
    </row>
    <row r="10639" spans="1:9" x14ac:dyDescent="0.25">
      <c r="A10639">
        <v>10638</v>
      </c>
      <c r="D10639">
        <v>73.824132999999989</v>
      </c>
      <c r="E10639">
        <v>7.5948770000000003</v>
      </c>
      <c r="F10639">
        <v>62.647603999999994</v>
      </c>
      <c r="G10639">
        <v>5.4752039999999997</v>
      </c>
    </row>
    <row r="10640" spans="1:9" x14ac:dyDescent="0.25">
      <c r="A10640">
        <v>10639</v>
      </c>
      <c r="D10640">
        <v>73.824132999999989</v>
      </c>
      <c r="E10640">
        <v>7.5948770000000003</v>
      </c>
      <c r="F10640">
        <v>62.647603999999994</v>
      </c>
      <c r="G10640">
        <v>5.4752039999999997</v>
      </c>
    </row>
    <row r="10641" spans="1:9" x14ac:dyDescent="0.25">
      <c r="A10641">
        <v>10640</v>
      </c>
      <c r="D10641">
        <v>73.824132999999989</v>
      </c>
      <c r="E10641">
        <v>7.5948770000000003</v>
      </c>
      <c r="F10641">
        <v>62.647603999999994</v>
      </c>
      <c r="G10641">
        <v>5.4752039999999997</v>
      </c>
    </row>
    <row r="10642" spans="1:9" x14ac:dyDescent="0.25">
      <c r="A10642">
        <v>10641</v>
      </c>
      <c r="F10642">
        <v>62.647603999999994</v>
      </c>
      <c r="G10642">
        <v>5.4752039999999997</v>
      </c>
    </row>
    <row r="10643" spans="1:9" x14ac:dyDescent="0.25">
      <c r="A10643">
        <v>10642</v>
      </c>
    </row>
    <row r="10644" spans="1:9" x14ac:dyDescent="0.25">
      <c r="A10644">
        <v>10643</v>
      </c>
      <c r="B10644">
        <v>83.26072099999999</v>
      </c>
      <c r="C10644">
        <v>6.88089</v>
      </c>
      <c r="H10644">
        <v>73.759041999999994</v>
      </c>
      <c r="I10644">
        <v>8.4388349999999992</v>
      </c>
    </row>
    <row r="10645" spans="1:9" x14ac:dyDescent="0.25">
      <c r="A10645">
        <v>10644</v>
      </c>
      <c r="B10645">
        <v>83.26072099999999</v>
      </c>
      <c r="C10645">
        <v>6.88089</v>
      </c>
      <c r="H10645">
        <v>73.759041999999994</v>
      </c>
      <c r="I10645">
        <v>8.4388349999999992</v>
      </c>
    </row>
    <row r="10646" spans="1:9" x14ac:dyDescent="0.25">
      <c r="A10646">
        <v>10645</v>
      </c>
      <c r="B10646">
        <v>83.26072099999999</v>
      </c>
      <c r="C10646">
        <v>6.88089</v>
      </c>
      <c r="H10646">
        <v>73.759041999999994</v>
      </c>
      <c r="I10646">
        <v>8.4388349999999992</v>
      </c>
    </row>
    <row r="10647" spans="1:9" x14ac:dyDescent="0.25">
      <c r="A10647">
        <v>10646</v>
      </c>
      <c r="B10647">
        <v>83.26072099999999</v>
      </c>
      <c r="C10647">
        <v>6.88089</v>
      </c>
      <c r="H10647">
        <v>73.759041999999994</v>
      </c>
      <c r="I10647">
        <v>8.4388349999999992</v>
      </c>
    </row>
    <row r="10648" spans="1:9" x14ac:dyDescent="0.25">
      <c r="A10648">
        <v>10647</v>
      </c>
      <c r="B10648">
        <v>83.26072099999999</v>
      </c>
      <c r="C10648">
        <v>6.88089</v>
      </c>
      <c r="H10648">
        <v>73.759041999999994</v>
      </c>
      <c r="I10648">
        <v>8.4388349999999992</v>
      </c>
    </row>
    <row r="10649" spans="1:9" x14ac:dyDescent="0.25">
      <c r="A10649">
        <v>10648</v>
      </c>
      <c r="B10649">
        <v>83.26072099999999</v>
      </c>
      <c r="C10649">
        <v>6.88089</v>
      </c>
      <c r="H10649">
        <v>73.759041999999994</v>
      </c>
      <c r="I10649">
        <v>8.4388349999999992</v>
      </c>
    </row>
    <row r="10650" spans="1:9" x14ac:dyDescent="0.25">
      <c r="A10650">
        <v>10649</v>
      </c>
      <c r="B10650">
        <v>83.26072099999999</v>
      </c>
      <c r="C10650">
        <v>6.88089</v>
      </c>
      <c r="H10650">
        <v>73.759041999999994</v>
      </c>
      <c r="I10650">
        <v>8.3738499999999991</v>
      </c>
    </row>
    <row r="10651" spans="1:9" x14ac:dyDescent="0.25">
      <c r="A10651">
        <v>10650</v>
      </c>
      <c r="B10651">
        <v>83.26072099999999</v>
      </c>
      <c r="C10651">
        <v>6.88089</v>
      </c>
      <c r="H10651">
        <v>73.759041999999994</v>
      </c>
      <c r="I10651">
        <v>8.3738499999999991</v>
      </c>
    </row>
    <row r="10652" spans="1:9" x14ac:dyDescent="0.25">
      <c r="A10652">
        <v>10651</v>
      </c>
      <c r="B10652">
        <v>83.26072099999999</v>
      </c>
      <c r="C10652">
        <v>6.88089</v>
      </c>
      <c r="H10652">
        <v>73.824132999999989</v>
      </c>
      <c r="I10652">
        <v>8.3738499999999991</v>
      </c>
    </row>
    <row r="10653" spans="1:9" x14ac:dyDescent="0.25">
      <c r="A10653">
        <v>10652</v>
      </c>
      <c r="B10653">
        <v>83.781346999999997</v>
      </c>
      <c r="C10653">
        <v>6.7510250000000003</v>
      </c>
      <c r="H10653">
        <v>74.084500999999989</v>
      </c>
      <c r="I10653">
        <v>8.3738499999999991</v>
      </c>
    </row>
    <row r="10654" spans="1:9" x14ac:dyDescent="0.25">
      <c r="A10654">
        <v>10653</v>
      </c>
    </row>
    <row r="10655" spans="1:9" x14ac:dyDescent="0.25">
      <c r="A10655">
        <v>10654</v>
      </c>
      <c r="D10655">
        <v>93.217827999999997</v>
      </c>
      <c r="E10655">
        <v>8.3089700000000004</v>
      </c>
    </row>
    <row r="10656" spans="1:9" x14ac:dyDescent="0.25">
      <c r="A10656">
        <v>10655</v>
      </c>
      <c r="D10656">
        <v>93.217827999999997</v>
      </c>
      <c r="E10656">
        <v>8.3089700000000004</v>
      </c>
      <c r="F10656">
        <v>83.39079799999999</v>
      </c>
      <c r="G10656">
        <v>5.9720529999999998</v>
      </c>
    </row>
    <row r="10657" spans="1:9" x14ac:dyDescent="0.25">
      <c r="A10657">
        <v>10656</v>
      </c>
      <c r="D10657">
        <v>93.217827999999997</v>
      </c>
      <c r="E10657">
        <v>8.3089700000000004</v>
      </c>
      <c r="F10657">
        <v>83.39079799999999</v>
      </c>
      <c r="G10657">
        <v>5.9720529999999998</v>
      </c>
    </row>
    <row r="10658" spans="1:9" x14ac:dyDescent="0.25">
      <c r="A10658">
        <v>10657</v>
      </c>
      <c r="D10658">
        <v>93.217827999999997</v>
      </c>
      <c r="E10658">
        <v>8.3089700000000004</v>
      </c>
      <c r="F10658">
        <v>83.39079799999999</v>
      </c>
      <c r="G10658">
        <v>5.9720529999999998</v>
      </c>
    </row>
    <row r="10659" spans="1:9" x14ac:dyDescent="0.25">
      <c r="A10659">
        <v>10658</v>
      </c>
      <c r="D10659">
        <v>93.217827999999997</v>
      </c>
      <c r="E10659">
        <v>8.3089700000000004</v>
      </c>
      <c r="F10659">
        <v>83.39079799999999</v>
      </c>
      <c r="G10659">
        <v>5.9720529999999998</v>
      </c>
    </row>
    <row r="10660" spans="1:9" x14ac:dyDescent="0.25">
      <c r="A10660">
        <v>10659</v>
      </c>
      <c r="D10660">
        <v>93.217827999999997</v>
      </c>
      <c r="E10660">
        <v>8.3089700000000004</v>
      </c>
      <c r="F10660">
        <v>83.39079799999999</v>
      </c>
      <c r="G10660">
        <v>5.9720529999999998</v>
      </c>
    </row>
    <row r="10661" spans="1:9" x14ac:dyDescent="0.25">
      <c r="A10661">
        <v>10660</v>
      </c>
      <c r="D10661">
        <v>93.217827999999997</v>
      </c>
      <c r="E10661">
        <v>8.3089700000000004</v>
      </c>
      <c r="F10661">
        <v>83.39079799999999</v>
      </c>
      <c r="G10661">
        <v>5.9720529999999998</v>
      </c>
    </row>
    <row r="10662" spans="1:9" x14ac:dyDescent="0.25">
      <c r="A10662">
        <v>10661</v>
      </c>
      <c r="D10662">
        <v>93.217827999999997</v>
      </c>
      <c r="E10662">
        <v>8.3089700000000004</v>
      </c>
      <c r="F10662">
        <v>83.39079799999999</v>
      </c>
      <c r="G10662">
        <v>5.9720529999999998</v>
      </c>
    </row>
    <row r="10663" spans="1:9" x14ac:dyDescent="0.25">
      <c r="A10663">
        <v>10662</v>
      </c>
      <c r="D10663">
        <v>93.217827999999997</v>
      </c>
      <c r="E10663">
        <v>8.3089700000000004</v>
      </c>
      <c r="F10663">
        <v>83.39079799999999</v>
      </c>
      <c r="G10663">
        <v>5.9720529999999998</v>
      </c>
    </row>
    <row r="10664" spans="1:9" x14ac:dyDescent="0.25">
      <c r="A10664">
        <v>10663</v>
      </c>
      <c r="D10664">
        <v>93.217827999999997</v>
      </c>
      <c r="E10664">
        <v>8.3089700000000004</v>
      </c>
      <c r="F10664">
        <v>83.716256999999999</v>
      </c>
      <c r="G10664">
        <v>5.9720529999999998</v>
      </c>
    </row>
    <row r="10665" spans="1:9" x14ac:dyDescent="0.25">
      <c r="A10665">
        <v>10664</v>
      </c>
      <c r="F10665">
        <v>83.911423999999997</v>
      </c>
      <c r="G10665">
        <v>5.9720529999999998</v>
      </c>
    </row>
    <row r="10666" spans="1:9" x14ac:dyDescent="0.25">
      <c r="A10666">
        <v>10665</v>
      </c>
      <c r="B10666">
        <v>102.849588</v>
      </c>
      <c r="C10666">
        <v>7.2703759999999997</v>
      </c>
      <c r="H10666">
        <v>92.371744000000007</v>
      </c>
      <c r="I10666">
        <v>9.5423089999999995</v>
      </c>
    </row>
    <row r="10667" spans="1:9" x14ac:dyDescent="0.25">
      <c r="A10667">
        <v>10666</v>
      </c>
      <c r="B10667">
        <v>102.849588</v>
      </c>
      <c r="C10667">
        <v>7.2703759999999997</v>
      </c>
      <c r="H10667">
        <v>92.371744000000007</v>
      </c>
      <c r="I10667">
        <v>9.5423089999999995</v>
      </c>
    </row>
    <row r="10668" spans="1:9" x14ac:dyDescent="0.25">
      <c r="A10668">
        <v>10667</v>
      </c>
      <c r="B10668">
        <v>102.849588</v>
      </c>
      <c r="C10668">
        <v>7.2703759999999997</v>
      </c>
      <c r="H10668">
        <v>92.371744000000007</v>
      </c>
      <c r="I10668">
        <v>9.5423089999999995</v>
      </c>
    </row>
    <row r="10669" spans="1:9" x14ac:dyDescent="0.25">
      <c r="A10669">
        <v>10668</v>
      </c>
      <c r="B10669">
        <v>102.849588</v>
      </c>
      <c r="C10669">
        <v>7.2703759999999997</v>
      </c>
      <c r="H10669">
        <v>92.371744000000007</v>
      </c>
      <c r="I10669">
        <v>9.5423089999999995</v>
      </c>
    </row>
    <row r="10670" spans="1:9" x14ac:dyDescent="0.25">
      <c r="A10670">
        <v>10669</v>
      </c>
      <c r="B10670">
        <v>102.849588</v>
      </c>
      <c r="C10670">
        <v>7.2703759999999997</v>
      </c>
      <c r="H10670">
        <v>92.371744000000007</v>
      </c>
      <c r="I10670">
        <v>9.5423089999999995</v>
      </c>
    </row>
    <row r="10671" spans="1:9" x14ac:dyDescent="0.25">
      <c r="A10671">
        <v>10670</v>
      </c>
      <c r="B10671">
        <v>102.849588</v>
      </c>
      <c r="C10671">
        <v>7.2703759999999997</v>
      </c>
      <c r="H10671">
        <v>92.371744000000007</v>
      </c>
      <c r="I10671">
        <v>9.5423089999999995</v>
      </c>
    </row>
    <row r="10672" spans="1:9" x14ac:dyDescent="0.25">
      <c r="A10672">
        <v>10671</v>
      </c>
      <c r="B10672">
        <v>102.849588</v>
      </c>
      <c r="C10672">
        <v>7.2703759999999997</v>
      </c>
      <c r="H10672">
        <v>92.371744000000007</v>
      </c>
      <c r="I10672">
        <v>9.5423089999999995</v>
      </c>
    </row>
    <row r="10673" spans="1:9" x14ac:dyDescent="0.25">
      <c r="A10673">
        <v>10672</v>
      </c>
      <c r="B10673">
        <v>102.849588</v>
      </c>
      <c r="C10673">
        <v>7.2703759999999997</v>
      </c>
      <c r="H10673">
        <v>92.371744000000007</v>
      </c>
      <c r="I10673">
        <v>9.5423089999999995</v>
      </c>
    </row>
    <row r="10674" spans="1:9" x14ac:dyDescent="0.25">
      <c r="A10674">
        <v>10673</v>
      </c>
      <c r="B10674">
        <v>102.849588</v>
      </c>
      <c r="C10674">
        <v>7.2703759999999997</v>
      </c>
      <c r="H10674">
        <v>92.371744000000007</v>
      </c>
      <c r="I10674">
        <v>9.5423089999999995</v>
      </c>
    </row>
    <row r="10675" spans="1:9" x14ac:dyDescent="0.25">
      <c r="A10675">
        <v>10674</v>
      </c>
      <c r="H10675">
        <v>92.827386999999987</v>
      </c>
      <c r="I10675">
        <v>9.4774290000000008</v>
      </c>
    </row>
    <row r="10676" spans="1:9" x14ac:dyDescent="0.25">
      <c r="A10676">
        <v>10675</v>
      </c>
      <c r="D10676">
        <v>112.546436</v>
      </c>
      <c r="E10676">
        <v>8.4388349999999992</v>
      </c>
    </row>
    <row r="10677" spans="1:9" x14ac:dyDescent="0.25">
      <c r="A10677">
        <v>10676</v>
      </c>
      <c r="D10677">
        <v>112.546436</v>
      </c>
      <c r="E10677">
        <v>8.4388349999999992</v>
      </c>
    </row>
    <row r="10678" spans="1:9" x14ac:dyDescent="0.25">
      <c r="A10678">
        <v>10677</v>
      </c>
      <c r="D10678">
        <v>112.546436</v>
      </c>
      <c r="E10678">
        <v>8.4388349999999992</v>
      </c>
      <c r="F10678">
        <v>103.370214</v>
      </c>
      <c r="G10678">
        <v>6.5562820000000004</v>
      </c>
    </row>
    <row r="10679" spans="1:9" x14ac:dyDescent="0.25">
      <c r="A10679">
        <v>10678</v>
      </c>
      <c r="D10679">
        <v>112.546436</v>
      </c>
      <c r="E10679">
        <v>8.4388349999999992</v>
      </c>
      <c r="F10679">
        <v>103.370214</v>
      </c>
      <c r="G10679">
        <v>6.5562820000000004</v>
      </c>
    </row>
    <row r="10680" spans="1:9" x14ac:dyDescent="0.25">
      <c r="A10680">
        <v>10679</v>
      </c>
      <c r="D10680">
        <v>112.546436</v>
      </c>
      <c r="E10680">
        <v>8.4388349999999992</v>
      </c>
      <c r="F10680">
        <v>103.370214</v>
      </c>
      <c r="G10680">
        <v>6.5562820000000004</v>
      </c>
    </row>
    <row r="10681" spans="1:9" x14ac:dyDescent="0.25">
      <c r="A10681">
        <v>10680</v>
      </c>
      <c r="D10681">
        <v>112.546436</v>
      </c>
      <c r="E10681">
        <v>8.4388349999999992</v>
      </c>
      <c r="F10681">
        <v>103.56548799999999</v>
      </c>
      <c r="G10681">
        <v>6.491403</v>
      </c>
    </row>
    <row r="10682" spans="1:9" x14ac:dyDescent="0.25">
      <c r="A10682">
        <v>10681</v>
      </c>
      <c r="D10682">
        <v>112.546436</v>
      </c>
      <c r="E10682">
        <v>8.4388349999999992</v>
      </c>
      <c r="F10682">
        <v>103.56548799999999</v>
      </c>
      <c r="G10682">
        <v>6.491403</v>
      </c>
    </row>
    <row r="10683" spans="1:9" x14ac:dyDescent="0.25">
      <c r="A10683">
        <v>10682</v>
      </c>
      <c r="D10683">
        <v>112.546436</v>
      </c>
      <c r="E10683">
        <v>8.4388349999999992</v>
      </c>
      <c r="F10683">
        <v>103.56548799999999</v>
      </c>
      <c r="G10683">
        <v>6.491403</v>
      </c>
    </row>
    <row r="10684" spans="1:9" x14ac:dyDescent="0.25">
      <c r="A10684">
        <v>10683</v>
      </c>
      <c r="D10684">
        <v>112.546436</v>
      </c>
      <c r="E10684">
        <v>8.4388349999999992</v>
      </c>
      <c r="F10684">
        <v>103.56548799999999</v>
      </c>
      <c r="G10684">
        <v>6.5562820000000004</v>
      </c>
    </row>
    <row r="10685" spans="1:9" x14ac:dyDescent="0.25">
      <c r="A10685">
        <v>10684</v>
      </c>
      <c r="F10685">
        <v>103.56548799999999</v>
      </c>
      <c r="G10685">
        <v>6.5562820000000004</v>
      </c>
    </row>
    <row r="10686" spans="1:9" x14ac:dyDescent="0.25">
      <c r="A10686">
        <v>10685</v>
      </c>
      <c r="F10686">
        <v>103.56548799999999</v>
      </c>
      <c r="G10686">
        <v>6.5562820000000004</v>
      </c>
    </row>
    <row r="10687" spans="1:9" x14ac:dyDescent="0.25">
      <c r="A10687">
        <v>10686</v>
      </c>
      <c r="B10687">
        <v>122.568636</v>
      </c>
      <c r="C10687">
        <v>6.88089</v>
      </c>
      <c r="H10687">
        <v>112.48134399999999</v>
      </c>
      <c r="I10687">
        <v>9.4774290000000008</v>
      </c>
    </row>
    <row r="10688" spans="1:9" x14ac:dyDescent="0.25">
      <c r="A10688">
        <v>10687</v>
      </c>
      <c r="B10688">
        <v>122.568636</v>
      </c>
      <c r="C10688">
        <v>6.88089</v>
      </c>
      <c r="H10688">
        <v>112.48134399999999</v>
      </c>
      <c r="I10688">
        <v>9.4774290000000008</v>
      </c>
    </row>
    <row r="10689" spans="1:9" x14ac:dyDescent="0.25">
      <c r="A10689">
        <v>10688</v>
      </c>
      <c r="B10689">
        <v>122.568636</v>
      </c>
      <c r="C10689">
        <v>6.88089</v>
      </c>
      <c r="H10689">
        <v>112.48134399999999</v>
      </c>
      <c r="I10689">
        <v>9.4774290000000008</v>
      </c>
    </row>
    <row r="10690" spans="1:9" x14ac:dyDescent="0.25">
      <c r="A10690">
        <v>10689</v>
      </c>
      <c r="B10690">
        <v>122.568636</v>
      </c>
      <c r="C10690">
        <v>6.88089</v>
      </c>
      <c r="H10690">
        <v>112.48134399999999</v>
      </c>
      <c r="I10690">
        <v>9.4774290000000008</v>
      </c>
    </row>
    <row r="10691" spans="1:9" x14ac:dyDescent="0.25">
      <c r="A10691">
        <v>10690</v>
      </c>
      <c r="B10691">
        <v>122.568636</v>
      </c>
      <c r="C10691">
        <v>6.88089</v>
      </c>
      <c r="H10691">
        <v>112.48134399999999</v>
      </c>
      <c r="I10691">
        <v>9.4774290000000008</v>
      </c>
    </row>
    <row r="10692" spans="1:9" x14ac:dyDescent="0.25">
      <c r="A10692">
        <v>10691</v>
      </c>
      <c r="B10692">
        <v>122.568636</v>
      </c>
      <c r="C10692">
        <v>6.88089</v>
      </c>
      <c r="H10692">
        <v>112.48134399999999</v>
      </c>
      <c r="I10692">
        <v>9.4125510000000006</v>
      </c>
    </row>
    <row r="10693" spans="1:9" x14ac:dyDescent="0.25">
      <c r="A10693">
        <v>10692</v>
      </c>
      <c r="B10693">
        <v>122.568636</v>
      </c>
      <c r="C10693">
        <v>6.88089</v>
      </c>
      <c r="H10693">
        <v>112.48134399999999</v>
      </c>
      <c r="I10693">
        <v>9.4125510000000006</v>
      </c>
    </row>
    <row r="10694" spans="1:9" x14ac:dyDescent="0.25">
      <c r="A10694">
        <v>10693</v>
      </c>
      <c r="B10694">
        <v>122.568636</v>
      </c>
      <c r="C10694">
        <v>6.88089</v>
      </c>
      <c r="H10694">
        <v>112.546436</v>
      </c>
      <c r="I10694">
        <v>9.4125510000000006</v>
      </c>
    </row>
    <row r="10695" spans="1:9" x14ac:dyDescent="0.25">
      <c r="A10695">
        <v>10694</v>
      </c>
      <c r="B10695">
        <v>122.568636</v>
      </c>
      <c r="C10695">
        <v>6.88089</v>
      </c>
      <c r="H10695">
        <v>112.67661799999999</v>
      </c>
      <c r="I10695">
        <v>9.3475660000000005</v>
      </c>
    </row>
    <row r="10696" spans="1:9" x14ac:dyDescent="0.25">
      <c r="A10696">
        <v>10695</v>
      </c>
      <c r="B10696">
        <v>122.568636</v>
      </c>
      <c r="C10696">
        <v>6.88089</v>
      </c>
      <c r="H10696">
        <v>112.93687799999999</v>
      </c>
      <c r="I10696">
        <v>9.282686</v>
      </c>
    </row>
    <row r="10697" spans="1:9" x14ac:dyDescent="0.25">
      <c r="A10697">
        <v>10696</v>
      </c>
      <c r="D10697">
        <v>131.289322</v>
      </c>
      <c r="E10697">
        <v>7.3352550000000001</v>
      </c>
    </row>
    <row r="10698" spans="1:9" x14ac:dyDescent="0.25">
      <c r="A10698">
        <v>10697</v>
      </c>
      <c r="D10698">
        <v>131.289322</v>
      </c>
      <c r="E10698">
        <v>7.3352550000000001</v>
      </c>
    </row>
    <row r="10699" spans="1:9" x14ac:dyDescent="0.25">
      <c r="A10699">
        <v>10698</v>
      </c>
      <c r="D10699">
        <v>131.289322</v>
      </c>
      <c r="E10699">
        <v>7.3352550000000001</v>
      </c>
      <c r="F10699">
        <v>123.08926299999999</v>
      </c>
      <c r="G10699">
        <v>5.842295</v>
      </c>
    </row>
    <row r="10700" spans="1:9" x14ac:dyDescent="0.25">
      <c r="A10700">
        <v>10699</v>
      </c>
      <c r="D10700">
        <v>131.289322</v>
      </c>
      <c r="E10700">
        <v>7.3352550000000001</v>
      </c>
      <c r="F10700">
        <v>123.08926299999999</v>
      </c>
      <c r="G10700">
        <v>5.842295</v>
      </c>
    </row>
    <row r="10701" spans="1:9" x14ac:dyDescent="0.25">
      <c r="A10701">
        <v>10700</v>
      </c>
      <c r="D10701">
        <v>131.289322</v>
      </c>
      <c r="E10701">
        <v>7.3352550000000001</v>
      </c>
      <c r="F10701">
        <v>123.08926299999999</v>
      </c>
      <c r="G10701">
        <v>5.842295</v>
      </c>
    </row>
    <row r="10702" spans="1:9" x14ac:dyDescent="0.25">
      <c r="A10702">
        <v>10701</v>
      </c>
      <c r="D10702">
        <v>131.289322</v>
      </c>
      <c r="E10702">
        <v>7.3352550000000001</v>
      </c>
      <c r="F10702">
        <v>123.08926299999999</v>
      </c>
      <c r="G10702">
        <v>5.842295</v>
      </c>
    </row>
    <row r="10703" spans="1:9" x14ac:dyDescent="0.25">
      <c r="A10703">
        <v>10702</v>
      </c>
      <c r="D10703">
        <v>131.289322</v>
      </c>
      <c r="E10703">
        <v>7.3352550000000001</v>
      </c>
      <c r="F10703">
        <v>123.08926299999999</v>
      </c>
      <c r="G10703">
        <v>5.842295</v>
      </c>
    </row>
    <row r="10704" spans="1:9" x14ac:dyDescent="0.25">
      <c r="A10704">
        <v>10703</v>
      </c>
      <c r="D10704">
        <v>131.289322</v>
      </c>
      <c r="E10704">
        <v>7.3352550000000001</v>
      </c>
      <c r="F10704">
        <v>123.08926299999999</v>
      </c>
      <c r="G10704">
        <v>5.842295</v>
      </c>
    </row>
    <row r="10705" spans="1:9" x14ac:dyDescent="0.25">
      <c r="A10705">
        <v>10704</v>
      </c>
      <c r="D10705">
        <v>131.289322</v>
      </c>
      <c r="E10705">
        <v>7.3352550000000001</v>
      </c>
      <c r="F10705">
        <v>123.08926299999999</v>
      </c>
      <c r="G10705">
        <v>5.842295</v>
      </c>
    </row>
    <row r="10706" spans="1:9" x14ac:dyDescent="0.25">
      <c r="A10706">
        <v>10705</v>
      </c>
      <c r="D10706">
        <v>131.289322</v>
      </c>
      <c r="E10706">
        <v>7.3352550000000001</v>
      </c>
      <c r="F10706">
        <v>123.08926299999999</v>
      </c>
      <c r="G10706">
        <v>5.842295</v>
      </c>
    </row>
    <row r="10707" spans="1:9" x14ac:dyDescent="0.25">
      <c r="A10707">
        <v>10706</v>
      </c>
      <c r="B10707">
        <v>142.82667499999999</v>
      </c>
      <c r="C10707">
        <v>5.1006640000000001</v>
      </c>
      <c r="D10707">
        <v>131.289322</v>
      </c>
      <c r="E10707">
        <v>7.3352550000000001</v>
      </c>
      <c r="F10707">
        <v>123.08926299999999</v>
      </c>
      <c r="G10707">
        <v>5.842295</v>
      </c>
    </row>
    <row r="10708" spans="1:9" x14ac:dyDescent="0.25">
      <c r="A10708">
        <v>10707</v>
      </c>
      <c r="B10708">
        <v>142.82667499999999</v>
      </c>
      <c r="C10708">
        <v>5.1006640000000001</v>
      </c>
      <c r="D10708">
        <v>131.289322</v>
      </c>
      <c r="E10708">
        <v>7.3352550000000001</v>
      </c>
      <c r="F10708">
        <v>123.08926299999999</v>
      </c>
      <c r="G10708">
        <v>5.842295</v>
      </c>
    </row>
    <row r="10709" spans="1:9" x14ac:dyDescent="0.25">
      <c r="A10709">
        <v>10708</v>
      </c>
      <c r="B10709">
        <v>142.82667499999999</v>
      </c>
      <c r="C10709">
        <v>5.1006640000000001</v>
      </c>
      <c r="F10709">
        <v>123.284537</v>
      </c>
      <c r="G10709">
        <v>5.842295</v>
      </c>
    </row>
    <row r="10710" spans="1:9" x14ac:dyDescent="0.25">
      <c r="A10710">
        <v>10709</v>
      </c>
      <c r="B10710">
        <v>142.82667499999999</v>
      </c>
      <c r="C10710">
        <v>5.1006640000000001</v>
      </c>
      <c r="H10710">
        <v>130.63851099999999</v>
      </c>
      <c r="I10710">
        <v>8.633578</v>
      </c>
    </row>
    <row r="10711" spans="1:9" x14ac:dyDescent="0.25">
      <c r="A10711">
        <v>10710</v>
      </c>
      <c r="B10711">
        <v>142.82667499999999</v>
      </c>
      <c r="C10711">
        <v>5.1006640000000001</v>
      </c>
      <c r="H10711">
        <v>130.63851099999999</v>
      </c>
      <c r="I10711">
        <v>8.633578</v>
      </c>
    </row>
    <row r="10712" spans="1:9" x14ac:dyDescent="0.25">
      <c r="A10712">
        <v>10711</v>
      </c>
      <c r="B10712">
        <v>142.82667499999999</v>
      </c>
      <c r="C10712">
        <v>5.1006640000000001</v>
      </c>
      <c r="H10712">
        <v>130.63851099999999</v>
      </c>
      <c r="I10712">
        <v>8.633578</v>
      </c>
    </row>
    <row r="10713" spans="1:9" x14ac:dyDescent="0.25">
      <c r="A10713">
        <v>10712</v>
      </c>
      <c r="B10713">
        <v>142.82667499999999</v>
      </c>
      <c r="C10713">
        <v>5.1006640000000001</v>
      </c>
      <c r="H10713">
        <v>130.63851099999999</v>
      </c>
      <c r="I10713">
        <v>8.633578</v>
      </c>
    </row>
    <row r="10714" spans="1:9" x14ac:dyDescent="0.25">
      <c r="A10714">
        <v>10713</v>
      </c>
      <c r="B10714">
        <v>142.82667499999999</v>
      </c>
      <c r="C10714">
        <v>5.1006640000000001</v>
      </c>
      <c r="H10714">
        <v>130.63851099999999</v>
      </c>
      <c r="I10714">
        <v>8.633578</v>
      </c>
    </row>
    <row r="10715" spans="1:9" x14ac:dyDescent="0.25">
      <c r="A10715">
        <v>10714</v>
      </c>
      <c r="B10715">
        <v>142.82667499999999</v>
      </c>
      <c r="C10715">
        <v>5.1006640000000001</v>
      </c>
      <c r="H10715">
        <v>130.63851099999999</v>
      </c>
      <c r="I10715">
        <v>8.633578</v>
      </c>
    </row>
    <row r="10716" spans="1:9" x14ac:dyDescent="0.25">
      <c r="A10716">
        <v>10715</v>
      </c>
      <c r="B10716">
        <v>142.82667499999999</v>
      </c>
      <c r="C10716">
        <v>5.1006640000000001</v>
      </c>
      <c r="H10716">
        <v>130.63851099999999</v>
      </c>
      <c r="I10716">
        <v>8.633578</v>
      </c>
    </row>
    <row r="10717" spans="1:9" x14ac:dyDescent="0.25">
      <c r="A10717">
        <v>10716</v>
      </c>
      <c r="B10717">
        <v>142.82667499999999</v>
      </c>
      <c r="C10717">
        <v>5.1006640000000001</v>
      </c>
      <c r="H10717">
        <v>130.63851099999999</v>
      </c>
      <c r="I10717">
        <v>8.633578</v>
      </c>
    </row>
    <row r="10718" spans="1:9" x14ac:dyDescent="0.25">
      <c r="A10718">
        <v>10717</v>
      </c>
      <c r="B10718">
        <v>142.82667499999999</v>
      </c>
      <c r="C10718">
        <v>5.1006640000000001</v>
      </c>
      <c r="H10718">
        <v>130.63851099999999</v>
      </c>
      <c r="I10718">
        <v>8.633578</v>
      </c>
    </row>
    <row r="10719" spans="1:9" x14ac:dyDescent="0.25">
      <c r="A10719">
        <v>10718</v>
      </c>
      <c r="B10719">
        <v>142.82667499999999</v>
      </c>
      <c r="C10719">
        <v>5.1006640000000001</v>
      </c>
      <c r="H10719">
        <v>130.63851099999999</v>
      </c>
      <c r="I10719">
        <v>8.633578</v>
      </c>
    </row>
    <row r="10720" spans="1:9" x14ac:dyDescent="0.25">
      <c r="A10720">
        <v>10719</v>
      </c>
      <c r="B10720">
        <v>142.82667499999999</v>
      </c>
      <c r="C10720">
        <v>5.1006640000000001</v>
      </c>
      <c r="H10720">
        <v>130.63851099999999</v>
      </c>
      <c r="I10720">
        <v>8.633578</v>
      </c>
    </row>
    <row r="10721" spans="1:9" x14ac:dyDescent="0.25">
      <c r="A10721">
        <v>10720</v>
      </c>
      <c r="B10721">
        <v>142.82667499999999</v>
      </c>
      <c r="C10721">
        <v>5.1006640000000001</v>
      </c>
      <c r="D10721">
        <v>148.93482900000001</v>
      </c>
      <c r="E10721">
        <v>7.4305750000000002</v>
      </c>
      <c r="H10721">
        <v>130.63851099999999</v>
      </c>
      <c r="I10721">
        <v>8.633578</v>
      </c>
    </row>
    <row r="10722" spans="1:9" x14ac:dyDescent="0.25">
      <c r="A10722">
        <v>10721</v>
      </c>
      <c r="B10722">
        <v>142.82667499999999</v>
      </c>
      <c r="C10722">
        <v>5.1006640000000001</v>
      </c>
      <c r="D10722">
        <v>148.93482900000001</v>
      </c>
      <c r="E10722">
        <v>7.4305750000000002</v>
      </c>
      <c r="H10722">
        <v>130.63851099999999</v>
      </c>
      <c r="I10722">
        <v>8.633578</v>
      </c>
    </row>
    <row r="10723" spans="1:9" x14ac:dyDescent="0.25">
      <c r="A10723">
        <v>10722</v>
      </c>
      <c r="B10723">
        <v>143.078597</v>
      </c>
      <c r="C10723">
        <v>5.0376570000000003</v>
      </c>
      <c r="D10723">
        <v>148.93482900000001</v>
      </c>
      <c r="E10723">
        <v>7.4305750000000002</v>
      </c>
      <c r="F10723">
        <v>140.68568299999998</v>
      </c>
      <c r="G10723">
        <v>5.2895810000000001</v>
      </c>
      <c r="H10723">
        <v>130.63851099999999</v>
      </c>
      <c r="I10723">
        <v>8.633578</v>
      </c>
    </row>
    <row r="10724" spans="1:9" x14ac:dyDescent="0.25">
      <c r="A10724">
        <v>10723</v>
      </c>
      <c r="D10724">
        <v>148.93482900000001</v>
      </c>
      <c r="E10724">
        <v>7.4305750000000002</v>
      </c>
      <c r="F10724">
        <v>140.68568299999998</v>
      </c>
      <c r="G10724">
        <v>5.2895810000000001</v>
      </c>
      <c r="H10724">
        <v>130.63851099999999</v>
      </c>
      <c r="I10724">
        <v>8.633578</v>
      </c>
    </row>
    <row r="10725" spans="1:9" x14ac:dyDescent="0.25">
      <c r="A10725">
        <v>10724</v>
      </c>
      <c r="D10725">
        <v>148.93482900000001</v>
      </c>
      <c r="E10725">
        <v>7.4305750000000002</v>
      </c>
      <c r="F10725">
        <v>140.68568299999998</v>
      </c>
      <c r="G10725">
        <v>5.2895810000000001</v>
      </c>
      <c r="H10725">
        <v>130.63851099999999</v>
      </c>
      <c r="I10725">
        <v>8.633578</v>
      </c>
    </row>
    <row r="10726" spans="1:9" x14ac:dyDescent="0.25">
      <c r="A10726">
        <v>10725</v>
      </c>
      <c r="D10726">
        <v>148.93482900000001</v>
      </c>
      <c r="E10726">
        <v>7.4305750000000002</v>
      </c>
      <c r="F10726">
        <v>140.68568299999998</v>
      </c>
      <c r="G10726">
        <v>5.2895810000000001</v>
      </c>
      <c r="H10726">
        <v>130.63851099999999</v>
      </c>
      <c r="I10726">
        <v>8.633578</v>
      </c>
    </row>
    <row r="10727" spans="1:9" x14ac:dyDescent="0.25">
      <c r="A10727">
        <v>10726</v>
      </c>
      <c r="D10727">
        <v>148.93482900000001</v>
      </c>
      <c r="E10727">
        <v>7.4305750000000002</v>
      </c>
      <c r="F10727">
        <v>140.68568299999998</v>
      </c>
      <c r="G10727">
        <v>5.2895810000000001</v>
      </c>
      <c r="H10727">
        <v>130.63851099999999</v>
      </c>
      <c r="I10727">
        <v>8.633578</v>
      </c>
    </row>
    <row r="10728" spans="1:9" x14ac:dyDescent="0.25">
      <c r="A10728">
        <v>10727</v>
      </c>
      <c r="D10728">
        <v>148.93482900000001</v>
      </c>
      <c r="E10728">
        <v>7.4305750000000002</v>
      </c>
      <c r="F10728">
        <v>140.68568299999998</v>
      </c>
      <c r="G10728">
        <v>5.2895810000000001</v>
      </c>
      <c r="H10728">
        <v>130.63851099999999</v>
      </c>
      <c r="I10728">
        <v>8.633578</v>
      </c>
    </row>
    <row r="10729" spans="1:9" x14ac:dyDescent="0.25">
      <c r="A10729">
        <v>10728</v>
      </c>
      <c r="D10729">
        <v>148.93482900000001</v>
      </c>
      <c r="E10729">
        <v>7.4305750000000002</v>
      </c>
      <c r="F10729">
        <v>140.68568299999998</v>
      </c>
      <c r="G10729">
        <v>5.2895810000000001</v>
      </c>
    </row>
    <row r="10730" spans="1:9" x14ac:dyDescent="0.25">
      <c r="A10730">
        <v>10729</v>
      </c>
      <c r="D10730">
        <v>148.93482900000001</v>
      </c>
      <c r="E10730">
        <v>7.4305750000000002</v>
      </c>
      <c r="F10730">
        <v>140.68568299999998</v>
      </c>
      <c r="G10730">
        <v>5.2895810000000001</v>
      </c>
    </row>
    <row r="10731" spans="1:9" x14ac:dyDescent="0.25">
      <c r="A10731">
        <v>10730</v>
      </c>
      <c r="D10731">
        <v>148.93482900000001</v>
      </c>
      <c r="E10731">
        <v>7.4305750000000002</v>
      </c>
      <c r="F10731">
        <v>140.68568299999998</v>
      </c>
      <c r="G10731">
        <v>5.2895810000000001</v>
      </c>
    </row>
    <row r="10732" spans="1:9" x14ac:dyDescent="0.25">
      <c r="A10732">
        <v>10731</v>
      </c>
      <c r="D10732">
        <v>148.93482900000001</v>
      </c>
      <c r="E10732">
        <v>7.4305750000000002</v>
      </c>
      <c r="F10732">
        <v>140.68568299999998</v>
      </c>
      <c r="G10732">
        <v>5.1635669999999996</v>
      </c>
    </row>
    <row r="10733" spans="1:9" x14ac:dyDescent="0.25">
      <c r="A10733">
        <v>10732</v>
      </c>
      <c r="D10733">
        <v>149.12374399999999</v>
      </c>
      <c r="E10733">
        <v>7.4305750000000002</v>
      </c>
      <c r="F10733">
        <v>140.68568299999998</v>
      </c>
      <c r="G10733">
        <v>5.1635669999999996</v>
      </c>
    </row>
    <row r="10734" spans="1:9" x14ac:dyDescent="0.25">
      <c r="A10734">
        <v>10733</v>
      </c>
      <c r="D10734">
        <v>149.12374399999999</v>
      </c>
      <c r="E10734">
        <v>7.4305750000000002</v>
      </c>
      <c r="F10734">
        <v>140.68568299999998</v>
      </c>
      <c r="G10734">
        <v>5.1635669999999996</v>
      </c>
    </row>
    <row r="10735" spans="1:9" x14ac:dyDescent="0.25">
      <c r="A10735">
        <v>10734</v>
      </c>
      <c r="B10735">
        <v>156.55432099999999</v>
      </c>
      <c r="C10735">
        <v>5.8563330000000002</v>
      </c>
      <c r="D10735">
        <v>149.12374399999999</v>
      </c>
      <c r="E10735">
        <v>7.4305750000000002</v>
      </c>
      <c r="F10735">
        <v>140.68568299999998</v>
      </c>
      <c r="G10735">
        <v>5.1635669999999996</v>
      </c>
    </row>
    <row r="10736" spans="1:9" x14ac:dyDescent="0.25">
      <c r="A10736">
        <v>10735</v>
      </c>
      <c r="B10736">
        <v>156.55432099999999</v>
      </c>
      <c r="C10736">
        <v>5.8563330000000002</v>
      </c>
      <c r="F10736">
        <v>140.68568299999998</v>
      </c>
      <c r="G10736">
        <v>5.1635669999999996</v>
      </c>
    </row>
    <row r="10737" spans="1:9" x14ac:dyDescent="0.25">
      <c r="A10737">
        <v>10736</v>
      </c>
      <c r="B10737">
        <v>156.55432099999999</v>
      </c>
      <c r="C10737">
        <v>5.8563330000000002</v>
      </c>
      <c r="F10737">
        <v>140.68568299999998</v>
      </c>
      <c r="G10737">
        <v>5.1635669999999996</v>
      </c>
    </row>
    <row r="10738" spans="1:9" x14ac:dyDescent="0.25">
      <c r="A10738">
        <v>10737</v>
      </c>
      <c r="B10738">
        <v>156.55432099999999</v>
      </c>
      <c r="C10738">
        <v>5.8563330000000002</v>
      </c>
    </row>
    <row r="10739" spans="1:9" x14ac:dyDescent="0.25">
      <c r="A10739">
        <v>10738</v>
      </c>
      <c r="B10739">
        <v>156.55432099999999</v>
      </c>
      <c r="C10739">
        <v>5.8563330000000002</v>
      </c>
    </row>
    <row r="10740" spans="1:9" x14ac:dyDescent="0.25">
      <c r="A10740">
        <v>10739</v>
      </c>
      <c r="B10740">
        <v>156.55432099999999</v>
      </c>
      <c r="C10740">
        <v>5.8563330000000002</v>
      </c>
      <c r="H10740">
        <v>149.31266299999999</v>
      </c>
      <c r="I10740">
        <v>7.8084100000000003</v>
      </c>
    </row>
    <row r="10741" spans="1:9" x14ac:dyDescent="0.25">
      <c r="A10741">
        <v>10740</v>
      </c>
      <c r="B10741">
        <v>156.55432099999999</v>
      </c>
      <c r="C10741">
        <v>5.8563330000000002</v>
      </c>
      <c r="H10741">
        <v>149.31266299999999</v>
      </c>
      <c r="I10741">
        <v>7.8084100000000003</v>
      </c>
    </row>
    <row r="10742" spans="1:9" x14ac:dyDescent="0.25">
      <c r="A10742">
        <v>10741</v>
      </c>
      <c r="B10742">
        <v>156.55432099999999</v>
      </c>
      <c r="C10742">
        <v>5.8563330000000002</v>
      </c>
      <c r="H10742">
        <v>149.31266299999999</v>
      </c>
      <c r="I10742">
        <v>7.8084100000000003</v>
      </c>
    </row>
    <row r="10743" spans="1:9" x14ac:dyDescent="0.25">
      <c r="A10743">
        <v>10742</v>
      </c>
      <c r="B10743">
        <v>156.55432099999999</v>
      </c>
      <c r="C10743">
        <v>5.8563330000000002</v>
      </c>
      <c r="H10743">
        <v>149.31266299999999</v>
      </c>
      <c r="I10743">
        <v>7.8084100000000003</v>
      </c>
    </row>
    <row r="10744" spans="1:9" x14ac:dyDescent="0.25">
      <c r="A10744">
        <v>10743</v>
      </c>
      <c r="B10744">
        <v>156.55432099999999</v>
      </c>
      <c r="C10744">
        <v>5.8563330000000002</v>
      </c>
      <c r="H10744">
        <v>149.31266299999999</v>
      </c>
      <c r="I10744">
        <v>7.8084100000000003</v>
      </c>
    </row>
    <row r="10745" spans="1:9" x14ac:dyDescent="0.25">
      <c r="A10745">
        <v>10744</v>
      </c>
      <c r="B10745">
        <v>156.55432099999999</v>
      </c>
      <c r="C10745">
        <v>5.8563330000000002</v>
      </c>
      <c r="H10745">
        <v>149.31266299999999</v>
      </c>
      <c r="I10745">
        <v>7.8084100000000003</v>
      </c>
    </row>
    <row r="10746" spans="1:9" x14ac:dyDescent="0.25">
      <c r="A10746">
        <v>10745</v>
      </c>
      <c r="B10746">
        <v>156.61732799999999</v>
      </c>
      <c r="C10746">
        <v>5.8563330000000002</v>
      </c>
      <c r="H10746">
        <v>149.31266299999999</v>
      </c>
      <c r="I10746">
        <v>7.8084100000000003</v>
      </c>
    </row>
    <row r="10747" spans="1:9" x14ac:dyDescent="0.25">
      <c r="A10747">
        <v>10746</v>
      </c>
      <c r="B10747">
        <v>156.680228</v>
      </c>
      <c r="C10747">
        <v>5.8563330000000002</v>
      </c>
      <c r="H10747">
        <v>149.50157899999999</v>
      </c>
      <c r="I10747">
        <v>7.8084100000000003</v>
      </c>
    </row>
    <row r="10748" spans="1:9" x14ac:dyDescent="0.25">
      <c r="A10748">
        <v>10747</v>
      </c>
      <c r="F10748">
        <v>155.67274</v>
      </c>
      <c r="G10748">
        <v>5.0376570000000003</v>
      </c>
      <c r="H10748">
        <v>149.56458599999999</v>
      </c>
      <c r="I10748">
        <v>7.7454020000000003</v>
      </c>
    </row>
    <row r="10749" spans="1:9" x14ac:dyDescent="0.25">
      <c r="A10749">
        <v>10748</v>
      </c>
      <c r="F10749">
        <v>155.67274</v>
      </c>
      <c r="G10749">
        <v>5.0376570000000003</v>
      </c>
      <c r="H10749">
        <v>149.62748999999999</v>
      </c>
      <c r="I10749">
        <v>7.6823949999999996</v>
      </c>
    </row>
    <row r="10750" spans="1:9" x14ac:dyDescent="0.25">
      <c r="A10750">
        <v>10749</v>
      </c>
      <c r="D10750">
        <v>166.2518</v>
      </c>
      <c r="E10750">
        <v>8.5640789999999996</v>
      </c>
      <c r="F10750">
        <v>155.67274</v>
      </c>
      <c r="G10750">
        <v>5.0376570000000003</v>
      </c>
      <c r="H10750">
        <v>149.816406</v>
      </c>
      <c r="I10750">
        <v>7.6194930000000003</v>
      </c>
    </row>
    <row r="10751" spans="1:9" x14ac:dyDescent="0.25">
      <c r="A10751">
        <v>10750</v>
      </c>
      <c r="D10751">
        <v>166.2518</v>
      </c>
      <c r="E10751">
        <v>8.5640789999999996</v>
      </c>
      <c r="F10751">
        <v>155.67274</v>
      </c>
      <c r="G10751">
        <v>5.1006640000000001</v>
      </c>
    </row>
    <row r="10752" spans="1:9" x14ac:dyDescent="0.25">
      <c r="A10752">
        <v>10751</v>
      </c>
      <c r="D10752">
        <v>166.2518</v>
      </c>
      <c r="E10752">
        <v>8.5640789999999996</v>
      </c>
      <c r="F10752">
        <v>155.67274</v>
      </c>
      <c r="G10752">
        <v>5.1006640000000001</v>
      </c>
    </row>
    <row r="10753" spans="1:9" x14ac:dyDescent="0.25">
      <c r="A10753">
        <v>10752</v>
      </c>
      <c r="D10753">
        <v>166.2518</v>
      </c>
      <c r="E10753">
        <v>8.5640789999999996</v>
      </c>
      <c r="F10753">
        <v>155.67274</v>
      </c>
      <c r="G10753">
        <v>5.1006640000000001</v>
      </c>
    </row>
    <row r="10754" spans="1:9" x14ac:dyDescent="0.25">
      <c r="A10754">
        <v>10753</v>
      </c>
      <c r="D10754">
        <v>166.2518</v>
      </c>
      <c r="E10754">
        <v>8.5640789999999996</v>
      </c>
      <c r="F10754">
        <v>155.67274</v>
      </c>
      <c r="G10754">
        <v>5.1006640000000001</v>
      </c>
    </row>
    <row r="10755" spans="1:9" x14ac:dyDescent="0.25">
      <c r="A10755">
        <v>10754</v>
      </c>
      <c r="D10755">
        <v>166.2518</v>
      </c>
      <c r="E10755">
        <v>8.5640789999999996</v>
      </c>
      <c r="F10755">
        <v>155.67274</v>
      </c>
      <c r="G10755">
        <v>5.1006640000000001</v>
      </c>
    </row>
    <row r="10756" spans="1:9" x14ac:dyDescent="0.25">
      <c r="A10756">
        <v>10755</v>
      </c>
      <c r="D10756">
        <v>166.2518</v>
      </c>
      <c r="E10756">
        <v>8.5640789999999996</v>
      </c>
      <c r="F10756">
        <v>155.79864800000001</v>
      </c>
      <c r="G10756">
        <v>5.1635669999999996</v>
      </c>
    </row>
    <row r="10757" spans="1:9" x14ac:dyDescent="0.25">
      <c r="A10757">
        <v>10756</v>
      </c>
      <c r="D10757">
        <v>166.2518</v>
      </c>
      <c r="E10757">
        <v>8.5640789999999996</v>
      </c>
      <c r="F10757">
        <v>155.86165499999998</v>
      </c>
      <c r="G10757">
        <v>5.1635669999999996</v>
      </c>
    </row>
    <row r="10758" spans="1:9" x14ac:dyDescent="0.25">
      <c r="A10758">
        <v>10757</v>
      </c>
      <c r="B10758">
        <v>172.926704</v>
      </c>
      <c r="C10758">
        <v>6.4229810000000001</v>
      </c>
      <c r="D10758">
        <v>166.2518</v>
      </c>
      <c r="E10758">
        <v>8.5640789999999996</v>
      </c>
      <c r="F10758">
        <v>155.86165499999998</v>
      </c>
      <c r="G10758">
        <v>5.1635669999999996</v>
      </c>
    </row>
    <row r="10759" spans="1:9" x14ac:dyDescent="0.25">
      <c r="A10759">
        <v>10758</v>
      </c>
      <c r="B10759">
        <v>172.926704</v>
      </c>
      <c r="C10759">
        <v>6.4229810000000001</v>
      </c>
      <c r="D10759">
        <v>166.2518</v>
      </c>
      <c r="E10759">
        <v>8.5640789999999996</v>
      </c>
      <c r="F10759">
        <v>156.23949400000001</v>
      </c>
      <c r="G10759">
        <v>5.1006640000000001</v>
      </c>
    </row>
    <row r="10760" spans="1:9" x14ac:dyDescent="0.25">
      <c r="A10760">
        <v>10759</v>
      </c>
      <c r="B10760">
        <v>172.926704</v>
      </c>
      <c r="C10760">
        <v>6.4229810000000001</v>
      </c>
      <c r="D10760">
        <v>166.2518</v>
      </c>
      <c r="E10760">
        <v>8.5640789999999996</v>
      </c>
    </row>
    <row r="10761" spans="1:9" x14ac:dyDescent="0.25">
      <c r="A10761">
        <v>10760</v>
      </c>
      <c r="B10761">
        <v>172.926704</v>
      </c>
      <c r="C10761">
        <v>6.4229810000000001</v>
      </c>
      <c r="D10761">
        <v>166.2518</v>
      </c>
      <c r="E10761">
        <v>8.5640789999999996</v>
      </c>
    </row>
    <row r="10762" spans="1:9" x14ac:dyDescent="0.25">
      <c r="A10762">
        <v>10761</v>
      </c>
      <c r="B10762">
        <v>172.926704</v>
      </c>
      <c r="C10762">
        <v>6.4229810000000001</v>
      </c>
    </row>
    <row r="10763" spans="1:9" x14ac:dyDescent="0.25">
      <c r="A10763">
        <v>10762</v>
      </c>
      <c r="B10763">
        <v>172.926704</v>
      </c>
      <c r="C10763">
        <v>6.4229810000000001</v>
      </c>
    </row>
    <row r="10764" spans="1:9" x14ac:dyDescent="0.25">
      <c r="A10764">
        <v>10763</v>
      </c>
      <c r="B10764">
        <v>172.926704</v>
      </c>
      <c r="C10764">
        <v>6.4229810000000001</v>
      </c>
      <c r="H10764">
        <v>166.37781100000001</v>
      </c>
      <c r="I10764">
        <v>9.0048169999999992</v>
      </c>
    </row>
    <row r="10765" spans="1:9" x14ac:dyDescent="0.25">
      <c r="A10765">
        <v>10764</v>
      </c>
      <c r="B10765">
        <v>172.926704</v>
      </c>
      <c r="C10765">
        <v>6.4229810000000001</v>
      </c>
      <c r="H10765">
        <v>166.37781100000001</v>
      </c>
      <c r="I10765">
        <v>9.0048169999999992</v>
      </c>
    </row>
    <row r="10766" spans="1:9" x14ac:dyDescent="0.25">
      <c r="A10766">
        <v>10765</v>
      </c>
      <c r="B10766">
        <v>172.926704</v>
      </c>
      <c r="C10766">
        <v>6.4229810000000001</v>
      </c>
      <c r="H10766">
        <v>166.37781100000001</v>
      </c>
      <c r="I10766">
        <v>9.0048169999999992</v>
      </c>
    </row>
    <row r="10767" spans="1:9" x14ac:dyDescent="0.25">
      <c r="A10767">
        <v>10766</v>
      </c>
      <c r="B10767">
        <v>172.926704</v>
      </c>
      <c r="C10767">
        <v>6.4229810000000001</v>
      </c>
      <c r="H10767">
        <v>166.37781100000001</v>
      </c>
      <c r="I10767">
        <v>9.0048169999999992</v>
      </c>
    </row>
    <row r="10768" spans="1:9" x14ac:dyDescent="0.25">
      <c r="A10768">
        <v>10767</v>
      </c>
      <c r="B10768">
        <v>172.926704</v>
      </c>
      <c r="C10768">
        <v>6.4229810000000001</v>
      </c>
      <c r="H10768">
        <v>166.37781100000001</v>
      </c>
      <c r="I10768">
        <v>9.0048169999999992</v>
      </c>
    </row>
    <row r="10769" spans="1:9" x14ac:dyDescent="0.25">
      <c r="A10769">
        <v>10768</v>
      </c>
      <c r="B10769">
        <v>172.926704</v>
      </c>
      <c r="C10769">
        <v>6.4229810000000001</v>
      </c>
      <c r="H10769">
        <v>166.37781100000001</v>
      </c>
      <c r="I10769">
        <v>9.0048169999999992</v>
      </c>
    </row>
    <row r="10770" spans="1:9" x14ac:dyDescent="0.25">
      <c r="A10770">
        <v>10769</v>
      </c>
      <c r="B10770">
        <v>172.926704</v>
      </c>
      <c r="C10770">
        <v>6.4229810000000001</v>
      </c>
      <c r="H10770">
        <v>166.37781100000001</v>
      </c>
      <c r="I10770">
        <v>9.0048169999999992</v>
      </c>
    </row>
    <row r="10771" spans="1:9" x14ac:dyDescent="0.25">
      <c r="A10771">
        <v>10770</v>
      </c>
      <c r="B10771">
        <v>172.926704</v>
      </c>
      <c r="C10771">
        <v>6.4229810000000001</v>
      </c>
      <c r="H10771">
        <v>166.37781100000001</v>
      </c>
      <c r="I10771">
        <v>9.0048169999999992</v>
      </c>
    </row>
    <row r="10772" spans="1:9" x14ac:dyDescent="0.25">
      <c r="A10772">
        <v>10771</v>
      </c>
      <c r="B10772">
        <v>172.926704</v>
      </c>
      <c r="C10772">
        <v>6.4229810000000001</v>
      </c>
      <c r="H10772">
        <v>166.37781100000001</v>
      </c>
      <c r="I10772">
        <v>9.0048169999999992</v>
      </c>
    </row>
    <row r="10773" spans="1:9" x14ac:dyDescent="0.25">
      <c r="A10773">
        <v>10772</v>
      </c>
      <c r="D10773">
        <v>181.11294699999999</v>
      </c>
      <c r="E10773">
        <v>8.3751619999999996</v>
      </c>
      <c r="H10773">
        <v>166.37781100000001</v>
      </c>
      <c r="I10773">
        <v>9.0048169999999992</v>
      </c>
    </row>
    <row r="10774" spans="1:9" x14ac:dyDescent="0.25">
      <c r="A10774">
        <v>10773</v>
      </c>
      <c r="D10774">
        <v>181.11294699999999</v>
      </c>
      <c r="E10774">
        <v>8.3751619999999996</v>
      </c>
      <c r="H10774">
        <v>166.37781100000001</v>
      </c>
      <c r="I10774">
        <v>9.0048169999999992</v>
      </c>
    </row>
    <row r="10775" spans="1:9" x14ac:dyDescent="0.25">
      <c r="A10775">
        <v>10774</v>
      </c>
      <c r="D10775">
        <v>181.11294699999999</v>
      </c>
      <c r="E10775">
        <v>8.3751619999999996</v>
      </c>
      <c r="F10775">
        <v>171.73029600000001</v>
      </c>
      <c r="G10775">
        <v>6.0452500000000002</v>
      </c>
      <c r="H10775">
        <v>166.56673000000001</v>
      </c>
      <c r="I10775">
        <v>9.0048169999999992</v>
      </c>
    </row>
    <row r="10776" spans="1:9" x14ac:dyDescent="0.25">
      <c r="A10776">
        <v>10775</v>
      </c>
      <c r="D10776">
        <v>181.11294699999999</v>
      </c>
      <c r="E10776">
        <v>8.3751619999999996</v>
      </c>
      <c r="F10776">
        <v>171.73029600000001</v>
      </c>
      <c r="G10776">
        <v>6.0452500000000002</v>
      </c>
      <c r="H10776">
        <v>166.75554199999999</v>
      </c>
      <c r="I10776">
        <v>9.0048169999999992</v>
      </c>
    </row>
    <row r="10777" spans="1:9" x14ac:dyDescent="0.25">
      <c r="A10777">
        <v>10776</v>
      </c>
      <c r="D10777">
        <v>181.11294699999999</v>
      </c>
      <c r="E10777">
        <v>8.3751619999999996</v>
      </c>
      <c r="F10777">
        <v>171.73029600000001</v>
      </c>
      <c r="G10777">
        <v>6.0452500000000002</v>
      </c>
      <c r="H10777">
        <v>166.81854899999999</v>
      </c>
      <c r="I10777">
        <v>9.0048169999999992</v>
      </c>
    </row>
    <row r="10778" spans="1:9" x14ac:dyDescent="0.25">
      <c r="A10778">
        <v>10777</v>
      </c>
      <c r="D10778">
        <v>181.11294699999999</v>
      </c>
      <c r="E10778">
        <v>8.3751619999999996</v>
      </c>
      <c r="F10778">
        <v>171.73029600000001</v>
      </c>
      <c r="G10778">
        <v>6.0452500000000002</v>
      </c>
    </row>
    <row r="10779" spans="1:9" x14ac:dyDescent="0.25">
      <c r="A10779">
        <v>10778</v>
      </c>
      <c r="D10779">
        <v>181.11294699999999</v>
      </c>
      <c r="E10779">
        <v>8.3751619999999996</v>
      </c>
      <c r="F10779">
        <v>171.73029600000001</v>
      </c>
      <c r="G10779">
        <v>6.0452500000000002</v>
      </c>
    </row>
    <row r="10780" spans="1:9" x14ac:dyDescent="0.25">
      <c r="A10780">
        <v>10779</v>
      </c>
      <c r="D10780">
        <v>181.11294699999999</v>
      </c>
      <c r="E10780">
        <v>8.3751619999999996</v>
      </c>
      <c r="F10780">
        <v>171.73029600000001</v>
      </c>
      <c r="G10780">
        <v>6.0452500000000002</v>
      </c>
    </row>
    <row r="10781" spans="1:9" x14ac:dyDescent="0.25">
      <c r="A10781">
        <v>10780</v>
      </c>
      <c r="D10781">
        <v>181.11294699999999</v>
      </c>
      <c r="E10781">
        <v>8.3751619999999996</v>
      </c>
      <c r="F10781">
        <v>171.73029600000001</v>
      </c>
      <c r="G10781">
        <v>6.0452500000000002</v>
      </c>
    </row>
    <row r="10782" spans="1:9" x14ac:dyDescent="0.25">
      <c r="A10782">
        <v>10781</v>
      </c>
      <c r="D10782">
        <v>181.11294699999999</v>
      </c>
      <c r="E10782">
        <v>8.3751619999999996</v>
      </c>
      <c r="F10782">
        <v>171.73029600000001</v>
      </c>
      <c r="G10782">
        <v>6.0452500000000002</v>
      </c>
    </row>
    <row r="10783" spans="1:9" x14ac:dyDescent="0.25">
      <c r="A10783">
        <v>10782</v>
      </c>
      <c r="D10783">
        <v>181.11294699999999</v>
      </c>
      <c r="E10783">
        <v>8.3751619999999996</v>
      </c>
      <c r="F10783">
        <v>171.85620799999998</v>
      </c>
      <c r="G10783">
        <v>6.0452500000000002</v>
      </c>
    </row>
    <row r="10784" spans="1:9" x14ac:dyDescent="0.25">
      <c r="A10784">
        <v>10783</v>
      </c>
      <c r="D10784">
        <v>181.11294699999999</v>
      </c>
      <c r="E10784">
        <v>8.3751619999999996</v>
      </c>
      <c r="F10784">
        <v>171.85620799999998</v>
      </c>
      <c r="G10784">
        <v>6.0452500000000002</v>
      </c>
    </row>
    <row r="10785" spans="1:9" x14ac:dyDescent="0.25">
      <c r="A10785">
        <v>10784</v>
      </c>
      <c r="B10785">
        <v>189.36209399999998</v>
      </c>
      <c r="C10785">
        <v>6.234064</v>
      </c>
      <c r="F10785">
        <v>171.982223</v>
      </c>
      <c r="G10785">
        <v>6.0452500000000002</v>
      </c>
    </row>
    <row r="10786" spans="1:9" x14ac:dyDescent="0.25">
      <c r="A10786">
        <v>10785</v>
      </c>
      <c r="B10786">
        <v>189.36209399999998</v>
      </c>
      <c r="C10786">
        <v>6.234064</v>
      </c>
      <c r="F10786">
        <v>172.17103499999999</v>
      </c>
      <c r="G10786">
        <v>6.0452500000000002</v>
      </c>
    </row>
    <row r="10787" spans="1:9" x14ac:dyDescent="0.25">
      <c r="A10787">
        <v>10786</v>
      </c>
      <c r="B10787">
        <v>189.36209399999998</v>
      </c>
      <c r="C10787">
        <v>6.234064</v>
      </c>
    </row>
    <row r="10788" spans="1:9" x14ac:dyDescent="0.25">
      <c r="A10788">
        <v>10787</v>
      </c>
      <c r="B10788">
        <v>189.36209399999998</v>
      </c>
      <c r="C10788">
        <v>6.234064</v>
      </c>
      <c r="H10788">
        <v>181.55378999999999</v>
      </c>
      <c r="I10788">
        <v>9.0678239999999999</v>
      </c>
    </row>
    <row r="10789" spans="1:9" x14ac:dyDescent="0.25">
      <c r="A10789">
        <v>10788</v>
      </c>
      <c r="B10789">
        <v>189.36209399999998</v>
      </c>
      <c r="C10789">
        <v>6.234064</v>
      </c>
      <c r="H10789">
        <v>181.55378999999999</v>
      </c>
      <c r="I10789">
        <v>9.0678239999999999</v>
      </c>
    </row>
    <row r="10790" spans="1:9" x14ac:dyDescent="0.25">
      <c r="A10790">
        <v>10789</v>
      </c>
      <c r="B10790">
        <v>189.36209399999998</v>
      </c>
      <c r="C10790">
        <v>6.234064</v>
      </c>
      <c r="H10790">
        <v>181.55378999999999</v>
      </c>
      <c r="I10790">
        <v>8.9418100000000003</v>
      </c>
    </row>
    <row r="10791" spans="1:9" x14ac:dyDescent="0.25">
      <c r="A10791">
        <v>10790</v>
      </c>
      <c r="B10791">
        <v>189.36209399999998</v>
      </c>
      <c r="C10791">
        <v>6.234064</v>
      </c>
      <c r="H10791">
        <v>181.55378999999999</v>
      </c>
      <c r="I10791">
        <v>8.9418100000000003</v>
      </c>
    </row>
    <row r="10792" spans="1:9" x14ac:dyDescent="0.25">
      <c r="A10792">
        <v>10791</v>
      </c>
      <c r="B10792">
        <v>189.36209399999998</v>
      </c>
      <c r="C10792">
        <v>6.234064</v>
      </c>
      <c r="H10792">
        <v>181.55378999999999</v>
      </c>
      <c r="I10792">
        <v>8.9418100000000003</v>
      </c>
    </row>
    <row r="10793" spans="1:9" x14ac:dyDescent="0.25">
      <c r="A10793">
        <v>10792</v>
      </c>
      <c r="B10793">
        <v>189.36209399999998</v>
      </c>
      <c r="C10793">
        <v>6.234064</v>
      </c>
      <c r="H10793">
        <v>181.55378999999999</v>
      </c>
      <c r="I10793">
        <v>8.9418100000000003</v>
      </c>
    </row>
    <row r="10794" spans="1:9" x14ac:dyDescent="0.25">
      <c r="A10794">
        <v>10793</v>
      </c>
      <c r="B10794">
        <v>189.36209399999998</v>
      </c>
      <c r="C10794">
        <v>6.234064</v>
      </c>
      <c r="H10794">
        <v>181.55378999999999</v>
      </c>
      <c r="I10794">
        <v>8.9418100000000003</v>
      </c>
    </row>
    <row r="10795" spans="1:9" x14ac:dyDescent="0.25">
      <c r="A10795">
        <v>10794</v>
      </c>
      <c r="B10795">
        <v>189.36209399999998</v>
      </c>
      <c r="C10795">
        <v>6.234064</v>
      </c>
      <c r="H10795">
        <v>181.55378999999999</v>
      </c>
      <c r="I10795">
        <v>8.9418100000000003</v>
      </c>
    </row>
    <row r="10796" spans="1:9" x14ac:dyDescent="0.25">
      <c r="A10796">
        <v>10795</v>
      </c>
      <c r="B10796">
        <v>189.73992999999999</v>
      </c>
      <c r="C10796">
        <v>6.234064</v>
      </c>
      <c r="D10796">
        <v>196.72966199999999</v>
      </c>
      <c r="E10796">
        <v>7.8084100000000003</v>
      </c>
      <c r="H10796">
        <v>181.742603</v>
      </c>
      <c r="I10796">
        <v>8.9418100000000003</v>
      </c>
    </row>
    <row r="10797" spans="1:9" x14ac:dyDescent="0.25">
      <c r="A10797">
        <v>10796</v>
      </c>
      <c r="D10797">
        <v>196.72966199999999</v>
      </c>
      <c r="E10797">
        <v>7.8084100000000003</v>
      </c>
      <c r="H10797">
        <v>181.742603</v>
      </c>
      <c r="I10797">
        <v>8.9418100000000003</v>
      </c>
    </row>
    <row r="10798" spans="1:9" x14ac:dyDescent="0.25">
      <c r="A10798">
        <v>10797</v>
      </c>
      <c r="D10798">
        <v>196.72966199999999</v>
      </c>
      <c r="E10798">
        <v>7.8084100000000003</v>
      </c>
      <c r="H10798">
        <v>181.80561</v>
      </c>
      <c r="I10798">
        <v>8.8789060000000006</v>
      </c>
    </row>
    <row r="10799" spans="1:9" x14ac:dyDescent="0.25">
      <c r="A10799">
        <v>10798</v>
      </c>
      <c r="D10799">
        <v>196.72966199999999</v>
      </c>
      <c r="E10799">
        <v>7.8084100000000003</v>
      </c>
      <c r="F10799">
        <v>188.98426000000001</v>
      </c>
      <c r="G10799">
        <v>6.0452500000000002</v>
      </c>
      <c r="H10799">
        <v>182.12043699999998</v>
      </c>
      <c r="I10799">
        <v>8.8789060000000006</v>
      </c>
    </row>
    <row r="10800" spans="1:9" x14ac:dyDescent="0.25">
      <c r="A10800">
        <v>10799</v>
      </c>
      <c r="D10800">
        <v>196.72966199999999</v>
      </c>
      <c r="E10800">
        <v>7.8084100000000003</v>
      </c>
      <c r="F10800">
        <v>188.98426000000001</v>
      </c>
      <c r="G10800">
        <v>6.0452500000000002</v>
      </c>
    </row>
    <row r="10801" spans="1:9" x14ac:dyDescent="0.25">
      <c r="A10801">
        <v>10800</v>
      </c>
      <c r="D10801">
        <v>196.72966199999999</v>
      </c>
      <c r="E10801">
        <v>7.8084100000000003</v>
      </c>
      <c r="F10801">
        <v>188.98426000000001</v>
      </c>
      <c r="G10801">
        <v>6.0452500000000002</v>
      </c>
    </row>
    <row r="10802" spans="1:9" x14ac:dyDescent="0.25">
      <c r="A10802">
        <v>10801</v>
      </c>
      <c r="D10802">
        <v>196.72966199999999</v>
      </c>
      <c r="E10802">
        <v>7.8084100000000003</v>
      </c>
      <c r="F10802">
        <v>188.98426000000001</v>
      </c>
      <c r="G10802">
        <v>6.0452500000000002</v>
      </c>
    </row>
    <row r="10803" spans="1:9" x14ac:dyDescent="0.25">
      <c r="A10803">
        <v>10802</v>
      </c>
      <c r="D10803">
        <v>196.72966199999999</v>
      </c>
      <c r="E10803">
        <v>7.8084100000000003</v>
      </c>
      <c r="F10803">
        <v>188.98426000000001</v>
      </c>
      <c r="G10803">
        <v>6.0452500000000002</v>
      </c>
    </row>
    <row r="10804" spans="1:9" x14ac:dyDescent="0.25">
      <c r="A10804">
        <v>10803</v>
      </c>
      <c r="D10804">
        <v>196.72966199999999</v>
      </c>
      <c r="E10804">
        <v>7.8084100000000003</v>
      </c>
      <c r="F10804">
        <v>188.98426000000001</v>
      </c>
      <c r="G10804">
        <v>6.0452500000000002</v>
      </c>
    </row>
    <row r="10805" spans="1:9" x14ac:dyDescent="0.25">
      <c r="A10805">
        <v>10804</v>
      </c>
      <c r="D10805">
        <v>196.72966199999999</v>
      </c>
      <c r="E10805">
        <v>7.8084100000000003</v>
      </c>
      <c r="F10805">
        <v>188.98426000000001</v>
      </c>
      <c r="G10805">
        <v>6.0452500000000002</v>
      </c>
    </row>
    <row r="10806" spans="1:9" x14ac:dyDescent="0.25">
      <c r="A10806">
        <v>10805</v>
      </c>
      <c r="B10806">
        <v>202.33407099999999</v>
      </c>
      <c r="C10806">
        <v>5.6044090000000004</v>
      </c>
      <c r="D10806">
        <v>196.72966199999999</v>
      </c>
      <c r="E10806">
        <v>7.8084100000000003</v>
      </c>
      <c r="F10806">
        <v>188.98426000000001</v>
      </c>
      <c r="G10806">
        <v>6.0452500000000002</v>
      </c>
    </row>
    <row r="10807" spans="1:9" x14ac:dyDescent="0.25">
      <c r="A10807">
        <v>10806</v>
      </c>
      <c r="B10807">
        <v>202.33407099999999</v>
      </c>
      <c r="C10807">
        <v>5.6044090000000004</v>
      </c>
      <c r="D10807">
        <v>196.72966199999999</v>
      </c>
      <c r="E10807">
        <v>7.8084100000000003</v>
      </c>
      <c r="F10807">
        <v>189.48810900000001</v>
      </c>
      <c r="G10807">
        <v>6.0452500000000002</v>
      </c>
    </row>
    <row r="10808" spans="1:9" x14ac:dyDescent="0.25">
      <c r="A10808">
        <v>10807</v>
      </c>
      <c r="B10808">
        <v>202.33407099999999</v>
      </c>
      <c r="C10808">
        <v>5.6044090000000004</v>
      </c>
      <c r="D10808">
        <v>196.72966199999999</v>
      </c>
      <c r="E10808">
        <v>7.8084100000000003</v>
      </c>
      <c r="F10808">
        <v>189.48810900000001</v>
      </c>
      <c r="G10808">
        <v>6.0452500000000002</v>
      </c>
    </row>
    <row r="10809" spans="1:9" x14ac:dyDescent="0.25">
      <c r="A10809">
        <v>10808</v>
      </c>
      <c r="B10809">
        <v>202.33407099999999</v>
      </c>
      <c r="C10809">
        <v>5.6044090000000004</v>
      </c>
      <c r="D10809">
        <v>196.72966199999999</v>
      </c>
      <c r="E10809">
        <v>7.8084100000000003</v>
      </c>
      <c r="F10809">
        <v>189.48810900000001</v>
      </c>
      <c r="G10809">
        <v>6.0452500000000002</v>
      </c>
    </row>
    <row r="10810" spans="1:9" x14ac:dyDescent="0.25">
      <c r="A10810">
        <v>10809</v>
      </c>
      <c r="B10810">
        <v>202.33407099999999</v>
      </c>
      <c r="C10810">
        <v>5.6044090000000004</v>
      </c>
      <c r="F10810">
        <v>189.48810900000001</v>
      </c>
      <c r="G10810">
        <v>6.0452500000000002</v>
      </c>
    </row>
    <row r="10811" spans="1:9" x14ac:dyDescent="0.25">
      <c r="A10811">
        <v>10810</v>
      </c>
      <c r="B10811">
        <v>202.33407099999999</v>
      </c>
      <c r="C10811">
        <v>5.6044090000000004</v>
      </c>
      <c r="F10811">
        <v>189.48810900000001</v>
      </c>
      <c r="G10811">
        <v>6.0452500000000002</v>
      </c>
      <c r="H10811">
        <v>196.41483499999998</v>
      </c>
      <c r="I10811">
        <v>8.9418100000000003</v>
      </c>
    </row>
    <row r="10812" spans="1:9" x14ac:dyDescent="0.25">
      <c r="A10812">
        <v>10811</v>
      </c>
      <c r="B10812">
        <v>202.33407099999999</v>
      </c>
      <c r="C10812">
        <v>5.6044090000000004</v>
      </c>
      <c r="H10812">
        <v>196.41483499999998</v>
      </c>
      <c r="I10812">
        <v>8.9418100000000003</v>
      </c>
    </row>
    <row r="10813" spans="1:9" x14ac:dyDescent="0.25">
      <c r="A10813">
        <v>10812</v>
      </c>
      <c r="B10813">
        <v>202.33407099999999</v>
      </c>
      <c r="C10813">
        <v>5.6044090000000004</v>
      </c>
      <c r="H10813">
        <v>196.41483499999998</v>
      </c>
      <c r="I10813">
        <v>8.9418100000000003</v>
      </c>
    </row>
    <row r="10814" spans="1:9" x14ac:dyDescent="0.25">
      <c r="A10814">
        <v>10813</v>
      </c>
      <c r="B10814">
        <v>202.33407099999999</v>
      </c>
      <c r="C10814">
        <v>5.6044090000000004</v>
      </c>
      <c r="H10814">
        <v>196.41483499999998</v>
      </c>
      <c r="I10814">
        <v>8.9418100000000003</v>
      </c>
    </row>
    <row r="10815" spans="1:9" x14ac:dyDescent="0.25">
      <c r="A10815">
        <v>10814</v>
      </c>
      <c r="B10815">
        <v>202.33407099999999</v>
      </c>
      <c r="C10815">
        <v>5.6044090000000004</v>
      </c>
      <c r="H10815">
        <v>196.41483499999998</v>
      </c>
      <c r="I10815">
        <v>9.0048169999999992</v>
      </c>
    </row>
    <row r="10816" spans="1:9" x14ac:dyDescent="0.25">
      <c r="A10816">
        <v>10815</v>
      </c>
      <c r="B10816">
        <v>202.33407099999999</v>
      </c>
      <c r="C10816">
        <v>5.6044090000000004</v>
      </c>
      <c r="H10816">
        <v>196.41483499999998</v>
      </c>
      <c r="I10816">
        <v>9.0048169999999992</v>
      </c>
    </row>
    <row r="10817" spans="1:9" x14ac:dyDescent="0.25">
      <c r="A10817">
        <v>10816</v>
      </c>
      <c r="B10817">
        <v>202.33407099999999</v>
      </c>
      <c r="C10817">
        <v>5.6044090000000004</v>
      </c>
      <c r="H10817">
        <v>196.41483499999998</v>
      </c>
      <c r="I10817">
        <v>9.0048169999999992</v>
      </c>
    </row>
    <row r="10818" spans="1:9" x14ac:dyDescent="0.25">
      <c r="A10818">
        <v>10817</v>
      </c>
      <c r="B10818">
        <v>202.33407099999999</v>
      </c>
      <c r="C10818">
        <v>5.6044090000000004</v>
      </c>
      <c r="H10818">
        <v>196.41483499999998</v>
      </c>
      <c r="I10818">
        <v>9.0048169999999992</v>
      </c>
    </row>
    <row r="10819" spans="1:9" x14ac:dyDescent="0.25">
      <c r="A10819">
        <v>10818</v>
      </c>
      <c r="B10819">
        <v>202.522989</v>
      </c>
      <c r="C10819">
        <v>5.6044090000000004</v>
      </c>
      <c r="H10819">
        <v>196.41483499999998</v>
      </c>
      <c r="I10819">
        <v>9.0048169999999992</v>
      </c>
    </row>
    <row r="10820" spans="1:9" x14ac:dyDescent="0.25">
      <c r="A10820">
        <v>10819</v>
      </c>
      <c r="B10820">
        <v>202.522989</v>
      </c>
      <c r="C10820">
        <v>5.6044090000000004</v>
      </c>
      <c r="H10820">
        <v>196.41483499999998</v>
      </c>
      <c r="I10820">
        <v>9.0048169999999992</v>
      </c>
    </row>
    <row r="10821" spans="1:9" x14ac:dyDescent="0.25">
      <c r="A10821">
        <v>10820</v>
      </c>
      <c r="D10821">
        <v>211.97010699999998</v>
      </c>
      <c r="E10821">
        <v>8.2754169999999991</v>
      </c>
      <c r="H10821">
        <v>196.41483499999998</v>
      </c>
      <c r="I10821">
        <v>9.0048169999999992</v>
      </c>
    </row>
    <row r="10822" spans="1:9" x14ac:dyDescent="0.25">
      <c r="A10822">
        <v>10821</v>
      </c>
      <c r="D10822">
        <v>211.97010699999998</v>
      </c>
      <c r="E10822">
        <v>8.2754169999999991</v>
      </c>
      <c r="H10822">
        <v>196.72966199999999</v>
      </c>
      <c r="I10822">
        <v>9.0048169999999992</v>
      </c>
    </row>
    <row r="10823" spans="1:9" x14ac:dyDescent="0.25">
      <c r="A10823">
        <v>10822</v>
      </c>
      <c r="D10823">
        <v>211.97010699999998</v>
      </c>
      <c r="E10823">
        <v>8.2754169999999991</v>
      </c>
      <c r="F10823">
        <v>201.76742300000001</v>
      </c>
      <c r="G10823">
        <v>5.6044090000000004</v>
      </c>
      <c r="H10823">
        <v>196.72966199999999</v>
      </c>
      <c r="I10823">
        <v>8.9418100000000003</v>
      </c>
    </row>
    <row r="10824" spans="1:9" x14ac:dyDescent="0.25">
      <c r="A10824">
        <v>10823</v>
      </c>
      <c r="D10824">
        <v>211.97010699999998</v>
      </c>
      <c r="E10824">
        <v>8.2754169999999991</v>
      </c>
      <c r="F10824">
        <v>201.76742300000001</v>
      </c>
      <c r="G10824">
        <v>5.6044090000000004</v>
      </c>
      <c r="H10824">
        <v>196.72966199999999</v>
      </c>
      <c r="I10824">
        <v>8.9418100000000003</v>
      </c>
    </row>
    <row r="10825" spans="1:9" x14ac:dyDescent="0.25">
      <c r="A10825">
        <v>10824</v>
      </c>
      <c r="D10825">
        <v>211.97010699999998</v>
      </c>
      <c r="E10825">
        <v>8.2754169999999991</v>
      </c>
      <c r="F10825">
        <v>201.76742300000001</v>
      </c>
      <c r="G10825">
        <v>5.6044090000000004</v>
      </c>
      <c r="H10825">
        <v>196.72966199999999</v>
      </c>
      <c r="I10825">
        <v>8.9418100000000003</v>
      </c>
    </row>
    <row r="10826" spans="1:9" x14ac:dyDescent="0.25">
      <c r="A10826">
        <v>10825</v>
      </c>
      <c r="D10826">
        <v>211.97010699999998</v>
      </c>
      <c r="E10826">
        <v>8.2754169999999991</v>
      </c>
      <c r="F10826">
        <v>201.76742300000001</v>
      </c>
      <c r="G10826">
        <v>5.6044090000000004</v>
      </c>
      <c r="H10826">
        <v>196.72966199999999</v>
      </c>
      <c r="I10826">
        <v>8.9418100000000003</v>
      </c>
    </row>
    <row r="10827" spans="1:9" x14ac:dyDescent="0.25">
      <c r="A10827">
        <v>10826</v>
      </c>
      <c r="D10827">
        <v>211.97010699999998</v>
      </c>
      <c r="E10827">
        <v>8.2754169999999991</v>
      </c>
      <c r="F10827">
        <v>201.76742300000001</v>
      </c>
      <c r="G10827">
        <v>5.6044090000000004</v>
      </c>
    </row>
    <row r="10828" spans="1:9" x14ac:dyDescent="0.25">
      <c r="A10828">
        <v>10827</v>
      </c>
      <c r="D10828">
        <v>211.97010699999998</v>
      </c>
      <c r="E10828">
        <v>8.2754169999999991</v>
      </c>
      <c r="F10828">
        <v>201.76742300000001</v>
      </c>
      <c r="G10828">
        <v>5.6044090000000004</v>
      </c>
    </row>
    <row r="10829" spans="1:9" x14ac:dyDescent="0.25">
      <c r="A10829">
        <v>10828</v>
      </c>
      <c r="D10829">
        <v>211.97010699999998</v>
      </c>
      <c r="E10829">
        <v>8.2754169999999991</v>
      </c>
      <c r="F10829">
        <v>201.76742300000001</v>
      </c>
      <c r="G10829">
        <v>5.6044090000000004</v>
      </c>
    </row>
    <row r="10830" spans="1:9" x14ac:dyDescent="0.25">
      <c r="A10830">
        <v>10829</v>
      </c>
      <c r="D10830">
        <v>211.97010699999998</v>
      </c>
      <c r="E10830">
        <v>8.2754169999999991</v>
      </c>
      <c r="F10830">
        <v>201.76742300000001</v>
      </c>
      <c r="G10830">
        <v>5.6044090000000004</v>
      </c>
    </row>
    <row r="10831" spans="1:9" x14ac:dyDescent="0.25">
      <c r="A10831">
        <v>10830</v>
      </c>
      <c r="D10831">
        <v>211.97010699999998</v>
      </c>
      <c r="E10831">
        <v>8.2754169999999991</v>
      </c>
      <c r="F10831">
        <v>201.76742300000001</v>
      </c>
      <c r="G10831">
        <v>5.6044090000000004</v>
      </c>
    </row>
    <row r="10832" spans="1:9" x14ac:dyDescent="0.25">
      <c r="A10832">
        <v>10831</v>
      </c>
      <c r="B10832">
        <v>219.06093799999999</v>
      </c>
      <c r="C10832">
        <v>6.5201039999999999</v>
      </c>
      <c r="D10832">
        <v>211.97010699999998</v>
      </c>
      <c r="E10832">
        <v>8.2754169999999991</v>
      </c>
      <c r="F10832">
        <v>201.76742300000001</v>
      </c>
      <c r="G10832">
        <v>5.6044090000000004</v>
      </c>
    </row>
    <row r="10833" spans="1:9" x14ac:dyDescent="0.25">
      <c r="A10833">
        <v>10832</v>
      </c>
      <c r="B10833">
        <v>219.06093799999999</v>
      </c>
      <c r="C10833">
        <v>6.5201039999999999</v>
      </c>
      <c r="F10833">
        <v>201.89333399999998</v>
      </c>
      <c r="G10833">
        <v>5.6044090000000004</v>
      </c>
    </row>
    <row r="10834" spans="1:9" x14ac:dyDescent="0.25">
      <c r="A10834">
        <v>10833</v>
      </c>
      <c r="B10834">
        <v>219.06093799999999</v>
      </c>
      <c r="C10834">
        <v>6.5201039999999999</v>
      </c>
      <c r="F10834">
        <v>201.95623699999999</v>
      </c>
      <c r="G10834">
        <v>5.6044090000000004</v>
      </c>
    </row>
    <row r="10835" spans="1:9" x14ac:dyDescent="0.25">
      <c r="A10835">
        <v>10834</v>
      </c>
      <c r="B10835">
        <v>219.06093799999999</v>
      </c>
      <c r="C10835">
        <v>6.5201039999999999</v>
      </c>
    </row>
    <row r="10836" spans="1:9" x14ac:dyDescent="0.25">
      <c r="A10836">
        <v>10835</v>
      </c>
      <c r="B10836">
        <v>219.06093799999999</v>
      </c>
      <c r="C10836">
        <v>6.5201039999999999</v>
      </c>
    </row>
    <row r="10837" spans="1:9" x14ac:dyDescent="0.25">
      <c r="A10837">
        <v>10836</v>
      </c>
      <c r="B10837">
        <v>219.06093799999999</v>
      </c>
      <c r="C10837">
        <v>6.5201039999999999</v>
      </c>
      <c r="H10837">
        <v>213.162398</v>
      </c>
      <c r="I10837">
        <v>9.0278130000000001</v>
      </c>
    </row>
    <row r="10838" spans="1:9" x14ac:dyDescent="0.25">
      <c r="A10838">
        <v>10837</v>
      </c>
      <c r="B10838">
        <v>219.06093799999999</v>
      </c>
      <c r="C10838">
        <v>6.5201039999999999</v>
      </c>
      <c r="H10838">
        <v>213.162398</v>
      </c>
      <c r="I10838">
        <v>9.0278130000000001</v>
      </c>
    </row>
    <row r="10839" spans="1:9" x14ac:dyDescent="0.25">
      <c r="A10839">
        <v>10838</v>
      </c>
      <c r="B10839">
        <v>219.06093799999999</v>
      </c>
      <c r="C10839">
        <v>6.5201039999999999</v>
      </c>
      <c r="H10839">
        <v>213.162398</v>
      </c>
      <c r="I10839">
        <v>9.0278130000000001</v>
      </c>
    </row>
    <row r="10840" spans="1:9" x14ac:dyDescent="0.25">
      <c r="A10840">
        <v>10839</v>
      </c>
      <c r="B10840">
        <v>219.06093799999999</v>
      </c>
      <c r="C10840">
        <v>6.5201039999999999</v>
      </c>
      <c r="H10840">
        <v>213.162398</v>
      </c>
      <c r="I10840">
        <v>9.0278130000000001</v>
      </c>
    </row>
    <row r="10841" spans="1:9" x14ac:dyDescent="0.25">
      <c r="A10841">
        <v>10840</v>
      </c>
      <c r="B10841">
        <v>219.06093799999999</v>
      </c>
      <c r="C10841">
        <v>6.5201039999999999</v>
      </c>
      <c r="H10841">
        <v>213.162398</v>
      </c>
      <c r="I10841">
        <v>9.0278130000000001</v>
      </c>
    </row>
    <row r="10842" spans="1:9" x14ac:dyDescent="0.25">
      <c r="A10842">
        <v>10841</v>
      </c>
      <c r="B10842">
        <v>219.06093799999999</v>
      </c>
      <c r="C10842">
        <v>6.5201039999999999</v>
      </c>
      <c r="H10842">
        <v>213.162398</v>
      </c>
      <c r="I10842">
        <v>9.0278130000000001</v>
      </c>
    </row>
    <row r="10843" spans="1:9" x14ac:dyDescent="0.25">
      <c r="A10843">
        <v>10842</v>
      </c>
      <c r="B10843">
        <v>219.37468999999999</v>
      </c>
      <c r="C10843">
        <v>6.4573960000000001</v>
      </c>
      <c r="H10843">
        <v>213.162398</v>
      </c>
      <c r="I10843">
        <v>9.0278130000000001</v>
      </c>
    </row>
    <row r="10844" spans="1:9" x14ac:dyDescent="0.25">
      <c r="A10844">
        <v>10843</v>
      </c>
      <c r="D10844">
        <v>226.842085</v>
      </c>
      <c r="E10844">
        <v>9.2785419999999998</v>
      </c>
      <c r="H10844">
        <v>213.162398</v>
      </c>
      <c r="I10844">
        <v>9.0278130000000001</v>
      </c>
    </row>
    <row r="10845" spans="1:9" x14ac:dyDescent="0.25">
      <c r="A10845">
        <v>10844</v>
      </c>
      <c r="D10845">
        <v>226.842085</v>
      </c>
      <c r="E10845">
        <v>9.2785419999999998</v>
      </c>
      <c r="H10845">
        <v>213.162398</v>
      </c>
      <c r="I10845">
        <v>9.0278130000000001</v>
      </c>
    </row>
    <row r="10846" spans="1:9" x14ac:dyDescent="0.25">
      <c r="A10846">
        <v>10845</v>
      </c>
      <c r="D10846">
        <v>226.96760799999998</v>
      </c>
      <c r="E10846">
        <v>9.2158339999999992</v>
      </c>
      <c r="H10846">
        <v>213.162398</v>
      </c>
      <c r="I10846">
        <v>9.0278130000000001</v>
      </c>
    </row>
    <row r="10847" spans="1:9" x14ac:dyDescent="0.25">
      <c r="A10847">
        <v>10846</v>
      </c>
      <c r="D10847">
        <v>226.96760799999998</v>
      </c>
      <c r="E10847">
        <v>9.2158339999999992</v>
      </c>
      <c r="F10847">
        <v>218.74719099999999</v>
      </c>
      <c r="G10847">
        <v>6.4573960000000001</v>
      </c>
      <c r="H10847">
        <v>213.162398</v>
      </c>
      <c r="I10847">
        <v>9.0278130000000001</v>
      </c>
    </row>
    <row r="10848" spans="1:9" x14ac:dyDescent="0.25">
      <c r="A10848">
        <v>10847</v>
      </c>
      <c r="D10848">
        <v>226.96760799999998</v>
      </c>
      <c r="E10848">
        <v>9.2158339999999992</v>
      </c>
      <c r="F10848">
        <v>218.74719099999999</v>
      </c>
      <c r="G10848">
        <v>6.4573960000000001</v>
      </c>
      <c r="H10848">
        <v>213.41333599999999</v>
      </c>
      <c r="I10848">
        <v>9.0278130000000001</v>
      </c>
    </row>
    <row r="10849" spans="1:9" x14ac:dyDescent="0.25">
      <c r="A10849">
        <v>10848</v>
      </c>
      <c r="D10849">
        <v>226.96760799999998</v>
      </c>
      <c r="E10849">
        <v>9.2158339999999992</v>
      </c>
      <c r="F10849">
        <v>218.74719099999999</v>
      </c>
      <c r="G10849">
        <v>6.4573960000000001</v>
      </c>
    </row>
    <row r="10850" spans="1:9" x14ac:dyDescent="0.25">
      <c r="A10850">
        <v>10849</v>
      </c>
      <c r="D10850">
        <v>226.96760799999998</v>
      </c>
      <c r="E10850">
        <v>9.2158339999999992</v>
      </c>
      <c r="F10850">
        <v>218.74719099999999</v>
      </c>
      <c r="G10850">
        <v>6.4573960000000001</v>
      </c>
    </row>
    <row r="10851" spans="1:9" x14ac:dyDescent="0.25">
      <c r="A10851">
        <v>10850</v>
      </c>
      <c r="D10851">
        <v>226.96760799999998</v>
      </c>
      <c r="E10851">
        <v>9.2158339999999992</v>
      </c>
      <c r="F10851">
        <v>218.74719099999999</v>
      </c>
      <c r="G10851">
        <v>6.3946880000000004</v>
      </c>
    </row>
    <row r="10852" spans="1:9" x14ac:dyDescent="0.25">
      <c r="A10852">
        <v>10851</v>
      </c>
      <c r="D10852">
        <v>226.96760799999998</v>
      </c>
      <c r="E10852">
        <v>9.2158339999999992</v>
      </c>
      <c r="F10852">
        <v>218.74719099999999</v>
      </c>
      <c r="G10852">
        <v>6.3946880000000004</v>
      </c>
    </row>
    <row r="10853" spans="1:9" x14ac:dyDescent="0.25">
      <c r="A10853">
        <v>10852</v>
      </c>
      <c r="D10853">
        <v>226.96760799999998</v>
      </c>
      <c r="E10853">
        <v>9.2158339999999992</v>
      </c>
      <c r="F10853">
        <v>218.74719099999999</v>
      </c>
      <c r="G10853">
        <v>6.3946880000000004</v>
      </c>
    </row>
    <row r="10854" spans="1:9" x14ac:dyDescent="0.25">
      <c r="A10854">
        <v>10853</v>
      </c>
      <c r="D10854">
        <v>226.96760799999998</v>
      </c>
      <c r="E10854">
        <v>9.2158339999999992</v>
      </c>
      <c r="F10854">
        <v>218.74719099999999</v>
      </c>
      <c r="G10854">
        <v>6.3946880000000004</v>
      </c>
    </row>
    <row r="10855" spans="1:9" x14ac:dyDescent="0.25">
      <c r="A10855">
        <v>10854</v>
      </c>
      <c r="B10855">
        <v>233.87021099999998</v>
      </c>
      <c r="C10855">
        <v>7.0215630000000004</v>
      </c>
      <c r="D10855">
        <v>226.96760799999998</v>
      </c>
      <c r="E10855">
        <v>9.2158339999999992</v>
      </c>
      <c r="F10855">
        <v>218.74719099999999</v>
      </c>
      <c r="G10855">
        <v>6.3946880000000004</v>
      </c>
    </row>
    <row r="10856" spans="1:9" x14ac:dyDescent="0.25">
      <c r="A10856">
        <v>10855</v>
      </c>
      <c r="B10856">
        <v>233.87021099999998</v>
      </c>
      <c r="C10856">
        <v>7.0215630000000004</v>
      </c>
      <c r="D10856">
        <v>227.40687800000001</v>
      </c>
      <c r="E10856">
        <v>9.2158339999999992</v>
      </c>
      <c r="F10856">
        <v>218.87270999999998</v>
      </c>
      <c r="G10856">
        <v>6.3946880000000004</v>
      </c>
    </row>
    <row r="10857" spans="1:9" x14ac:dyDescent="0.25">
      <c r="A10857">
        <v>10856</v>
      </c>
      <c r="B10857">
        <v>233.87021099999998</v>
      </c>
      <c r="C10857">
        <v>7.0215630000000004</v>
      </c>
      <c r="F10857">
        <v>218.87270999999998</v>
      </c>
      <c r="G10857">
        <v>6.3946880000000004</v>
      </c>
    </row>
    <row r="10858" spans="1:9" x14ac:dyDescent="0.25">
      <c r="A10858">
        <v>10857</v>
      </c>
      <c r="B10858">
        <v>233.87021099999998</v>
      </c>
      <c r="C10858">
        <v>7.0215630000000004</v>
      </c>
      <c r="F10858">
        <v>218.99823199999997</v>
      </c>
      <c r="G10858">
        <v>6.3946880000000004</v>
      </c>
    </row>
    <row r="10859" spans="1:9" x14ac:dyDescent="0.25">
      <c r="A10859">
        <v>10858</v>
      </c>
      <c r="B10859">
        <v>233.87021099999998</v>
      </c>
      <c r="C10859">
        <v>7.0215630000000004</v>
      </c>
    </row>
    <row r="10860" spans="1:9" x14ac:dyDescent="0.25">
      <c r="A10860">
        <v>10859</v>
      </c>
      <c r="B10860">
        <v>233.87021099999998</v>
      </c>
      <c r="C10860">
        <v>7.0215630000000004</v>
      </c>
    </row>
    <row r="10861" spans="1:9" x14ac:dyDescent="0.25">
      <c r="A10861">
        <v>10860</v>
      </c>
      <c r="B10861">
        <v>233.87021099999998</v>
      </c>
      <c r="C10861">
        <v>7.0215630000000004</v>
      </c>
      <c r="H10861">
        <v>227.657816</v>
      </c>
      <c r="I10861">
        <v>9.4666669999999993</v>
      </c>
    </row>
    <row r="10862" spans="1:9" x14ac:dyDescent="0.25">
      <c r="A10862">
        <v>10861</v>
      </c>
      <c r="B10862">
        <v>233.87021099999998</v>
      </c>
      <c r="C10862">
        <v>7.0215630000000004</v>
      </c>
      <c r="H10862">
        <v>227.657816</v>
      </c>
      <c r="I10862">
        <v>9.4666669999999993</v>
      </c>
    </row>
    <row r="10863" spans="1:9" x14ac:dyDescent="0.25">
      <c r="A10863">
        <v>10862</v>
      </c>
      <c r="B10863">
        <v>233.87021099999998</v>
      </c>
      <c r="C10863">
        <v>7.0215630000000004</v>
      </c>
      <c r="H10863">
        <v>227.657816</v>
      </c>
      <c r="I10863">
        <v>9.4666669999999993</v>
      </c>
    </row>
    <row r="10864" spans="1:9" x14ac:dyDescent="0.25">
      <c r="A10864">
        <v>10863</v>
      </c>
      <c r="B10864">
        <v>233.87021099999998</v>
      </c>
      <c r="C10864">
        <v>7.0215630000000004</v>
      </c>
      <c r="H10864">
        <v>227.657816</v>
      </c>
      <c r="I10864">
        <v>9.4666669999999993</v>
      </c>
    </row>
    <row r="10865" spans="1:9" x14ac:dyDescent="0.25">
      <c r="A10865">
        <v>10864</v>
      </c>
      <c r="B10865">
        <v>233.87021099999998</v>
      </c>
      <c r="C10865">
        <v>7.0215630000000004</v>
      </c>
      <c r="H10865">
        <v>227.657816</v>
      </c>
      <c r="I10865">
        <v>9.4666669999999993</v>
      </c>
    </row>
    <row r="10866" spans="1:9" x14ac:dyDescent="0.25">
      <c r="A10866">
        <v>10865</v>
      </c>
      <c r="B10866">
        <v>233.87021099999998</v>
      </c>
      <c r="C10866">
        <v>7.0215630000000004</v>
      </c>
      <c r="H10866">
        <v>227.657816</v>
      </c>
      <c r="I10866">
        <v>9.4666669999999993</v>
      </c>
    </row>
    <row r="10867" spans="1:9" x14ac:dyDescent="0.25">
      <c r="A10867">
        <v>10866</v>
      </c>
      <c r="B10867">
        <v>234.18396200000001</v>
      </c>
      <c r="C10867">
        <v>7.0215630000000004</v>
      </c>
      <c r="D10867">
        <v>241.96510699999999</v>
      </c>
      <c r="E10867">
        <v>9.2158339999999992</v>
      </c>
      <c r="H10867">
        <v>227.657816</v>
      </c>
      <c r="I10867">
        <v>9.4666669999999993</v>
      </c>
    </row>
    <row r="10868" spans="1:9" x14ac:dyDescent="0.25">
      <c r="A10868">
        <v>10867</v>
      </c>
      <c r="D10868">
        <v>241.96510699999999</v>
      </c>
      <c r="E10868">
        <v>9.2158339999999992</v>
      </c>
      <c r="H10868">
        <v>227.657816</v>
      </c>
      <c r="I10868">
        <v>9.4666669999999993</v>
      </c>
    </row>
    <row r="10869" spans="1:9" x14ac:dyDescent="0.25">
      <c r="A10869">
        <v>10868</v>
      </c>
      <c r="D10869">
        <v>241.96510699999999</v>
      </c>
      <c r="E10869">
        <v>9.2158339999999992</v>
      </c>
      <c r="H10869">
        <v>227.657816</v>
      </c>
      <c r="I10869">
        <v>9.4666669999999993</v>
      </c>
    </row>
    <row r="10870" spans="1:9" x14ac:dyDescent="0.25">
      <c r="A10870">
        <v>10869</v>
      </c>
      <c r="D10870">
        <v>241.96510699999999</v>
      </c>
      <c r="E10870">
        <v>9.2158339999999992</v>
      </c>
      <c r="H10870">
        <v>227.846148</v>
      </c>
      <c r="I10870">
        <v>9.4666669999999993</v>
      </c>
    </row>
    <row r="10871" spans="1:9" x14ac:dyDescent="0.25">
      <c r="A10871">
        <v>10870</v>
      </c>
      <c r="D10871">
        <v>241.96510699999999</v>
      </c>
      <c r="E10871">
        <v>9.2158339999999992</v>
      </c>
      <c r="F10871">
        <v>234.49770999999998</v>
      </c>
      <c r="G10871">
        <v>6.6454170000000001</v>
      </c>
      <c r="H10871">
        <v>228.03437700000001</v>
      </c>
      <c r="I10871">
        <v>9.4666669999999993</v>
      </c>
    </row>
    <row r="10872" spans="1:9" x14ac:dyDescent="0.25">
      <c r="A10872">
        <v>10871</v>
      </c>
      <c r="D10872">
        <v>241.96510699999999</v>
      </c>
      <c r="E10872">
        <v>9.2158339999999992</v>
      </c>
      <c r="F10872">
        <v>234.49770999999998</v>
      </c>
      <c r="G10872">
        <v>6.6454170000000001</v>
      </c>
    </row>
    <row r="10873" spans="1:9" x14ac:dyDescent="0.25">
      <c r="A10873">
        <v>10872</v>
      </c>
      <c r="D10873">
        <v>241.96510699999999</v>
      </c>
      <c r="E10873">
        <v>9.2158339999999992</v>
      </c>
      <c r="F10873">
        <v>234.49770999999998</v>
      </c>
      <c r="G10873">
        <v>6.6454170000000001</v>
      </c>
    </row>
    <row r="10874" spans="1:9" x14ac:dyDescent="0.25">
      <c r="A10874">
        <v>10873</v>
      </c>
      <c r="D10874">
        <v>241.96510699999999</v>
      </c>
      <c r="E10874">
        <v>9.2158339999999992</v>
      </c>
      <c r="F10874">
        <v>234.49770999999998</v>
      </c>
      <c r="G10874">
        <v>6.6454170000000001</v>
      </c>
    </row>
    <row r="10875" spans="1:9" x14ac:dyDescent="0.25">
      <c r="A10875">
        <v>10874</v>
      </c>
      <c r="D10875">
        <v>241.96510699999999</v>
      </c>
      <c r="E10875">
        <v>9.2158339999999992</v>
      </c>
      <c r="F10875">
        <v>234.49770999999998</v>
      </c>
      <c r="G10875">
        <v>6.6454170000000001</v>
      </c>
    </row>
    <row r="10876" spans="1:9" x14ac:dyDescent="0.25">
      <c r="A10876">
        <v>10875</v>
      </c>
      <c r="D10876">
        <v>241.96510699999999</v>
      </c>
      <c r="E10876">
        <v>9.2158339999999992</v>
      </c>
      <c r="F10876">
        <v>234.49770999999998</v>
      </c>
      <c r="G10876">
        <v>6.6454170000000001</v>
      </c>
    </row>
    <row r="10877" spans="1:9" x14ac:dyDescent="0.25">
      <c r="A10877">
        <v>10876</v>
      </c>
      <c r="D10877">
        <v>241.96510699999999</v>
      </c>
      <c r="E10877">
        <v>9.2158339999999992</v>
      </c>
      <c r="F10877">
        <v>234.49770999999998</v>
      </c>
      <c r="G10877">
        <v>6.6454170000000001</v>
      </c>
    </row>
    <row r="10878" spans="1:9" x14ac:dyDescent="0.25">
      <c r="A10878">
        <v>10877</v>
      </c>
      <c r="B10878">
        <v>247.61271099999999</v>
      </c>
      <c r="C10878">
        <v>6.6454170000000001</v>
      </c>
      <c r="D10878">
        <v>241.96510699999999</v>
      </c>
      <c r="E10878">
        <v>9.2158339999999992</v>
      </c>
      <c r="F10878">
        <v>234.49770999999998</v>
      </c>
      <c r="G10878">
        <v>6.6454170000000001</v>
      </c>
    </row>
    <row r="10879" spans="1:9" x14ac:dyDescent="0.25">
      <c r="A10879">
        <v>10878</v>
      </c>
      <c r="B10879">
        <v>247.61271099999999</v>
      </c>
      <c r="C10879">
        <v>6.6454170000000001</v>
      </c>
      <c r="D10879">
        <v>241.96510699999999</v>
      </c>
      <c r="E10879">
        <v>9.2158339999999992</v>
      </c>
      <c r="F10879">
        <v>234.49770999999998</v>
      </c>
      <c r="G10879">
        <v>6.6454170000000001</v>
      </c>
    </row>
    <row r="10880" spans="1:9" x14ac:dyDescent="0.25">
      <c r="A10880">
        <v>10879</v>
      </c>
      <c r="B10880">
        <v>247.61271099999999</v>
      </c>
      <c r="C10880">
        <v>6.6454170000000001</v>
      </c>
      <c r="D10880">
        <v>241.96510699999999</v>
      </c>
      <c r="E10880">
        <v>9.2158339999999992</v>
      </c>
      <c r="F10880">
        <v>234.49770999999998</v>
      </c>
      <c r="G10880">
        <v>6.6454170000000001</v>
      </c>
    </row>
    <row r="10881" spans="1:11" x14ac:dyDescent="0.25">
      <c r="A10881">
        <v>10880</v>
      </c>
      <c r="B10881">
        <v>247.61271099999999</v>
      </c>
      <c r="C10881">
        <v>6.6454170000000001</v>
      </c>
      <c r="D10881">
        <v>241.96510699999999</v>
      </c>
      <c r="E10881">
        <v>9.2158339999999992</v>
      </c>
      <c r="F10881">
        <v>234.49770999999998</v>
      </c>
      <c r="G10881">
        <v>6.6454170000000001</v>
      </c>
    </row>
    <row r="10882" spans="1:11" x14ac:dyDescent="0.25">
      <c r="A10882">
        <v>10881</v>
      </c>
      <c r="B10882">
        <v>247.61271099999999</v>
      </c>
      <c r="C10882">
        <v>6.6454170000000001</v>
      </c>
      <c r="F10882">
        <v>234.49770999999998</v>
      </c>
      <c r="G10882">
        <v>6.6454170000000001</v>
      </c>
    </row>
    <row r="10883" spans="1:11" x14ac:dyDescent="0.25">
      <c r="A10883">
        <v>10882</v>
      </c>
      <c r="B10883">
        <v>247.61271099999999</v>
      </c>
      <c r="C10883">
        <v>6.6454170000000001</v>
      </c>
      <c r="F10883">
        <v>234.49770999999998</v>
      </c>
      <c r="G10883">
        <v>6.6454170000000001</v>
      </c>
    </row>
    <row r="10884" spans="1:11" x14ac:dyDescent="0.25">
      <c r="A10884">
        <v>10883</v>
      </c>
      <c r="B10884">
        <v>247.80094199999999</v>
      </c>
      <c r="C10884">
        <v>6.5827080000000002</v>
      </c>
      <c r="F10884">
        <v>234.49770999999998</v>
      </c>
      <c r="G10884">
        <v>6.6454170000000001</v>
      </c>
      <c r="H10884">
        <v>241.46312799999998</v>
      </c>
      <c r="I10884">
        <v>9.9681250000000006</v>
      </c>
    </row>
    <row r="10885" spans="1:11" x14ac:dyDescent="0.25">
      <c r="A10885">
        <v>10884</v>
      </c>
      <c r="B10885">
        <v>247.80094199999999</v>
      </c>
      <c r="C10885">
        <v>6.5827080000000002</v>
      </c>
      <c r="F10885">
        <v>234.81146100000001</v>
      </c>
      <c r="G10885">
        <v>6.6454170000000001</v>
      </c>
      <c r="H10885">
        <v>241.46312799999998</v>
      </c>
      <c r="I10885">
        <v>9.9681250000000006</v>
      </c>
    </row>
    <row r="10886" spans="1:11" x14ac:dyDescent="0.25">
      <c r="A10886">
        <v>10885</v>
      </c>
      <c r="B10886">
        <v>247.80094199999999</v>
      </c>
      <c r="C10886">
        <v>6.5827080000000002</v>
      </c>
      <c r="H10886">
        <v>241.46312799999998</v>
      </c>
      <c r="I10886">
        <v>9.9681250000000006</v>
      </c>
    </row>
    <row r="10887" spans="1:11" x14ac:dyDescent="0.25">
      <c r="A10887">
        <v>10886</v>
      </c>
      <c r="B10887">
        <v>247.80094199999999</v>
      </c>
      <c r="C10887">
        <v>6.5827080000000002</v>
      </c>
      <c r="H10887">
        <v>241.46312799999998</v>
      </c>
      <c r="I10887">
        <v>9.9681250000000006</v>
      </c>
    </row>
    <row r="10888" spans="1:11" x14ac:dyDescent="0.25">
      <c r="A10888">
        <v>10887</v>
      </c>
      <c r="B10888">
        <v>247.80094199999999</v>
      </c>
      <c r="C10888">
        <v>6.5827080000000002</v>
      </c>
      <c r="H10888">
        <v>241.58854499999998</v>
      </c>
      <c r="I10888">
        <v>9.9055210000000002</v>
      </c>
    </row>
    <row r="10889" spans="1:11" x14ac:dyDescent="0.25">
      <c r="A10889">
        <v>10888</v>
      </c>
      <c r="B10889">
        <v>247.80094199999999</v>
      </c>
      <c r="C10889">
        <v>6.5827080000000002</v>
      </c>
      <c r="H10889">
        <v>241.58854499999998</v>
      </c>
      <c r="I10889">
        <v>9.9055210000000002</v>
      </c>
    </row>
    <row r="10890" spans="1:11" x14ac:dyDescent="0.25">
      <c r="A10890">
        <v>10889</v>
      </c>
      <c r="B10890">
        <v>247.80094199999999</v>
      </c>
      <c r="C10890">
        <v>6.5827080000000002</v>
      </c>
      <c r="H10890">
        <v>241.58854499999998</v>
      </c>
      <c r="I10890">
        <v>9.9055210000000002</v>
      </c>
    </row>
    <row r="10891" spans="1:11" x14ac:dyDescent="0.25">
      <c r="A10891">
        <v>10890</v>
      </c>
      <c r="B10891">
        <v>247.80094199999999</v>
      </c>
      <c r="C10891">
        <v>6.5827080000000002</v>
      </c>
      <c r="H10891">
        <v>241.58854499999998</v>
      </c>
      <c r="I10891">
        <v>9.9055210000000002</v>
      </c>
    </row>
    <row r="10892" spans="1:11" x14ac:dyDescent="0.25">
      <c r="A10892">
        <v>10891</v>
      </c>
      <c r="B10892">
        <v>247.80094199999999</v>
      </c>
      <c r="C10892">
        <v>6.5827080000000002</v>
      </c>
      <c r="H10892">
        <v>241.58854499999998</v>
      </c>
      <c r="I10892">
        <v>9.9055210000000002</v>
      </c>
    </row>
    <row r="10893" spans="1:11" x14ac:dyDescent="0.25">
      <c r="A10893">
        <v>10892</v>
      </c>
      <c r="B10893">
        <v>247.80094199999999</v>
      </c>
      <c r="C10893">
        <v>6.5827080000000002</v>
      </c>
      <c r="H10893">
        <v>241.58854499999998</v>
      </c>
      <c r="I10893">
        <v>9.9055210000000002</v>
      </c>
    </row>
    <row r="10894" spans="1:11" x14ac:dyDescent="0.25">
      <c r="A10894">
        <v>10893</v>
      </c>
      <c r="J10894">
        <v>258.46864999999997</v>
      </c>
      <c r="K10894">
        <v>9.4039579999999994</v>
      </c>
    </row>
    <row r="10895" spans="1:11" x14ac:dyDescent="0.25">
      <c r="A10895">
        <v>10894</v>
      </c>
    </row>
    <row r="10896" spans="1:1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1" x14ac:dyDescent="0.25">
      <c r="A11217">
        <v>11216</v>
      </c>
    </row>
    <row r="11218" spans="1:11" x14ac:dyDescent="0.25">
      <c r="A11218">
        <v>11217</v>
      </c>
    </row>
    <row r="11219" spans="1:11" x14ac:dyDescent="0.25">
      <c r="A11219">
        <v>11218</v>
      </c>
    </row>
    <row r="11220" spans="1:11" x14ac:dyDescent="0.25">
      <c r="A11220">
        <v>11219</v>
      </c>
    </row>
    <row r="11221" spans="1:11" x14ac:dyDescent="0.25">
      <c r="A11221">
        <v>11220</v>
      </c>
    </row>
    <row r="11222" spans="1:11" x14ac:dyDescent="0.25">
      <c r="A11222">
        <v>11221</v>
      </c>
    </row>
    <row r="11223" spans="1:11" x14ac:dyDescent="0.25">
      <c r="A11223">
        <v>11222</v>
      </c>
    </row>
    <row r="11224" spans="1:11" x14ac:dyDescent="0.25">
      <c r="A11224">
        <v>11223</v>
      </c>
    </row>
    <row r="11225" spans="1:11" x14ac:dyDescent="0.25">
      <c r="A11225">
        <v>11224</v>
      </c>
    </row>
    <row r="11226" spans="1:11" x14ac:dyDescent="0.25">
      <c r="A11226">
        <v>11225</v>
      </c>
    </row>
    <row r="11227" spans="1:11" x14ac:dyDescent="0.25">
      <c r="A11227">
        <v>11226</v>
      </c>
    </row>
    <row r="11228" spans="1:11" x14ac:dyDescent="0.25">
      <c r="A11228">
        <v>11227</v>
      </c>
    </row>
    <row r="11229" spans="1:11" x14ac:dyDescent="0.25">
      <c r="A11229">
        <v>11228</v>
      </c>
      <c r="J11229">
        <v>224.959586</v>
      </c>
      <c r="K11229">
        <v>10.281667000000001</v>
      </c>
    </row>
    <row r="11230" spans="1:11" x14ac:dyDescent="0.25">
      <c r="A11230">
        <v>11229</v>
      </c>
      <c r="D11230">
        <v>209.33458200000001</v>
      </c>
      <c r="E11230">
        <v>6.6454170000000001</v>
      </c>
    </row>
    <row r="11231" spans="1:11" x14ac:dyDescent="0.25">
      <c r="A11231">
        <v>11230</v>
      </c>
      <c r="D11231">
        <v>209.33458200000001</v>
      </c>
      <c r="E11231">
        <v>6.6454170000000001</v>
      </c>
    </row>
    <row r="11232" spans="1:11" x14ac:dyDescent="0.25">
      <c r="A11232">
        <v>11231</v>
      </c>
      <c r="D11232">
        <v>209.33458200000001</v>
      </c>
      <c r="E11232">
        <v>6.6454170000000001</v>
      </c>
      <c r="F11232">
        <v>218.621668</v>
      </c>
      <c r="G11232">
        <v>8.3381249999999998</v>
      </c>
    </row>
    <row r="11233" spans="1:9" x14ac:dyDescent="0.25">
      <c r="A11233">
        <v>11232</v>
      </c>
      <c r="D11233">
        <v>209.33458200000001</v>
      </c>
      <c r="E11233">
        <v>6.6454170000000001</v>
      </c>
      <c r="F11233">
        <v>218.621668</v>
      </c>
      <c r="G11233">
        <v>8.3381249999999998</v>
      </c>
    </row>
    <row r="11234" spans="1:9" x14ac:dyDescent="0.25">
      <c r="A11234">
        <v>11233</v>
      </c>
      <c r="D11234">
        <v>209.33458200000001</v>
      </c>
      <c r="E11234">
        <v>6.6454170000000001</v>
      </c>
      <c r="F11234">
        <v>218.621668</v>
      </c>
      <c r="G11234">
        <v>8.3381249999999998</v>
      </c>
    </row>
    <row r="11235" spans="1:9" x14ac:dyDescent="0.25">
      <c r="A11235">
        <v>11234</v>
      </c>
      <c r="D11235">
        <v>208.95802499999999</v>
      </c>
      <c r="E11235">
        <v>6.7081249999999999</v>
      </c>
      <c r="F11235">
        <v>218.621668</v>
      </c>
      <c r="G11235">
        <v>8.3381249999999998</v>
      </c>
    </row>
    <row r="11236" spans="1:9" x14ac:dyDescent="0.25">
      <c r="A11236">
        <v>11235</v>
      </c>
      <c r="D11236">
        <v>208.95802499999999</v>
      </c>
      <c r="E11236">
        <v>6.7081249999999999</v>
      </c>
      <c r="F11236">
        <v>218.621668</v>
      </c>
      <c r="G11236">
        <v>8.3381249999999998</v>
      </c>
    </row>
    <row r="11237" spans="1:9" x14ac:dyDescent="0.25">
      <c r="A11237">
        <v>11236</v>
      </c>
      <c r="D11237">
        <v>208.95802499999999</v>
      </c>
      <c r="E11237">
        <v>6.7081249999999999</v>
      </c>
      <c r="F11237">
        <v>218.621668</v>
      </c>
      <c r="G11237">
        <v>8.3381249999999998</v>
      </c>
    </row>
    <row r="11238" spans="1:9" x14ac:dyDescent="0.25">
      <c r="A11238">
        <v>11237</v>
      </c>
      <c r="D11238">
        <v>208.95802499999999</v>
      </c>
      <c r="E11238">
        <v>6.7081249999999999</v>
      </c>
      <c r="F11238">
        <v>218.621668</v>
      </c>
      <c r="G11238">
        <v>8.3381249999999998</v>
      </c>
    </row>
    <row r="11239" spans="1:9" x14ac:dyDescent="0.25">
      <c r="A11239">
        <v>11238</v>
      </c>
      <c r="D11239">
        <v>208.95802499999999</v>
      </c>
      <c r="E11239">
        <v>6.7081249999999999</v>
      </c>
      <c r="F11239">
        <v>218.621668</v>
      </c>
      <c r="G11239">
        <v>8.3381249999999998</v>
      </c>
    </row>
    <row r="11240" spans="1:9" x14ac:dyDescent="0.25">
      <c r="A11240">
        <v>11239</v>
      </c>
      <c r="D11240">
        <v>208.95802499999999</v>
      </c>
      <c r="E11240">
        <v>6.7081249999999999</v>
      </c>
      <c r="F11240">
        <v>218.621668</v>
      </c>
      <c r="G11240">
        <v>8.3381249999999998</v>
      </c>
    </row>
    <row r="11241" spans="1:9" x14ac:dyDescent="0.25">
      <c r="A11241">
        <v>11240</v>
      </c>
      <c r="D11241">
        <v>208.95802499999999</v>
      </c>
      <c r="E11241">
        <v>6.7081249999999999</v>
      </c>
      <c r="F11241">
        <v>218.621668</v>
      </c>
      <c r="G11241">
        <v>8.3381249999999998</v>
      </c>
    </row>
    <row r="11242" spans="1:9" x14ac:dyDescent="0.25">
      <c r="A11242">
        <v>11241</v>
      </c>
      <c r="D11242">
        <v>208.95802499999999</v>
      </c>
      <c r="E11242">
        <v>6.7081249999999999</v>
      </c>
      <c r="F11242">
        <v>218.621668</v>
      </c>
      <c r="G11242">
        <v>8.3381249999999998</v>
      </c>
    </row>
    <row r="11243" spans="1:9" x14ac:dyDescent="0.25">
      <c r="A11243">
        <v>11242</v>
      </c>
      <c r="D11243">
        <v>208.95802499999999</v>
      </c>
      <c r="E11243">
        <v>6.7081249999999999</v>
      </c>
      <c r="F11243">
        <v>218.621668</v>
      </c>
      <c r="G11243">
        <v>8.3381249999999998</v>
      </c>
    </row>
    <row r="11244" spans="1:9" x14ac:dyDescent="0.25">
      <c r="A11244">
        <v>11243</v>
      </c>
      <c r="D11244">
        <v>208.95802499999999</v>
      </c>
      <c r="E11244">
        <v>6.7081249999999999</v>
      </c>
      <c r="F11244">
        <v>218.621668</v>
      </c>
      <c r="G11244">
        <v>8.3381249999999998</v>
      </c>
    </row>
    <row r="11245" spans="1:9" x14ac:dyDescent="0.25">
      <c r="A11245">
        <v>11244</v>
      </c>
      <c r="D11245">
        <v>208.95802499999999</v>
      </c>
      <c r="E11245">
        <v>6.7081249999999999</v>
      </c>
      <c r="F11245">
        <v>218.55896200000001</v>
      </c>
      <c r="G11245">
        <v>8.3381249999999998</v>
      </c>
    </row>
    <row r="11246" spans="1:9" x14ac:dyDescent="0.25">
      <c r="A11246">
        <v>11245</v>
      </c>
      <c r="D11246">
        <v>208.95802499999999</v>
      </c>
      <c r="E11246">
        <v>6.7081249999999999</v>
      </c>
      <c r="F11246">
        <v>218.43343999999999</v>
      </c>
      <c r="G11246">
        <v>8.3381249999999998</v>
      </c>
    </row>
    <row r="11247" spans="1:9" x14ac:dyDescent="0.25">
      <c r="A11247">
        <v>11246</v>
      </c>
      <c r="F11247">
        <v>218.37072999999998</v>
      </c>
      <c r="G11247">
        <v>8.3381249999999998</v>
      </c>
    </row>
    <row r="11248" spans="1:9" x14ac:dyDescent="0.25">
      <c r="A11248">
        <v>11247</v>
      </c>
      <c r="B11248">
        <v>199.563422</v>
      </c>
      <c r="C11248">
        <v>6.8008160000000002</v>
      </c>
      <c r="F11248">
        <v>218.24521099999998</v>
      </c>
      <c r="G11248">
        <v>8.2754169999999991</v>
      </c>
      <c r="H11248">
        <v>209.836566</v>
      </c>
      <c r="I11248">
        <v>5.4542710000000003</v>
      </c>
    </row>
    <row r="11249" spans="1:9" x14ac:dyDescent="0.25">
      <c r="A11249">
        <v>11248</v>
      </c>
      <c r="B11249">
        <v>199.563422</v>
      </c>
      <c r="C11249">
        <v>6.8008160000000002</v>
      </c>
      <c r="H11249">
        <v>209.836566</v>
      </c>
      <c r="I11249">
        <v>5.4542710000000003</v>
      </c>
    </row>
    <row r="11250" spans="1:9" x14ac:dyDescent="0.25">
      <c r="A11250">
        <v>11249</v>
      </c>
      <c r="B11250">
        <v>199.563422</v>
      </c>
      <c r="C11250">
        <v>6.8008160000000002</v>
      </c>
      <c r="H11250">
        <v>209.836566</v>
      </c>
      <c r="I11250">
        <v>5.4542710000000003</v>
      </c>
    </row>
    <row r="11251" spans="1:9" x14ac:dyDescent="0.25">
      <c r="A11251">
        <v>11250</v>
      </c>
      <c r="B11251">
        <v>199.563422</v>
      </c>
      <c r="C11251">
        <v>6.8008160000000002</v>
      </c>
      <c r="H11251">
        <v>209.836566</v>
      </c>
      <c r="I11251">
        <v>5.4542710000000003</v>
      </c>
    </row>
    <row r="11252" spans="1:9" x14ac:dyDescent="0.25">
      <c r="A11252">
        <v>11251</v>
      </c>
      <c r="B11252">
        <v>199.563422</v>
      </c>
      <c r="C11252">
        <v>6.8008160000000002</v>
      </c>
      <c r="H11252">
        <v>209.836566</v>
      </c>
      <c r="I11252">
        <v>5.4542710000000003</v>
      </c>
    </row>
    <row r="11253" spans="1:9" x14ac:dyDescent="0.25">
      <c r="A11253">
        <v>11252</v>
      </c>
      <c r="B11253">
        <v>199.563422</v>
      </c>
      <c r="C11253">
        <v>6.8008160000000002</v>
      </c>
      <c r="H11253">
        <v>209.836566</v>
      </c>
      <c r="I11253">
        <v>5.4542710000000003</v>
      </c>
    </row>
    <row r="11254" spans="1:9" x14ac:dyDescent="0.25">
      <c r="A11254">
        <v>11253</v>
      </c>
      <c r="B11254">
        <v>199.563422</v>
      </c>
      <c r="C11254">
        <v>6.8008160000000002</v>
      </c>
      <c r="H11254">
        <v>209.836566</v>
      </c>
      <c r="I11254">
        <v>5.3915620000000004</v>
      </c>
    </row>
    <row r="11255" spans="1:9" x14ac:dyDescent="0.25">
      <c r="A11255">
        <v>11254</v>
      </c>
      <c r="B11255">
        <v>199.563422</v>
      </c>
      <c r="C11255">
        <v>6.8008160000000002</v>
      </c>
      <c r="H11255">
        <v>209.836566</v>
      </c>
      <c r="I11255">
        <v>5.3915620000000004</v>
      </c>
    </row>
    <row r="11256" spans="1:9" x14ac:dyDescent="0.25">
      <c r="A11256">
        <v>11255</v>
      </c>
      <c r="B11256">
        <v>199.563422</v>
      </c>
      <c r="C11256">
        <v>6.8008160000000002</v>
      </c>
      <c r="H11256">
        <v>209.836566</v>
      </c>
      <c r="I11256">
        <v>5.3915620000000004</v>
      </c>
    </row>
    <row r="11257" spans="1:9" x14ac:dyDescent="0.25">
      <c r="A11257">
        <v>11256</v>
      </c>
      <c r="B11257">
        <v>199.563422</v>
      </c>
      <c r="C11257">
        <v>6.8008160000000002</v>
      </c>
      <c r="H11257">
        <v>209.836566</v>
      </c>
      <c r="I11257">
        <v>5.3915620000000004</v>
      </c>
    </row>
    <row r="11258" spans="1:9" x14ac:dyDescent="0.25">
      <c r="A11258">
        <v>11257</v>
      </c>
      <c r="B11258">
        <v>199.374505</v>
      </c>
      <c r="C11258">
        <v>6.8008160000000002</v>
      </c>
      <c r="H11258">
        <v>209.71104299999999</v>
      </c>
      <c r="I11258">
        <v>5.3288539999999998</v>
      </c>
    </row>
    <row r="11259" spans="1:9" x14ac:dyDescent="0.25">
      <c r="A11259">
        <v>11258</v>
      </c>
      <c r="B11259">
        <v>199.248491</v>
      </c>
      <c r="C11259">
        <v>6.8008160000000002</v>
      </c>
      <c r="H11259">
        <v>209.648337</v>
      </c>
      <c r="I11259">
        <v>5.3288539999999998</v>
      </c>
    </row>
    <row r="11260" spans="1:9" x14ac:dyDescent="0.25">
      <c r="A11260">
        <v>11259</v>
      </c>
      <c r="D11260">
        <v>191.81802099999999</v>
      </c>
      <c r="E11260">
        <v>4.2190839999999996</v>
      </c>
      <c r="H11260">
        <v>209.648337</v>
      </c>
      <c r="I11260">
        <v>5.3288539999999998</v>
      </c>
    </row>
    <row r="11261" spans="1:9" x14ac:dyDescent="0.25">
      <c r="A11261">
        <v>11260</v>
      </c>
      <c r="D11261">
        <v>191.81802099999999</v>
      </c>
      <c r="E11261">
        <v>4.2190839999999996</v>
      </c>
      <c r="H11261">
        <v>209.58552399999999</v>
      </c>
      <c r="I11261">
        <v>5.3288539999999998</v>
      </c>
    </row>
    <row r="11262" spans="1:9" x14ac:dyDescent="0.25">
      <c r="A11262">
        <v>11261</v>
      </c>
      <c r="D11262">
        <v>191.81802099999999</v>
      </c>
      <c r="E11262">
        <v>4.2190839999999996</v>
      </c>
      <c r="H11262">
        <v>209.33458200000001</v>
      </c>
      <c r="I11262">
        <v>5.3288539999999998</v>
      </c>
    </row>
    <row r="11263" spans="1:9" x14ac:dyDescent="0.25">
      <c r="A11263">
        <v>11262</v>
      </c>
      <c r="D11263">
        <v>191.81802099999999</v>
      </c>
      <c r="E11263">
        <v>4.2190839999999996</v>
      </c>
      <c r="H11263">
        <v>209.27177699999999</v>
      </c>
      <c r="I11263">
        <v>5.3288539999999998</v>
      </c>
    </row>
    <row r="11264" spans="1:9" x14ac:dyDescent="0.25">
      <c r="A11264">
        <v>11263</v>
      </c>
      <c r="D11264">
        <v>191.81802099999999</v>
      </c>
      <c r="E11264">
        <v>4.2190839999999996</v>
      </c>
      <c r="F11264">
        <v>199.185588</v>
      </c>
      <c r="G11264">
        <v>7.0527410000000001</v>
      </c>
    </row>
    <row r="11265" spans="1:9" x14ac:dyDescent="0.25">
      <c r="A11265">
        <v>11264</v>
      </c>
      <c r="D11265">
        <v>191.81802099999999</v>
      </c>
      <c r="E11265">
        <v>4.2190839999999996</v>
      </c>
      <c r="F11265">
        <v>199.185588</v>
      </c>
      <c r="G11265">
        <v>7.0527410000000001</v>
      </c>
    </row>
    <row r="11266" spans="1:9" x14ac:dyDescent="0.25">
      <c r="A11266">
        <v>11265</v>
      </c>
      <c r="D11266">
        <v>191.81802099999999</v>
      </c>
      <c r="E11266">
        <v>4.2190839999999996</v>
      </c>
      <c r="F11266">
        <v>199.185588</v>
      </c>
      <c r="G11266">
        <v>7.0527410000000001</v>
      </c>
    </row>
    <row r="11267" spans="1:9" x14ac:dyDescent="0.25">
      <c r="A11267">
        <v>11266</v>
      </c>
      <c r="D11267">
        <v>191.81802099999999</v>
      </c>
      <c r="E11267">
        <v>4.2190839999999996</v>
      </c>
      <c r="F11267">
        <v>199.185588</v>
      </c>
      <c r="G11267">
        <v>6.9897330000000002</v>
      </c>
    </row>
    <row r="11268" spans="1:9" x14ac:dyDescent="0.25">
      <c r="A11268">
        <v>11267</v>
      </c>
      <c r="D11268">
        <v>191.81802099999999</v>
      </c>
      <c r="E11268">
        <v>4.2190839999999996</v>
      </c>
      <c r="F11268">
        <v>199.185588</v>
      </c>
      <c r="G11268">
        <v>6.9897330000000002</v>
      </c>
    </row>
    <row r="11269" spans="1:9" x14ac:dyDescent="0.25">
      <c r="A11269">
        <v>11268</v>
      </c>
      <c r="D11269">
        <v>191.81802099999999</v>
      </c>
      <c r="E11269">
        <v>4.2190839999999996</v>
      </c>
      <c r="F11269">
        <v>199.185588</v>
      </c>
      <c r="G11269">
        <v>6.9897330000000002</v>
      </c>
    </row>
    <row r="11270" spans="1:9" x14ac:dyDescent="0.25">
      <c r="A11270">
        <v>11269</v>
      </c>
      <c r="D11270">
        <v>191.81802099999999</v>
      </c>
      <c r="E11270">
        <v>4.2190839999999996</v>
      </c>
      <c r="F11270">
        <v>199.185588</v>
      </c>
      <c r="G11270">
        <v>6.9897330000000002</v>
      </c>
    </row>
    <row r="11271" spans="1:9" x14ac:dyDescent="0.25">
      <c r="A11271">
        <v>11270</v>
      </c>
      <c r="D11271">
        <v>191.81802099999999</v>
      </c>
      <c r="E11271">
        <v>4.2190839999999996</v>
      </c>
      <c r="F11271">
        <v>199.185588</v>
      </c>
      <c r="G11271">
        <v>6.9897330000000002</v>
      </c>
    </row>
    <row r="11272" spans="1:9" x14ac:dyDescent="0.25">
      <c r="A11272">
        <v>11271</v>
      </c>
      <c r="B11272">
        <v>185.70976199999998</v>
      </c>
      <c r="C11272">
        <v>6.6118980000000001</v>
      </c>
      <c r="D11272">
        <v>191.81802099999999</v>
      </c>
      <c r="E11272">
        <v>4.2190839999999996</v>
      </c>
      <c r="F11272">
        <v>199.185588</v>
      </c>
      <c r="G11272">
        <v>6.9897330000000002</v>
      </c>
    </row>
    <row r="11273" spans="1:9" x14ac:dyDescent="0.25">
      <c r="A11273">
        <v>11272</v>
      </c>
      <c r="B11273">
        <v>185.70976199999998</v>
      </c>
      <c r="C11273">
        <v>6.6118980000000001</v>
      </c>
      <c r="F11273">
        <v>199.185588</v>
      </c>
      <c r="G11273">
        <v>6.9897330000000002</v>
      </c>
    </row>
    <row r="11274" spans="1:9" x14ac:dyDescent="0.25">
      <c r="A11274">
        <v>11273</v>
      </c>
      <c r="B11274">
        <v>185.70976199999998</v>
      </c>
      <c r="C11274">
        <v>6.6118980000000001</v>
      </c>
      <c r="F11274">
        <v>199.185588</v>
      </c>
      <c r="G11274">
        <v>6.9897330000000002</v>
      </c>
    </row>
    <row r="11275" spans="1:9" x14ac:dyDescent="0.25">
      <c r="A11275">
        <v>11274</v>
      </c>
      <c r="B11275">
        <v>185.70976199999998</v>
      </c>
      <c r="C11275">
        <v>6.6118980000000001</v>
      </c>
      <c r="F11275">
        <v>199.185588</v>
      </c>
      <c r="G11275">
        <v>6.9897330000000002</v>
      </c>
    </row>
    <row r="11276" spans="1:9" x14ac:dyDescent="0.25">
      <c r="A11276">
        <v>11275</v>
      </c>
      <c r="B11276">
        <v>185.70976199999998</v>
      </c>
      <c r="C11276">
        <v>6.6118980000000001</v>
      </c>
      <c r="F11276">
        <v>198.99667099999999</v>
      </c>
      <c r="G11276">
        <v>6.9897330000000002</v>
      </c>
    </row>
    <row r="11277" spans="1:9" x14ac:dyDescent="0.25">
      <c r="A11277">
        <v>11276</v>
      </c>
      <c r="B11277">
        <v>185.70976199999998</v>
      </c>
      <c r="C11277">
        <v>6.5489949999999997</v>
      </c>
      <c r="H11277">
        <v>192.447675</v>
      </c>
      <c r="I11277">
        <v>4.2190839999999996</v>
      </c>
    </row>
    <row r="11278" spans="1:9" x14ac:dyDescent="0.25">
      <c r="A11278">
        <v>11277</v>
      </c>
      <c r="B11278">
        <v>185.70976199999998</v>
      </c>
      <c r="C11278">
        <v>6.5489949999999997</v>
      </c>
      <c r="H11278">
        <v>192.447675</v>
      </c>
      <c r="I11278">
        <v>4.2190839999999996</v>
      </c>
    </row>
    <row r="11279" spans="1:9" x14ac:dyDescent="0.25">
      <c r="A11279">
        <v>11278</v>
      </c>
      <c r="B11279">
        <v>185.70976199999998</v>
      </c>
      <c r="C11279">
        <v>6.5489949999999997</v>
      </c>
      <c r="H11279">
        <v>192.447675</v>
      </c>
      <c r="I11279">
        <v>4.2190839999999996</v>
      </c>
    </row>
    <row r="11280" spans="1:9" x14ac:dyDescent="0.25">
      <c r="A11280">
        <v>11279</v>
      </c>
      <c r="B11280">
        <v>185.70976199999998</v>
      </c>
      <c r="C11280">
        <v>6.5489949999999997</v>
      </c>
      <c r="H11280">
        <v>192.447675</v>
      </c>
      <c r="I11280">
        <v>4.2190839999999996</v>
      </c>
    </row>
    <row r="11281" spans="1:9" x14ac:dyDescent="0.25">
      <c r="A11281">
        <v>11280</v>
      </c>
      <c r="B11281">
        <v>185.70976199999998</v>
      </c>
      <c r="C11281">
        <v>6.5489949999999997</v>
      </c>
      <c r="H11281">
        <v>192.447675</v>
      </c>
      <c r="I11281">
        <v>4.2190839999999996</v>
      </c>
    </row>
    <row r="11282" spans="1:9" x14ac:dyDescent="0.25">
      <c r="A11282">
        <v>11281</v>
      </c>
      <c r="B11282">
        <v>185.70976199999998</v>
      </c>
      <c r="C11282">
        <v>6.5489949999999997</v>
      </c>
      <c r="H11282">
        <v>192.447675</v>
      </c>
      <c r="I11282">
        <v>4.2190839999999996</v>
      </c>
    </row>
    <row r="11283" spans="1:9" x14ac:dyDescent="0.25">
      <c r="A11283">
        <v>11282</v>
      </c>
      <c r="B11283">
        <v>185.70976199999998</v>
      </c>
      <c r="C11283">
        <v>6.5489949999999997</v>
      </c>
      <c r="H11283">
        <v>192.447675</v>
      </c>
      <c r="I11283">
        <v>4.2190839999999996</v>
      </c>
    </row>
    <row r="11284" spans="1:9" x14ac:dyDescent="0.25">
      <c r="A11284">
        <v>11283</v>
      </c>
      <c r="B11284">
        <v>185.58385199999998</v>
      </c>
      <c r="C11284">
        <v>6.6118980000000001</v>
      </c>
      <c r="H11284">
        <v>192.384773</v>
      </c>
      <c r="I11284">
        <v>4.2190839999999996</v>
      </c>
    </row>
    <row r="11285" spans="1:9" x14ac:dyDescent="0.25">
      <c r="A11285">
        <v>11284</v>
      </c>
      <c r="B11285">
        <v>185.52095</v>
      </c>
      <c r="C11285">
        <v>6.674906</v>
      </c>
      <c r="H11285">
        <v>192.384773</v>
      </c>
      <c r="I11285">
        <v>4.2190839999999996</v>
      </c>
    </row>
    <row r="11286" spans="1:9" x14ac:dyDescent="0.25">
      <c r="A11286">
        <v>11285</v>
      </c>
      <c r="H11286">
        <v>192.384773</v>
      </c>
      <c r="I11286">
        <v>4.2190839999999996</v>
      </c>
    </row>
    <row r="11287" spans="1:9" x14ac:dyDescent="0.25">
      <c r="A11287">
        <v>11286</v>
      </c>
      <c r="F11287">
        <v>185.96168599999999</v>
      </c>
      <c r="G11287">
        <v>7.8713129999999998</v>
      </c>
      <c r="H11287">
        <v>192.384773</v>
      </c>
      <c r="I11287">
        <v>4.2190839999999996</v>
      </c>
    </row>
    <row r="11288" spans="1:9" x14ac:dyDescent="0.25">
      <c r="A11288">
        <v>11287</v>
      </c>
      <c r="F11288">
        <v>185.96168599999999</v>
      </c>
      <c r="G11288">
        <v>7.8713129999999998</v>
      </c>
      <c r="H11288">
        <v>192.384773</v>
      </c>
      <c r="I11288">
        <v>4.2190839999999996</v>
      </c>
    </row>
    <row r="11289" spans="1:9" x14ac:dyDescent="0.25">
      <c r="A11289">
        <v>11288</v>
      </c>
      <c r="F11289">
        <v>185.96168599999999</v>
      </c>
      <c r="G11289">
        <v>7.8713129999999998</v>
      </c>
      <c r="H11289">
        <v>192.384773</v>
      </c>
      <c r="I11289">
        <v>4.2190839999999996</v>
      </c>
    </row>
    <row r="11290" spans="1:9" x14ac:dyDescent="0.25">
      <c r="A11290">
        <v>11289</v>
      </c>
      <c r="D11290">
        <v>177.20879500000001</v>
      </c>
      <c r="E11290">
        <v>6.8008160000000002</v>
      </c>
      <c r="F11290">
        <v>185.89867899999999</v>
      </c>
      <c r="G11290">
        <v>7.8084100000000003</v>
      </c>
      <c r="H11290">
        <v>192.384773</v>
      </c>
      <c r="I11290">
        <v>4.2190839999999996</v>
      </c>
    </row>
    <row r="11291" spans="1:9" x14ac:dyDescent="0.25">
      <c r="A11291">
        <v>11290</v>
      </c>
      <c r="D11291">
        <v>177.20879500000001</v>
      </c>
      <c r="E11291">
        <v>6.8008160000000002</v>
      </c>
      <c r="F11291">
        <v>185.89867899999999</v>
      </c>
      <c r="G11291">
        <v>7.8084100000000003</v>
      </c>
      <c r="H11291">
        <v>192.258758</v>
      </c>
      <c r="I11291">
        <v>4.2190839999999996</v>
      </c>
    </row>
    <row r="11292" spans="1:9" x14ac:dyDescent="0.25">
      <c r="A11292">
        <v>11291</v>
      </c>
      <c r="D11292">
        <v>177.20879500000001</v>
      </c>
      <c r="E11292">
        <v>6.8008160000000002</v>
      </c>
      <c r="F11292">
        <v>185.83577700000001</v>
      </c>
      <c r="G11292">
        <v>7.8084100000000003</v>
      </c>
      <c r="H11292">
        <v>192.069841</v>
      </c>
      <c r="I11292">
        <v>4.2190839999999996</v>
      </c>
    </row>
    <row r="11293" spans="1:9" x14ac:dyDescent="0.25">
      <c r="A11293">
        <v>11292</v>
      </c>
      <c r="D11293">
        <v>177.20879500000001</v>
      </c>
      <c r="E11293">
        <v>6.8008160000000002</v>
      </c>
      <c r="F11293">
        <v>185.83577700000001</v>
      </c>
      <c r="G11293">
        <v>7.8084100000000003</v>
      </c>
    </row>
    <row r="11294" spans="1:9" x14ac:dyDescent="0.25">
      <c r="A11294">
        <v>11293</v>
      </c>
      <c r="D11294">
        <v>177.20879500000001</v>
      </c>
      <c r="E11294">
        <v>6.8008160000000002</v>
      </c>
      <c r="F11294">
        <v>185.77276899999998</v>
      </c>
      <c r="G11294">
        <v>7.8084100000000003</v>
      </c>
    </row>
    <row r="11295" spans="1:9" x14ac:dyDescent="0.25">
      <c r="A11295">
        <v>11294</v>
      </c>
      <c r="D11295">
        <v>177.20879500000001</v>
      </c>
      <c r="E11295">
        <v>6.8008160000000002</v>
      </c>
      <c r="F11295">
        <v>185.70976199999998</v>
      </c>
      <c r="G11295">
        <v>7.8084100000000003</v>
      </c>
    </row>
    <row r="11296" spans="1:9" x14ac:dyDescent="0.25">
      <c r="A11296">
        <v>11295</v>
      </c>
      <c r="D11296">
        <v>177.20879500000001</v>
      </c>
      <c r="E11296">
        <v>6.8008160000000002</v>
      </c>
      <c r="F11296">
        <v>185.70976199999998</v>
      </c>
      <c r="G11296">
        <v>7.9343199999999996</v>
      </c>
    </row>
    <row r="11297" spans="1:9" x14ac:dyDescent="0.25">
      <c r="A11297">
        <v>11296</v>
      </c>
      <c r="D11297">
        <v>177.20879500000001</v>
      </c>
      <c r="E11297">
        <v>6.8008160000000002</v>
      </c>
      <c r="F11297">
        <v>185.52095</v>
      </c>
      <c r="G11297">
        <v>7.9973270000000003</v>
      </c>
    </row>
    <row r="11298" spans="1:9" x14ac:dyDescent="0.25">
      <c r="A11298">
        <v>11297</v>
      </c>
      <c r="D11298">
        <v>177.20879500000001</v>
      </c>
      <c r="E11298">
        <v>6.8008160000000002</v>
      </c>
      <c r="F11298">
        <v>185.457942</v>
      </c>
      <c r="G11298">
        <v>7.9973270000000003</v>
      </c>
    </row>
    <row r="11299" spans="1:9" x14ac:dyDescent="0.25">
      <c r="A11299">
        <v>11298</v>
      </c>
      <c r="D11299">
        <v>177.20879500000001</v>
      </c>
      <c r="E11299">
        <v>6.7379129999999998</v>
      </c>
      <c r="F11299">
        <v>185.457942</v>
      </c>
      <c r="G11299">
        <v>7.9973270000000003</v>
      </c>
    </row>
    <row r="11300" spans="1:9" x14ac:dyDescent="0.25">
      <c r="A11300">
        <v>11299</v>
      </c>
      <c r="D11300">
        <v>177.14578699999998</v>
      </c>
      <c r="E11300">
        <v>6.7379129999999998</v>
      </c>
      <c r="F11300">
        <v>185.457942</v>
      </c>
      <c r="G11300">
        <v>7.9973270000000003</v>
      </c>
    </row>
    <row r="11301" spans="1:9" x14ac:dyDescent="0.25">
      <c r="A11301">
        <v>11300</v>
      </c>
      <c r="D11301">
        <v>177.08277999999999</v>
      </c>
      <c r="E11301">
        <v>6.7379129999999998</v>
      </c>
      <c r="F11301">
        <v>185.457942</v>
      </c>
      <c r="G11301">
        <v>7.9973270000000003</v>
      </c>
    </row>
    <row r="11302" spans="1:9" x14ac:dyDescent="0.25">
      <c r="A11302">
        <v>11301</v>
      </c>
      <c r="D11302">
        <v>177.01987800000001</v>
      </c>
      <c r="E11302">
        <v>6.7379129999999998</v>
      </c>
      <c r="F11302">
        <v>185.457942</v>
      </c>
      <c r="G11302">
        <v>7.9973270000000003</v>
      </c>
    </row>
    <row r="11303" spans="1:9" x14ac:dyDescent="0.25">
      <c r="A11303">
        <v>11302</v>
      </c>
      <c r="D11303">
        <v>177.01987800000001</v>
      </c>
      <c r="E11303">
        <v>6.7379129999999998</v>
      </c>
      <c r="F11303">
        <v>185.457942</v>
      </c>
      <c r="G11303">
        <v>7.9973270000000003</v>
      </c>
    </row>
    <row r="11304" spans="1:9" x14ac:dyDescent="0.25">
      <c r="A11304">
        <v>11303</v>
      </c>
      <c r="B11304">
        <v>168.89663999999999</v>
      </c>
      <c r="C11304">
        <v>7.3675680000000003</v>
      </c>
      <c r="F11304">
        <v>185.457942</v>
      </c>
      <c r="G11304">
        <v>7.9973270000000003</v>
      </c>
    </row>
    <row r="11305" spans="1:9" x14ac:dyDescent="0.25">
      <c r="A11305">
        <v>11304</v>
      </c>
      <c r="B11305">
        <v>168.89663999999999</v>
      </c>
      <c r="C11305">
        <v>7.3675680000000003</v>
      </c>
      <c r="F11305">
        <v>185.394935</v>
      </c>
      <c r="G11305">
        <v>7.9973270000000003</v>
      </c>
    </row>
    <row r="11306" spans="1:9" x14ac:dyDescent="0.25">
      <c r="A11306">
        <v>11305</v>
      </c>
      <c r="B11306">
        <v>168.89663999999999</v>
      </c>
      <c r="C11306">
        <v>7.3675680000000003</v>
      </c>
      <c r="F11306">
        <v>184.89119099999999</v>
      </c>
      <c r="G11306">
        <v>7.9343199999999996</v>
      </c>
      <c r="H11306">
        <v>176.76795300000001</v>
      </c>
      <c r="I11306">
        <v>5.4784980000000001</v>
      </c>
    </row>
    <row r="11307" spans="1:9" x14ac:dyDescent="0.25">
      <c r="A11307">
        <v>11306</v>
      </c>
      <c r="B11307">
        <v>168.89663999999999</v>
      </c>
      <c r="C11307">
        <v>7.3675680000000003</v>
      </c>
      <c r="H11307">
        <v>176.76795300000001</v>
      </c>
      <c r="I11307">
        <v>5.4784980000000001</v>
      </c>
    </row>
    <row r="11308" spans="1:9" x14ac:dyDescent="0.25">
      <c r="A11308">
        <v>11307</v>
      </c>
      <c r="B11308">
        <v>168.89663999999999</v>
      </c>
      <c r="C11308">
        <v>7.3675680000000003</v>
      </c>
      <c r="H11308">
        <v>176.76795300000001</v>
      </c>
      <c r="I11308">
        <v>5.4784980000000001</v>
      </c>
    </row>
    <row r="11309" spans="1:9" x14ac:dyDescent="0.25">
      <c r="A11309">
        <v>11308</v>
      </c>
      <c r="B11309">
        <v>168.89663999999999</v>
      </c>
      <c r="C11309">
        <v>7.3675680000000003</v>
      </c>
      <c r="H11309">
        <v>176.76795300000001</v>
      </c>
      <c r="I11309">
        <v>5.4784980000000001</v>
      </c>
    </row>
    <row r="11310" spans="1:9" x14ac:dyDescent="0.25">
      <c r="A11310">
        <v>11309</v>
      </c>
      <c r="B11310">
        <v>168.89663999999999</v>
      </c>
      <c r="C11310">
        <v>7.3675680000000003</v>
      </c>
      <c r="H11310">
        <v>176.76795300000001</v>
      </c>
      <c r="I11310">
        <v>5.4784980000000001</v>
      </c>
    </row>
    <row r="11311" spans="1:9" x14ac:dyDescent="0.25">
      <c r="A11311">
        <v>11310</v>
      </c>
      <c r="B11311">
        <v>168.89663999999999</v>
      </c>
      <c r="C11311">
        <v>7.3675680000000003</v>
      </c>
      <c r="H11311">
        <v>176.76795300000001</v>
      </c>
      <c r="I11311">
        <v>5.4784980000000001</v>
      </c>
    </row>
    <row r="11312" spans="1:9" x14ac:dyDescent="0.25">
      <c r="A11312">
        <v>11311</v>
      </c>
      <c r="B11312">
        <v>168.89663999999999</v>
      </c>
      <c r="C11312">
        <v>7.3675680000000003</v>
      </c>
      <c r="H11312">
        <v>176.76795300000001</v>
      </c>
      <c r="I11312">
        <v>5.4784980000000001</v>
      </c>
    </row>
    <row r="11313" spans="1:9" x14ac:dyDescent="0.25">
      <c r="A11313">
        <v>11312</v>
      </c>
      <c r="B11313">
        <v>168.89663999999999</v>
      </c>
      <c r="C11313">
        <v>7.3675680000000003</v>
      </c>
      <c r="H11313">
        <v>176.76795300000001</v>
      </c>
      <c r="I11313">
        <v>5.4784980000000001</v>
      </c>
    </row>
    <row r="11314" spans="1:9" x14ac:dyDescent="0.25">
      <c r="A11314">
        <v>11313</v>
      </c>
      <c r="B11314">
        <v>168.89663999999999</v>
      </c>
      <c r="C11314">
        <v>7.3675680000000003</v>
      </c>
      <c r="H11314">
        <v>176.76795300000001</v>
      </c>
      <c r="I11314">
        <v>5.4784980000000001</v>
      </c>
    </row>
    <row r="11315" spans="1:9" x14ac:dyDescent="0.25">
      <c r="A11315">
        <v>11314</v>
      </c>
      <c r="B11315">
        <v>168.70772499999998</v>
      </c>
      <c r="C11315">
        <v>7.3675680000000003</v>
      </c>
      <c r="H11315">
        <v>176.76795300000001</v>
      </c>
      <c r="I11315">
        <v>5.4784980000000001</v>
      </c>
    </row>
    <row r="11316" spans="1:9" x14ac:dyDescent="0.25">
      <c r="A11316">
        <v>11315</v>
      </c>
      <c r="H11316">
        <v>176.453126</v>
      </c>
      <c r="I11316">
        <v>5.4784980000000001</v>
      </c>
    </row>
    <row r="11317" spans="1:9" x14ac:dyDescent="0.25">
      <c r="A11317">
        <v>11316</v>
      </c>
      <c r="H11317">
        <v>176.453126</v>
      </c>
      <c r="I11317">
        <v>5.4784980000000001</v>
      </c>
    </row>
    <row r="11318" spans="1:9" x14ac:dyDescent="0.25">
      <c r="A11318">
        <v>11317</v>
      </c>
      <c r="D11318">
        <v>158.06565799999998</v>
      </c>
      <c r="E11318">
        <v>5.6044090000000004</v>
      </c>
      <c r="H11318">
        <v>176.26420899999999</v>
      </c>
      <c r="I11318">
        <v>5.4784980000000001</v>
      </c>
    </row>
    <row r="11319" spans="1:9" x14ac:dyDescent="0.25">
      <c r="A11319">
        <v>11318</v>
      </c>
      <c r="D11319">
        <v>158.06565799999998</v>
      </c>
      <c r="E11319">
        <v>5.6044090000000004</v>
      </c>
      <c r="F11319">
        <v>168.26688300000001</v>
      </c>
      <c r="G11319">
        <v>8.1862440000000003</v>
      </c>
    </row>
    <row r="11320" spans="1:9" x14ac:dyDescent="0.25">
      <c r="A11320">
        <v>11319</v>
      </c>
      <c r="D11320">
        <v>158.06565799999998</v>
      </c>
      <c r="E11320">
        <v>5.6044090000000004</v>
      </c>
      <c r="F11320">
        <v>168.26688300000001</v>
      </c>
      <c r="G11320">
        <v>8.1862440000000003</v>
      </c>
    </row>
    <row r="11321" spans="1:9" x14ac:dyDescent="0.25">
      <c r="A11321">
        <v>11320</v>
      </c>
      <c r="D11321">
        <v>158.06565799999998</v>
      </c>
      <c r="E11321">
        <v>5.6044090000000004</v>
      </c>
      <c r="F11321">
        <v>168.26688300000001</v>
      </c>
      <c r="G11321">
        <v>8.1862440000000003</v>
      </c>
    </row>
    <row r="11322" spans="1:9" x14ac:dyDescent="0.25">
      <c r="A11322">
        <v>11321</v>
      </c>
      <c r="D11322">
        <v>158.06565799999998</v>
      </c>
      <c r="E11322">
        <v>5.6044090000000004</v>
      </c>
      <c r="F11322">
        <v>168.26688300000001</v>
      </c>
      <c r="G11322">
        <v>8.1862440000000003</v>
      </c>
    </row>
    <row r="11323" spans="1:9" x14ac:dyDescent="0.25">
      <c r="A11323">
        <v>11322</v>
      </c>
      <c r="D11323">
        <v>158.06565799999998</v>
      </c>
      <c r="E11323">
        <v>5.6044090000000004</v>
      </c>
      <c r="F11323">
        <v>168.26688300000001</v>
      </c>
      <c r="G11323">
        <v>8.1862440000000003</v>
      </c>
    </row>
    <row r="11324" spans="1:9" x14ac:dyDescent="0.25">
      <c r="A11324">
        <v>11323</v>
      </c>
      <c r="D11324">
        <v>158.06565799999998</v>
      </c>
      <c r="E11324">
        <v>5.6044090000000004</v>
      </c>
      <c r="F11324">
        <v>168.26688300000001</v>
      </c>
      <c r="G11324">
        <v>8.1862440000000003</v>
      </c>
    </row>
    <row r="11325" spans="1:9" x14ac:dyDescent="0.25">
      <c r="A11325">
        <v>11324</v>
      </c>
      <c r="D11325">
        <v>158.06565799999998</v>
      </c>
      <c r="E11325">
        <v>5.6044090000000004</v>
      </c>
      <c r="F11325">
        <v>168.26688300000001</v>
      </c>
      <c r="G11325">
        <v>8.1862440000000003</v>
      </c>
    </row>
    <row r="11326" spans="1:9" x14ac:dyDescent="0.25">
      <c r="A11326">
        <v>11325</v>
      </c>
      <c r="D11326">
        <v>158.06565799999998</v>
      </c>
      <c r="E11326">
        <v>5.6044090000000004</v>
      </c>
      <c r="F11326">
        <v>168.26688300000001</v>
      </c>
      <c r="G11326">
        <v>8.1862440000000003</v>
      </c>
    </row>
    <row r="11327" spans="1:9" x14ac:dyDescent="0.25">
      <c r="A11327">
        <v>11326</v>
      </c>
      <c r="D11327">
        <v>158.06565799999998</v>
      </c>
      <c r="E11327">
        <v>5.6044090000000004</v>
      </c>
      <c r="F11327">
        <v>168.07796400000001</v>
      </c>
      <c r="G11327">
        <v>8.1862440000000003</v>
      </c>
    </row>
    <row r="11328" spans="1:9" x14ac:dyDescent="0.25">
      <c r="A11328">
        <v>11327</v>
      </c>
      <c r="D11328">
        <v>158.06565799999998</v>
      </c>
      <c r="E11328">
        <v>5.6044090000000004</v>
      </c>
      <c r="F11328">
        <v>167.95205199999998</v>
      </c>
      <c r="G11328">
        <v>8.1862440000000003</v>
      </c>
    </row>
    <row r="11329" spans="1:9" x14ac:dyDescent="0.25">
      <c r="A11329">
        <v>11328</v>
      </c>
      <c r="D11329">
        <v>158.06565799999998</v>
      </c>
      <c r="E11329">
        <v>5.6044090000000004</v>
      </c>
      <c r="F11329">
        <v>167.88904500000001</v>
      </c>
      <c r="G11329">
        <v>8.1862440000000003</v>
      </c>
    </row>
    <row r="11330" spans="1:9" x14ac:dyDescent="0.25">
      <c r="A11330">
        <v>11329</v>
      </c>
      <c r="B11330">
        <v>149.438571</v>
      </c>
      <c r="C11330">
        <v>6.674906</v>
      </c>
    </row>
    <row r="11331" spans="1:9" x14ac:dyDescent="0.25">
      <c r="A11331">
        <v>11330</v>
      </c>
      <c r="B11331">
        <v>149.438571</v>
      </c>
      <c r="C11331">
        <v>6.674906</v>
      </c>
    </row>
    <row r="11332" spans="1:9" x14ac:dyDescent="0.25">
      <c r="A11332">
        <v>11331</v>
      </c>
      <c r="B11332">
        <v>149.438571</v>
      </c>
      <c r="C11332">
        <v>6.674906</v>
      </c>
      <c r="H11332">
        <v>157.87673899999999</v>
      </c>
      <c r="I11332">
        <v>4.7228289999999999</v>
      </c>
    </row>
    <row r="11333" spans="1:9" x14ac:dyDescent="0.25">
      <c r="A11333">
        <v>11332</v>
      </c>
      <c r="B11333">
        <v>149.438571</v>
      </c>
      <c r="C11333">
        <v>6.674906</v>
      </c>
      <c r="H11333">
        <v>157.87673899999999</v>
      </c>
      <c r="I11333">
        <v>4.7228289999999999</v>
      </c>
    </row>
    <row r="11334" spans="1:9" x14ac:dyDescent="0.25">
      <c r="A11334">
        <v>11333</v>
      </c>
      <c r="B11334">
        <v>149.438571</v>
      </c>
      <c r="C11334">
        <v>6.674906</v>
      </c>
      <c r="H11334">
        <v>157.87673899999999</v>
      </c>
      <c r="I11334">
        <v>4.7228289999999999</v>
      </c>
    </row>
    <row r="11335" spans="1:9" x14ac:dyDescent="0.25">
      <c r="A11335">
        <v>11334</v>
      </c>
      <c r="B11335">
        <v>149.438571</v>
      </c>
      <c r="C11335">
        <v>6.674906</v>
      </c>
      <c r="H11335">
        <v>157.87673899999999</v>
      </c>
      <c r="I11335">
        <v>4.7228289999999999</v>
      </c>
    </row>
    <row r="11336" spans="1:9" x14ac:dyDescent="0.25">
      <c r="A11336">
        <v>11335</v>
      </c>
      <c r="B11336">
        <v>149.438571</v>
      </c>
      <c r="C11336">
        <v>6.674906</v>
      </c>
      <c r="H11336">
        <v>157.87673899999999</v>
      </c>
      <c r="I11336">
        <v>4.7228289999999999</v>
      </c>
    </row>
    <row r="11337" spans="1:9" x14ac:dyDescent="0.25">
      <c r="A11337">
        <v>11336</v>
      </c>
      <c r="B11337">
        <v>149.438571</v>
      </c>
      <c r="C11337">
        <v>6.674906</v>
      </c>
      <c r="H11337">
        <v>157.87673899999999</v>
      </c>
      <c r="I11337">
        <v>4.7228289999999999</v>
      </c>
    </row>
    <row r="11338" spans="1:9" x14ac:dyDescent="0.25">
      <c r="A11338">
        <v>11337</v>
      </c>
      <c r="B11338">
        <v>149.438571</v>
      </c>
      <c r="C11338">
        <v>6.674906</v>
      </c>
      <c r="H11338">
        <v>157.87673899999999</v>
      </c>
      <c r="I11338">
        <v>4.7228289999999999</v>
      </c>
    </row>
    <row r="11339" spans="1:9" x14ac:dyDescent="0.25">
      <c r="A11339">
        <v>11338</v>
      </c>
      <c r="B11339">
        <v>149.438571</v>
      </c>
      <c r="C11339">
        <v>6.674906</v>
      </c>
      <c r="H11339">
        <v>157.87673899999999</v>
      </c>
      <c r="I11339">
        <v>4.7228289999999999</v>
      </c>
    </row>
    <row r="11340" spans="1:9" x14ac:dyDescent="0.25">
      <c r="A11340">
        <v>11339</v>
      </c>
      <c r="B11340">
        <v>149.438571</v>
      </c>
      <c r="C11340">
        <v>6.674906</v>
      </c>
      <c r="D11340">
        <v>144.52693099999999</v>
      </c>
      <c r="E11340">
        <v>5.0376570000000003</v>
      </c>
      <c r="H11340">
        <v>157.87673899999999</v>
      </c>
      <c r="I11340">
        <v>4.7228289999999999</v>
      </c>
    </row>
    <row r="11341" spans="1:9" x14ac:dyDescent="0.25">
      <c r="A11341">
        <v>11340</v>
      </c>
      <c r="B11341">
        <v>149.438571</v>
      </c>
      <c r="C11341">
        <v>6.674906</v>
      </c>
      <c r="D11341">
        <v>144.52693099999999</v>
      </c>
      <c r="E11341">
        <v>5.0376570000000003</v>
      </c>
      <c r="H11341">
        <v>157.87673899999999</v>
      </c>
      <c r="I11341">
        <v>4.7228289999999999</v>
      </c>
    </row>
    <row r="11342" spans="1:9" x14ac:dyDescent="0.25">
      <c r="A11342">
        <v>11341</v>
      </c>
      <c r="B11342">
        <v>149.31266299999999</v>
      </c>
      <c r="C11342">
        <v>6.674906</v>
      </c>
      <c r="D11342">
        <v>144.52693099999999</v>
      </c>
      <c r="E11342">
        <v>5.0376570000000003</v>
      </c>
      <c r="H11342">
        <v>157.87673899999999</v>
      </c>
      <c r="I11342">
        <v>4.7228289999999999</v>
      </c>
    </row>
    <row r="11343" spans="1:9" x14ac:dyDescent="0.25">
      <c r="A11343">
        <v>11342</v>
      </c>
      <c r="D11343">
        <v>144.52693099999999</v>
      </c>
      <c r="E11343">
        <v>5.0376570000000003</v>
      </c>
      <c r="H11343">
        <v>157.87673899999999</v>
      </c>
      <c r="I11343">
        <v>4.7228289999999999</v>
      </c>
    </row>
    <row r="11344" spans="1:9" x14ac:dyDescent="0.25">
      <c r="A11344">
        <v>11343</v>
      </c>
      <c r="D11344">
        <v>144.46392399999999</v>
      </c>
      <c r="E11344">
        <v>5.0376570000000003</v>
      </c>
      <c r="H11344">
        <v>157.49890399999998</v>
      </c>
      <c r="I11344">
        <v>4.7228289999999999</v>
      </c>
    </row>
    <row r="11345" spans="1:9" x14ac:dyDescent="0.25">
      <c r="A11345">
        <v>11344</v>
      </c>
      <c r="D11345">
        <v>144.46392399999999</v>
      </c>
      <c r="E11345">
        <v>5.0376570000000003</v>
      </c>
      <c r="F11345">
        <v>150.57207399999999</v>
      </c>
      <c r="G11345">
        <v>7.5564850000000003</v>
      </c>
      <c r="H11345">
        <v>157.49890399999998</v>
      </c>
      <c r="I11345">
        <v>4.7228289999999999</v>
      </c>
    </row>
    <row r="11346" spans="1:9" x14ac:dyDescent="0.25">
      <c r="A11346">
        <v>11345</v>
      </c>
      <c r="D11346">
        <v>144.46392399999999</v>
      </c>
      <c r="E11346">
        <v>5.0376570000000003</v>
      </c>
      <c r="F11346">
        <v>150.57207399999999</v>
      </c>
      <c r="G11346">
        <v>7.5564850000000003</v>
      </c>
      <c r="H11346">
        <v>157.49890399999998</v>
      </c>
      <c r="I11346">
        <v>4.7228289999999999</v>
      </c>
    </row>
    <row r="11347" spans="1:9" x14ac:dyDescent="0.25">
      <c r="A11347">
        <v>11346</v>
      </c>
      <c r="D11347">
        <v>144.46392399999999</v>
      </c>
      <c r="E11347">
        <v>5.0376570000000003</v>
      </c>
      <c r="F11347">
        <v>150.57207399999999</v>
      </c>
      <c r="G11347">
        <v>7.5564850000000003</v>
      </c>
      <c r="H11347">
        <v>157.49890399999998</v>
      </c>
      <c r="I11347">
        <v>4.7228289999999999</v>
      </c>
    </row>
    <row r="11348" spans="1:9" x14ac:dyDescent="0.25">
      <c r="A11348">
        <v>11347</v>
      </c>
      <c r="D11348">
        <v>144.46392399999999</v>
      </c>
      <c r="E11348">
        <v>5.0376570000000003</v>
      </c>
      <c r="F11348">
        <v>150.57207399999999</v>
      </c>
      <c r="G11348">
        <v>7.5564850000000003</v>
      </c>
      <c r="H11348">
        <v>157.49890399999998</v>
      </c>
      <c r="I11348">
        <v>4.7228289999999999</v>
      </c>
    </row>
    <row r="11349" spans="1:9" x14ac:dyDescent="0.25">
      <c r="A11349">
        <v>11348</v>
      </c>
      <c r="D11349">
        <v>144.46392399999999</v>
      </c>
      <c r="E11349">
        <v>5.0376570000000003</v>
      </c>
      <c r="F11349">
        <v>150.57207399999999</v>
      </c>
      <c r="G11349">
        <v>7.5564850000000003</v>
      </c>
    </row>
    <row r="11350" spans="1:9" x14ac:dyDescent="0.25">
      <c r="A11350">
        <v>11349</v>
      </c>
      <c r="D11350">
        <v>144.46392399999999</v>
      </c>
      <c r="E11350">
        <v>5.0376570000000003</v>
      </c>
      <c r="F11350">
        <v>150.57207399999999</v>
      </c>
      <c r="G11350">
        <v>7.5564850000000003</v>
      </c>
    </row>
    <row r="11351" spans="1:9" x14ac:dyDescent="0.25">
      <c r="A11351">
        <v>11350</v>
      </c>
      <c r="D11351">
        <v>144.46392399999999</v>
      </c>
      <c r="E11351">
        <v>5.0376570000000003</v>
      </c>
      <c r="F11351">
        <v>150.57207399999999</v>
      </c>
      <c r="G11351">
        <v>7.5564850000000003</v>
      </c>
    </row>
    <row r="11352" spans="1:9" x14ac:dyDescent="0.25">
      <c r="A11352">
        <v>11351</v>
      </c>
      <c r="D11352">
        <v>144.46392399999999</v>
      </c>
      <c r="E11352">
        <v>5.0376570000000003</v>
      </c>
      <c r="F11352">
        <v>150.57207399999999</v>
      </c>
      <c r="G11352">
        <v>7.5564850000000003</v>
      </c>
    </row>
    <row r="11353" spans="1:9" x14ac:dyDescent="0.25">
      <c r="A11353">
        <v>11352</v>
      </c>
      <c r="D11353">
        <v>144.46392399999999</v>
      </c>
      <c r="E11353">
        <v>5.0376570000000003</v>
      </c>
      <c r="F11353">
        <v>150.57207399999999</v>
      </c>
      <c r="G11353">
        <v>7.5564850000000003</v>
      </c>
    </row>
    <row r="11354" spans="1:9" x14ac:dyDescent="0.25">
      <c r="A11354">
        <v>11353</v>
      </c>
      <c r="D11354">
        <v>144.46392399999999</v>
      </c>
      <c r="E11354">
        <v>5.0376570000000003</v>
      </c>
      <c r="F11354">
        <v>150.57207399999999</v>
      </c>
      <c r="G11354">
        <v>7.5564850000000003</v>
      </c>
    </row>
    <row r="11355" spans="1:9" x14ac:dyDescent="0.25">
      <c r="A11355">
        <v>11354</v>
      </c>
      <c r="D11355">
        <v>144.46392399999999</v>
      </c>
      <c r="E11355">
        <v>5.0376570000000003</v>
      </c>
      <c r="F11355">
        <v>150.57207399999999</v>
      </c>
      <c r="G11355">
        <v>7.5564850000000003</v>
      </c>
    </row>
    <row r="11356" spans="1:9" x14ac:dyDescent="0.25">
      <c r="A11356">
        <v>11355</v>
      </c>
      <c r="D11356">
        <v>144.46392399999999</v>
      </c>
      <c r="E11356">
        <v>5.0376570000000003</v>
      </c>
      <c r="F11356">
        <v>150.57207399999999</v>
      </c>
      <c r="G11356">
        <v>7.5564850000000003</v>
      </c>
    </row>
    <row r="11357" spans="1:9" x14ac:dyDescent="0.25">
      <c r="A11357">
        <v>11356</v>
      </c>
      <c r="F11357">
        <v>150.57207399999999</v>
      </c>
      <c r="G11357">
        <v>7.5564850000000003</v>
      </c>
    </row>
    <row r="11358" spans="1:9" x14ac:dyDescent="0.25">
      <c r="A11358">
        <v>11357</v>
      </c>
      <c r="F11358">
        <v>150.57207399999999</v>
      </c>
      <c r="G11358">
        <v>7.5564850000000003</v>
      </c>
    </row>
    <row r="11359" spans="1:9" x14ac:dyDescent="0.25">
      <c r="A11359">
        <v>11358</v>
      </c>
      <c r="F11359">
        <v>150.57207399999999</v>
      </c>
      <c r="G11359">
        <v>7.5564850000000003</v>
      </c>
    </row>
    <row r="11360" spans="1:9" x14ac:dyDescent="0.25">
      <c r="A11360">
        <v>11359</v>
      </c>
      <c r="F11360">
        <v>150.57207399999999</v>
      </c>
      <c r="G11360">
        <v>7.5564850000000003</v>
      </c>
      <c r="H11360">
        <v>145.09357800000001</v>
      </c>
      <c r="I11360">
        <v>5.0376570000000003</v>
      </c>
    </row>
    <row r="11361" spans="1:9" x14ac:dyDescent="0.25">
      <c r="A11361">
        <v>11360</v>
      </c>
      <c r="F11361">
        <v>149.94242</v>
      </c>
      <c r="G11361">
        <v>8.1862440000000003</v>
      </c>
      <c r="H11361">
        <v>145.09357800000001</v>
      </c>
      <c r="I11361">
        <v>5.0376570000000003</v>
      </c>
    </row>
    <row r="11362" spans="1:9" x14ac:dyDescent="0.25">
      <c r="A11362">
        <v>11361</v>
      </c>
      <c r="H11362">
        <v>145.09357800000001</v>
      </c>
      <c r="I11362">
        <v>5.0376570000000003</v>
      </c>
    </row>
    <row r="11363" spans="1:9" x14ac:dyDescent="0.25">
      <c r="A11363">
        <v>11362</v>
      </c>
      <c r="H11363">
        <v>145.09357800000001</v>
      </c>
      <c r="I11363">
        <v>5.0376570000000003</v>
      </c>
    </row>
    <row r="11364" spans="1:9" x14ac:dyDescent="0.25">
      <c r="A11364">
        <v>11363</v>
      </c>
      <c r="H11364">
        <v>145.09357800000001</v>
      </c>
      <c r="I11364">
        <v>5.0376570000000003</v>
      </c>
    </row>
    <row r="11365" spans="1:9" x14ac:dyDescent="0.25">
      <c r="A11365">
        <v>11364</v>
      </c>
      <c r="H11365">
        <v>145.09357800000001</v>
      </c>
      <c r="I11365">
        <v>5.0376570000000003</v>
      </c>
    </row>
    <row r="11366" spans="1:9" x14ac:dyDescent="0.25">
      <c r="A11366">
        <v>11365</v>
      </c>
      <c r="H11366">
        <v>145.09357800000001</v>
      </c>
      <c r="I11366">
        <v>5.0376570000000003</v>
      </c>
    </row>
    <row r="11367" spans="1:9" x14ac:dyDescent="0.25">
      <c r="A11367">
        <v>11366</v>
      </c>
      <c r="H11367">
        <v>145.09357800000001</v>
      </c>
      <c r="I11367">
        <v>5.0376570000000003</v>
      </c>
    </row>
    <row r="11368" spans="1:9" x14ac:dyDescent="0.25">
      <c r="A11368">
        <v>11367</v>
      </c>
      <c r="H11368">
        <v>145.09357800000001</v>
      </c>
      <c r="I11368">
        <v>5.0376570000000003</v>
      </c>
    </row>
    <row r="11369" spans="1:9" x14ac:dyDescent="0.25">
      <c r="A11369">
        <v>11368</v>
      </c>
      <c r="F11369">
        <v>141.56725999999998</v>
      </c>
      <c r="G11369">
        <v>8.6899890000000006</v>
      </c>
      <c r="H11369">
        <v>145.09357800000001</v>
      </c>
      <c r="I11369">
        <v>5.0376570000000003</v>
      </c>
    </row>
    <row r="11370" spans="1:9" x14ac:dyDescent="0.25">
      <c r="A11370">
        <v>11369</v>
      </c>
      <c r="F11370">
        <v>141.56725999999998</v>
      </c>
      <c r="G11370">
        <v>8.6899890000000006</v>
      </c>
      <c r="H11370">
        <v>145.09357800000001</v>
      </c>
      <c r="I11370">
        <v>5.0376570000000003</v>
      </c>
    </row>
    <row r="11371" spans="1:9" x14ac:dyDescent="0.25">
      <c r="A11371">
        <v>11370</v>
      </c>
      <c r="F11371">
        <v>141.56725999999998</v>
      </c>
      <c r="G11371">
        <v>8.6899890000000006</v>
      </c>
      <c r="H11371">
        <v>145.09357800000001</v>
      </c>
      <c r="I11371">
        <v>5.0376570000000003</v>
      </c>
    </row>
    <row r="11372" spans="1:9" x14ac:dyDescent="0.25">
      <c r="A11372">
        <v>11371</v>
      </c>
      <c r="F11372">
        <v>141.56725999999998</v>
      </c>
      <c r="G11372">
        <v>8.6899890000000006</v>
      </c>
      <c r="H11372">
        <v>145.09357800000001</v>
      </c>
      <c r="I11372">
        <v>5.0376570000000003</v>
      </c>
    </row>
    <row r="11373" spans="1:9" x14ac:dyDescent="0.25">
      <c r="A11373">
        <v>11372</v>
      </c>
      <c r="D11373">
        <v>129.53216599999999</v>
      </c>
      <c r="E11373">
        <v>2.9211469999999999</v>
      </c>
      <c r="F11373">
        <v>141.56725999999998</v>
      </c>
      <c r="G11373">
        <v>8.6899890000000006</v>
      </c>
      <c r="H11373">
        <v>145.09357800000001</v>
      </c>
      <c r="I11373">
        <v>5.0376570000000003</v>
      </c>
    </row>
    <row r="11374" spans="1:9" x14ac:dyDescent="0.25">
      <c r="A11374">
        <v>11373</v>
      </c>
      <c r="D11374">
        <v>129.53216599999999</v>
      </c>
      <c r="E11374">
        <v>2.9211469999999999</v>
      </c>
      <c r="F11374">
        <v>141.56725999999998</v>
      </c>
      <c r="G11374">
        <v>8.6899890000000006</v>
      </c>
      <c r="H11374">
        <v>145.09357800000001</v>
      </c>
      <c r="I11374">
        <v>5.0376570000000003</v>
      </c>
    </row>
    <row r="11375" spans="1:9" x14ac:dyDescent="0.25">
      <c r="A11375">
        <v>11374</v>
      </c>
      <c r="D11375">
        <v>129.53216599999999</v>
      </c>
      <c r="E11375">
        <v>2.9211469999999999</v>
      </c>
      <c r="F11375">
        <v>141.56725999999998</v>
      </c>
      <c r="G11375">
        <v>8.6899890000000006</v>
      </c>
      <c r="H11375">
        <v>145.09357800000001</v>
      </c>
      <c r="I11375">
        <v>5.0376570000000003</v>
      </c>
    </row>
    <row r="11376" spans="1:9" x14ac:dyDescent="0.25">
      <c r="A11376">
        <v>11375</v>
      </c>
      <c r="D11376">
        <v>129.72733499999998</v>
      </c>
      <c r="E11376">
        <v>2.9211469999999999</v>
      </c>
      <c r="F11376">
        <v>141.56725999999998</v>
      </c>
      <c r="G11376">
        <v>8.6899890000000006</v>
      </c>
      <c r="H11376">
        <v>145.09357800000001</v>
      </c>
      <c r="I11376">
        <v>5.0376570000000003</v>
      </c>
    </row>
    <row r="11377" spans="1:9" x14ac:dyDescent="0.25">
      <c r="A11377">
        <v>11376</v>
      </c>
      <c r="D11377">
        <v>130.182976</v>
      </c>
      <c r="E11377">
        <v>3.1807690000000002</v>
      </c>
      <c r="F11377">
        <v>141.56725999999998</v>
      </c>
      <c r="G11377">
        <v>8.6899890000000006</v>
      </c>
      <c r="H11377">
        <v>145.09357800000001</v>
      </c>
      <c r="I11377">
        <v>5.0376570000000003</v>
      </c>
    </row>
    <row r="11378" spans="1:9" x14ac:dyDescent="0.25">
      <c r="A11378">
        <v>11377</v>
      </c>
      <c r="D11378">
        <v>130.182976</v>
      </c>
      <c r="E11378">
        <v>3.1807690000000002</v>
      </c>
      <c r="F11378">
        <v>141.56725999999998</v>
      </c>
      <c r="G11378">
        <v>8.6899890000000006</v>
      </c>
      <c r="H11378">
        <v>145.09357800000001</v>
      </c>
      <c r="I11378">
        <v>5.0376570000000003</v>
      </c>
    </row>
    <row r="11379" spans="1:9" x14ac:dyDescent="0.25">
      <c r="A11379">
        <v>11378</v>
      </c>
      <c r="D11379">
        <v>130.182976</v>
      </c>
      <c r="E11379">
        <v>3.3106339999999999</v>
      </c>
      <c r="F11379">
        <v>141.50424900000002</v>
      </c>
      <c r="G11379">
        <v>8.6899890000000006</v>
      </c>
      <c r="H11379">
        <v>145.09357800000001</v>
      </c>
      <c r="I11379">
        <v>5.0376570000000003</v>
      </c>
    </row>
    <row r="11380" spans="1:9" x14ac:dyDescent="0.25">
      <c r="A11380">
        <v>11379</v>
      </c>
      <c r="D11380">
        <v>130.182976</v>
      </c>
      <c r="E11380">
        <v>3.3106339999999999</v>
      </c>
      <c r="F11380">
        <v>141.50424900000002</v>
      </c>
      <c r="G11380">
        <v>8.6899890000000006</v>
      </c>
      <c r="H11380">
        <v>145.09357800000001</v>
      </c>
      <c r="I11380">
        <v>5.0376570000000003</v>
      </c>
    </row>
    <row r="11381" spans="1:9" x14ac:dyDescent="0.25">
      <c r="A11381">
        <v>11380</v>
      </c>
      <c r="D11381">
        <v>130.182976</v>
      </c>
      <c r="E11381">
        <v>3.3106339999999999</v>
      </c>
      <c r="F11381">
        <v>141.50424900000002</v>
      </c>
      <c r="G11381">
        <v>8.6899890000000006</v>
      </c>
      <c r="H11381">
        <v>145.09357800000001</v>
      </c>
      <c r="I11381">
        <v>5.0376570000000003</v>
      </c>
    </row>
    <row r="11382" spans="1:9" x14ac:dyDescent="0.25">
      <c r="A11382">
        <v>11381</v>
      </c>
      <c r="D11382">
        <v>130.182976</v>
      </c>
      <c r="E11382">
        <v>3.3106339999999999</v>
      </c>
      <c r="F11382">
        <v>141.50424900000002</v>
      </c>
      <c r="G11382">
        <v>8.6899890000000006</v>
      </c>
      <c r="H11382">
        <v>145.09357800000001</v>
      </c>
      <c r="I11382">
        <v>5.0376570000000003</v>
      </c>
    </row>
    <row r="11383" spans="1:9" x14ac:dyDescent="0.25">
      <c r="A11383">
        <v>11382</v>
      </c>
      <c r="D11383">
        <v>130.182976</v>
      </c>
      <c r="E11383">
        <v>3.3106339999999999</v>
      </c>
      <c r="F11383">
        <v>141.50424900000002</v>
      </c>
      <c r="G11383">
        <v>8.6899890000000006</v>
      </c>
      <c r="H11383">
        <v>145.09357800000001</v>
      </c>
      <c r="I11383">
        <v>5.0376570000000003</v>
      </c>
    </row>
    <row r="11384" spans="1:9" x14ac:dyDescent="0.25">
      <c r="A11384">
        <v>11383</v>
      </c>
      <c r="D11384">
        <v>130.182976</v>
      </c>
      <c r="E11384">
        <v>3.3106339999999999</v>
      </c>
      <c r="F11384">
        <v>141.50424900000002</v>
      </c>
      <c r="G11384">
        <v>8.6899890000000006</v>
      </c>
      <c r="H11384">
        <v>145.09357800000001</v>
      </c>
      <c r="I11384">
        <v>5.0376570000000003</v>
      </c>
    </row>
    <row r="11385" spans="1:9" x14ac:dyDescent="0.25">
      <c r="A11385">
        <v>11384</v>
      </c>
      <c r="D11385">
        <v>130.182976</v>
      </c>
      <c r="E11385">
        <v>3.3106339999999999</v>
      </c>
      <c r="F11385">
        <v>141.50424900000002</v>
      </c>
      <c r="G11385">
        <v>8.6899890000000006</v>
      </c>
      <c r="H11385">
        <v>145.09357800000001</v>
      </c>
      <c r="I11385">
        <v>5.0376570000000003</v>
      </c>
    </row>
    <row r="11386" spans="1:9" x14ac:dyDescent="0.25">
      <c r="A11386">
        <v>11385</v>
      </c>
      <c r="D11386">
        <v>130.182976</v>
      </c>
      <c r="E11386">
        <v>3.3106339999999999</v>
      </c>
      <c r="F11386">
        <v>141.50424900000002</v>
      </c>
      <c r="G11386">
        <v>8.6899890000000006</v>
      </c>
      <c r="H11386">
        <v>145.09357800000001</v>
      </c>
      <c r="I11386">
        <v>5.0376570000000003</v>
      </c>
    </row>
    <row r="11387" spans="1:9" x14ac:dyDescent="0.25">
      <c r="A11387">
        <v>11386</v>
      </c>
      <c r="D11387">
        <v>130.182976</v>
      </c>
      <c r="E11387">
        <v>3.3106339999999999</v>
      </c>
      <c r="F11387">
        <v>141.50424900000002</v>
      </c>
      <c r="G11387">
        <v>8.6899890000000006</v>
      </c>
      <c r="H11387">
        <v>145.09357800000001</v>
      </c>
      <c r="I11387">
        <v>5.0376570000000003</v>
      </c>
    </row>
    <row r="11388" spans="1:9" x14ac:dyDescent="0.25">
      <c r="A11388">
        <v>11387</v>
      </c>
      <c r="D11388">
        <v>130.05279300000001</v>
      </c>
      <c r="E11388">
        <v>3.3106339999999999</v>
      </c>
      <c r="F11388">
        <v>141.50424900000002</v>
      </c>
      <c r="G11388">
        <v>8.6899890000000006</v>
      </c>
      <c r="H11388">
        <v>145.03067300000001</v>
      </c>
      <c r="I11388">
        <v>5.0376570000000003</v>
      </c>
    </row>
    <row r="11389" spans="1:9" x14ac:dyDescent="0.25">
      <c r="A11389">
        <v>11388</v>
      </c>
      <c r="D11389">
        <v>130.05279300000001</v>
      </c>
      <c r="E11389">
        <v>3.3106339999999999</v>
      </c>
      <c r="F11389">
        <v>141.50424900000002</v>
      </c>
      <c r="G11389">
        <v>8.6899890000000006</v>
      </c>
      <c r="H11389">
        <v>144.589832</v>
      </c>
      <c r="I11389">
        <v>4.9746490000000003</v>
      </c>
    </row>
    <row r="11390" spans="1:9" x14ac:dyDescent="0.25">
      <c r="A11390">
        <v>11389</v>
      </c>
      <c r="D11390">
        <v>129.92260899999999</v>
      </c>
      <c r="E11390">
        <v>3.115891</v>
      </c>
      <c r="F11390">
        <v>141.50424900000002</v>
      </c>
      <c r="G11390">
        <v>8.6899890000000006</v>
      </c>
    </row>
    <row r="11391" spans="1:9" x14ac:dyDescent="0.25">
      <c r="A11391">
        <v>11390</v>
      </c>
      <c r="D11391">
        <v>129.72733499999998</v>
      </c>
      <c r="E11391">
        <v>3.1807690000000002</v>
      </c>
      <c r="F11391">
        <v>141.50424900000002</v>
      </c>
      <c r="G11391">
        <v>8.6899890000000006</v>
      </c>
    </row>
    <row r="11392" spans="1:9" x14ac:dyDescent="0.25">
      <c r="A11392">
        <v>11391</v>
      </c>
      <c r="F11392">
        <v>141.50424900000002</v>
      </c>
      <c r="G11392">
        <v>8.6899890000000006</v>
      </c>
    </row>
    <row r="11393" spans="1:9" x14ac:dyDescent="0.25">
      <c r="A11393">
        <v>11392</v>
      </c>
      <c r="F11393">
        <v>141.50424900000002</v>
      </c>
      <c r="G11393">
        <v>8.6899890000000006</v>
      </c>
    </row>
    <row r="11394" spans="1:9" x14ac:dyDescent="0.25">
      <c r="A11394">
        <v>11393</v>
      </c>
      <c r="B11394">
        <v>120.030593</v>
      </c>
      <c r="C11394">
        <v>5.9720529999999998</v>
      </c>
      <c r="F11394">
        <v>141.50424900000002</v>
      </c>
      <c r="G11394">
        <v>8.6899890000000006</v>
      </c>
    </row>
    <row r="11395" spans="1:9" x14ac:dyDescent="0.25">
      <c r="A11395">
        <v>11394</v>
      </c>
      <c r="B11395">
        <v>120.030593</v>
      </c>
      <c r="C11395">
        <v>5.9720529999999998</v>
      </c>
      <c r="F11395">
        <v>141.50424900000002</v>
      </c>
      <c r="G11395">
        <v>8.6899890000000006</v>
      </c>
    </row>
    <row r="11396" spans="1:9" x14ac:dyDescent="0.25">
      <c r="A11396">
        <v>11395</v>
      </c>
      <c r="B11396">
        <v>120.030593</v>
      </c>
      <c r="C11396">
        <v>5.9720529999999998</v>
      </c>
      <c r="F11396">
        <v>141.18942199999998</v>
      </c>
      <c r="G11396">
        <v>8.8158999999999992</v>
      </c>
      <c r="H11396">
        <v>129.59725800000001</v>
      </c>
      <c r="I11396">
        <v>3.9597419999999999</v>
      </c>
    </row>
    <row r="11397" spans="1:9" x14ac:dyDescent="0.25">
      <c r="A11397">
        <v>11396</v>
      </c>
      <c r="B11397">
        <v>120.030593</v>
      </c>
      <c r="C11397">
        <v>5.9720529999999998</v>
      </c>
      <c r="H11397">
        <v>129.59725800000001</v>
      </c>
      <c r="I11397">
        <v>3.9597419999999999</v>
      </c>
    </row>
    <row r="11398" spans="1:9" x14ac:dyDescent="0.25">
      <c r="A11398">
        <v>11397</v>
      </c>
      <c r="B11398">
        <v>120.030593</v>
      </c>
      <c r="C11398">
        <v>5.9720529999999998</v>
      </c>
      <c r="H11398">
        <v>129.59725800000001</v>
      </c>
      <c r="I11398">
        <v>3.9597419999999999</v>
      </c>
    </row>
    <row r="11399" spans="1:9" x14ac:dyDescent="0.25">
      <c r="A11399">
        <v>11398</v>
      </c>
      <c r="B11399">
        <v>120.030593</v>
      </c>
      <c r="C11399">
        <v>5.9720529999999998</v>
      </c>
      <c r="H11399">
        <v>129.59725800000001</v>
      </c>
      <c r="I11399">
        <v>3.9597419999999999</v>
      </c>
    </row>
    <row r="11400" spans="1:9" x14ac:dyDescent="0.25">
      <c r="A11400">
        <v>11399</v>
      </c>
      <c r="B11400">
        <v>120.030593</v>
      </c>
      <c r="C11400">
        <v>5.9720529999999998</v>
      </c>
      <c r="H11400">
        <v>129.53216599999999</v>
      </c>
      <c r="I11400">
        <v>3.9597419999999999</v>
      </c>
    </row>
    <row r="11401" spans="1:9" x14ac:dyDescent="0.25">
      <c r="A11401">
        <v>11400</v>
      </c>
      <c r="B11401">
        <v>119.96550099999999</v>
      </c>
      <c r="C11401">
        <v>5.9720529999999998</v>
      </c>
      <c r="H11401">
        <v>129.53216599999999</v>
      </c>
      <c r="I11401">
        <v>3.894863</v>
      </c>
    </row>
    <row r="11402" spans="1:9" x14ac:dyDescent="0.25">
      <c r="A11402">
        <v>11401</v>
      </c>
      <c r="B11402">
        <v>119.900409</v>
      </c>
      <c r="C11402">
        <v>5.9720529999999998</v>
      </c>
      <c r="H11402">
        <v>129.33689099999998</v>
      </c>
      <c r="I11402">
        <v>3.894863</v>
      </c>
    </row>
    <row r="11403" spans="1:9" x14ac:dyDescent="0.25">
      <c r="A11403">
        <v>11402</v>
      </c>
      <c r="B11403">
        <v>119.77022599999999</v>
      </c>
      <c r="C11403">
        <v>5.9720529999999998</v>
      </c>
      <c r="H11403">
        <v>129.27179999999998</v>
      </c>
      <c r="I11403">
        <v>3.8298779999999999</v>
      </c>
    </row>
    <row r="11404" spans="1:9" x14ac:dyDescent="0.25">
      <c r="A11404">
        <v>11403</v>
      </c>
      <c r="D11404">
        <v>111.049539</v>
      </c>
      <c r="E11404">
        <v>3.635135</v>
      </c>
      <c r="H11404">
        <v>128.946448</v>
      </c>
      <c r="I11404">
        <v>3.764999</v>
      </c>
    </row>
    <row r="11405" spans="1:9" x14ac:dyDescent="0.25">
      <c r="A11405">
        <v>11404</v>
      </c>
      <c r="D11405">
        <v>111.049539</v>
      </c>
      <c r="E11405">
        <v>3.635135</v>
      </c>
      <c r="H11405">
        <v>128.946448</v>
      </c>
      <c r="I11405">
        <v>3.764999</v>
      </c>
    </row>
    <row r="11406" spans="1:9" x14ac:dyDescent="0.25">
      <c r="A11406">
        <v>11405</v>
      </c>
      <c r="D11406">
        <v>111.049539</v>
      </c>
      <c r="E11406">
        <v>3.635135</v>
      </c>
    </row>
    <row r="11407" spans="1:9" x14ac:dyDescent="0.25">
      <c r="A11407">
        <v>11406</v>
      </c>
      <c r="D11407">
        <v>111.049539</v>
      </c>
      <c r="E11407">
        <v>3.635135</v>
      </c>
    </row>
    <row r="11408" spans="1:9" x14ac:dyDescent="0.25">
      <c r="A11408">
        <v>11407</v>
      </c>
      <c r="D11408">
        <v>111.049539</v>
      </c>
      <c r="E11408">
        <v>3.635135</v>
      </c>
    </row>
    <row r="11409" spans="1:9" x14ac:dyDescent="0.25">
      <c r="A11409">
        <v>11408</v>
      </c>
      <c r="D11409">
        <v>111.049539</v>
      </c>
      <c r="E11409">
        <v>3.635135</v>
      </c>
      <c r="F11409">
        <v>119.05432500000001</v>
      </c>
      <c r="G11409">
        <v>5.842295</v>
      </c>
    </row>
    <row r="11410" spans="1:9" x14ac:dyDescent="0.25">
      <c r="A11410">
        <v>11409</v>
      </c>
      <c r="D11410">
        <v>111.049539</v>
      </c>
      <c r="E11410">
        <v>3.635135</v>
      </c>
      <c r="F11410">
        <v>119.05432500000001</v>
      </c>
      <c r="G11410">
        <v>5.842295</v>
      </c>
    </row>
    <row r="11411" spans="1:9" x14ac:dyDescent="0.25">
      <c r="A11411">
        <v>11410</v>
      </c>
      <c r="D11411">
        <v>111.049539</v>
      </c>
      <c r="E11411">
        <v>3.635135</v>
      </c>
      <c r="F11411">
        <v>119.05432500000001</v>
      </c>
      <c r="G11411">
        <v>5.842295</v>
      </c>
    </row>
    <row r="11412" spans="1:9" x14ac:dyDescent="0.25">
      <c r="A11412">
        <v>11411</v>
      </c>
      <c r="D11412">
        <v>110.984554</v>
      </c>
      <c r="E11412">
        <v>3.635135</v>
      </c>
      <c r="F11412">
        <v>118.859155</v>
      </c>
      <c r="G11412">
        <v>5.9071740000000004</v>
      </c>
    </row>
    <row r="11413" spans="1:9" x14ac:dyDescent="0.25">
      <c r="A11413">
        <v>11412</v>
      </c>
      <c r="D11413">
        <v>110.984554</v>
      </c>
      <c r="E11413">
        <v>3.635135</v>
      </c>
      <c r="F11413">
        <v>118.79406299999999</v>
      </c>
      <c r="G11413">
        <v>5.9071740000000004</v>
      </c>
    </row>
    <row r="11414" spans="1:9" x14ac:dyDescent="0.25">
      <c r="A11414">
        <v>11413</v>
      </c>
      <c r="F11414">
        <v>118.79406299999999</v>
      </c>
      <c r="G11414">
        <v>5.9071740000000004</v>
      </c>
    </row>
    <row r="11415" spans="1:9" x14ac:dyDescent="0.25">
      <c r="A11415">
        <v>11414</v>
      </c>
      <c r="B11415">
        <v>100.571806</v>
      </c>
      <c r="C11415">
        <v>5.6475520000000001</v>
      </c>
      <c r="F11415">
        <v>118.79406299999999</v>
      </c>
      <c r="G11415">
        <v>5.9071740000000004</v>
      </c>
    </row>
    <row r="11416" spans="1:9" x14ac:dyDescent="0.25">
      <c r="A11416">
        <v>11415</v>
      </c>
      <c r="B11416">
        <v>100.571806</v>
      </c>
      <c r="C11416">
        <v>5.6475520000000001</v>
      </c>
    </row>
    <row r="11417" spans="1:9" x14ac:dyDescent="0.25">
      <c r="A11417">
        <v>11416</v>
      </c>
      <c r="B11417">
        <v>100.50671199999999</v>
      </c>
      <c r="C11417">
        <v>5.6475520000000001</v>
      </c>
    </row>
    <row r="11418" spans="1:9" x14ac:dyDescent="0.25">
      <c r="A11418">
        <v>11417</v>
      </c>
      <c r="B11418">
        <v>100.50671199999999</v>
      </c>
      <c r="C11418">
        <v>5.6475520000000001</v>
      </c>
    </row>
    <row r="11419" spans="1:9" x14ac:dyDescent="0.25">
      <c r="A11419">
        <v>11418</v>
      </c>
      <c r="B11419">
        <v>100.50671199999999</v>
      </c>
      <c r="C11419">
        <v>5.6475520000000001</v>
      </c>
      <c r="H11419">
        <v>109.22739899999999</v>
      </c>
      <c r="I11419">
        <v>3.3755130000000002</v>
      </c>
    </row>
    <row r="11420" spans="1:9" x14ac:dyDescent="0.25">
      <c r="A11420">
        <v>11419</v>
      </c>
      <c r="B11420">
        <v>100.50671199999999</v>
      </c>
      <c r="C11420">
        <v>5.6475520000000001</v>
      </c>
      <c r="H11420">
        <v>109.22739899999999</v>
      </c>
      <c r="I11420">
        <v>3.3755130000000002</v>
      </c>
    </row>
    <row r="11421" spans="1:9" x14ac:dyDescent="0.25">
      <c r="A11421">
        <v>11420</v>
      </c>
      <c r="B11421">
        <v>100.50671199999999</v>
      </c>
      <c r="C11421">
        <v>5.6475520000000001</v>
      </c>
      <c r="H11421">
        <v>109.22739899999999</v>
      </c>
      <c r="I11421">
        <v>3.3755130000000002</v>
      </c>
    </row>
    <row r="11422" spans="1:9" x14ac:dyDescent="0.25">
      <c r="A11422">
        <v>11421</v>
      </c>
      <c r="B11422">
        <v>100.50671199999999</v>
      </c>
      <c r="C11422">
        <v>5.6475520000000001</v>
      </c>
      <c r="H11422">
        <v>109.22739899999999</v>
      </c>
      <c r="I11422">
        <v>3.3755130000000002</v>
      </c>
    </row>
    <row r="11423" spans="1:9" x14ac:dyDescent="0.25">
      <c r="A11423">
        <v>11422</v>
      </c>
      <c r="B11423">
        <v>100.50671199999999</v>
      </c>
      <c r="C11423">
        <v>5.6475520000000001</v>
      </c>
      <c r="H11423">
        <v>109.22739899999999</v>
      </c>
      <c r="I11423">
        <v>3.3755130000000002</v>
      </c>
    </row>
    <row r="11424" spans="1:9" x14ac:dyDescent="0.25">
      <c r="A11424">
        <v>11423</v>
      </c>
      <c r="B11424">
        <v>100.50671199999999</v>
      </c>
      <c r="C11424">
        <v>5.6475520000000001</v>
      </c>
      <c r="H11424">
        <v>109.22739899999999</v>
      </c>
      <c r="I11424">
        <v>3.3755130000000002</v>
      </c>
    </row>
    <row r="11425" spans="1:9" x14ac:dyDescent="0.25">
      <c r="A11425">
        <v>11424</v>
      </c>
      <c r="H11425">
        <v>109.22739899999999</v>
      </c>
      <c r="I11425">
        <v>3.3755130000000002</v>
      </c>
    </row>
    <row r="11426" spans="1:9" x14ac:dyDescent="0.25">
      <c r="A11426">
        <v>11425</v>
      </c>
      <c r="H11426">
        <v>109.032123</v>
      </c>
      <c r="I11426">
        <v>3.5053770000000002</v>
      </c>
    </row>
    <row r="11427" spans="1:9" x14ac:dyDescent="0.25">
      <c r="A11427">
        <v>11426</v>
      </c>
      <c r="F11427">
        <v>100.311437</v>
      </c>
      <c r="G11427">
        <v>6.4265239999999997</v>
      </c>
      <c r="H11427">
        <v>108.90194099999999</v>
      </c>
      <c r="I11427">
        <v>3.5053770000000002</v>
      </c>
    </row>
    <row r="11428" spans="1:9" x14ac:dyDescent="0.25">
      <c r="A11428">
        <v>11427</v>
      </c>
      <c r="F11428">
        <v>100.311437</v>
      </c>
      <c r="G11428">
        <v>6.4265239999999997</v>
      </c>
      <c r="H11428">
        <v>108.38131300000001</v>
      </c>
      <c r="I11428">
        <v>3.5702560000000001</v>
      </c>
    </row>
    <row r="11429" spans="1:9" x14ac:dyDescent="0.25">
      <c r="A11429">
        <v>11428</v>
      </c>
      <c r="D11429">
        <v>88.336911999999998</v>
      </c>
      <c r="E11429">
        <v>4.4141069999999996</v>
      </c>
      <c r="F11429">
        <v>100.311437</v>
      </c>
      <c r="G11429">
        <v>6.4265239999999997</v>
      </c>
    </row>
    <row r="11430" spans="1:9" x14ac:dyDescent="0.25">
      <c r="A11430">
        <v>11429</v>
      </c>
      <c r="D11430">
        <v>88.336911999999998</v>
      </c>
      <c r="E11430">
        <v>4.4141069999999996</v>
      </c>
      <c r="F11430">
        <v>100.311437</v>
      </c>
      <c r="G11430">
        <v>6.4265239999999997</v>
      </c>
    </row>
    <row r="11431" spans="1:9" x14ac:dyDescent="0.25">
      <c r="A11431">
        <v>11430</v>
      </c>
      <c r="D11431">
        <v>88.336911999999998</v>
      </c>
      <c r="E11431">
        <v>4.4141069999999996</v>
      </c>
      <c r="F11431">
        <v>100.311437</v>
      </c>
      <c r="G11431">
        <v>6.4265239999999997</v>
      </c>
    </row>
    <row r="11432" spans="1:9" x14ac:dyDescent="0.25">
      <c r="A11432">
        <v>11431</v>
      </c>
      <c r="D11432">
        <v>88.336911999999998</v>
      </c>
      <c r="E11432">
        <v>4.4141069999999996</v>
      </c>
      <c r="F11432">
        <v>100.311437</v>
      </c>
      <c r="G11432">
        <v>6.4265239999999997</v>
      </c>
    </row>
    <row r="11433" spans="1:9" x14ac:dyDescent="0.25">
      <c r="A11433">
        <v>11432</v>
      </c>
      <c r="D11433">
        <v>88.336911999999998</v>
      </c>
      <c r="E11433">
        <v>4.4141069999999996</v>
      </c>
      <c r="F11433">
        <v>100.311437</v>
      </c>
      <c r="G11433">
        <v>6.4265239999999997</v>
      </c>
    </row>
    <row r="11434" spans="1:9" x14ac:dyDescent="0.25">
      <c r="A11434">
        <v>11433</v>
      </c>
      <c r="D11434">
        <v>88.336911999999998</v>
      </c>
      <c r="E11434">
        <v>4.4141069999999996</v>
      </c>
      <c r="F11434">
        <v>100.311437</v>
      </c>
      <c r="G11434">
        <v>6.4265239999999997</v>
      </c>
    </row>
    <row r="11435" spans="1:9" x14ac:dyDescent="0.25">
      <c r="A11435">
        <v>11434</v>
      </c>
      <c r="D11435">
        <v>88.336911999999998</v>
      </c>
      <c r="E11435">
        <v>4.4141069999999996</v>
      </c>
      <c r="F11435">
        <v>100.311437</v>
      </c>
      <c r="G11435">
        <v>6.4265239999999997</v>
      </c>
    </row>
    <row r="11436" spans="1:9" x14ac:dyDescent="0.25">
      <c r="A11436">
        <v>11435</v>
      </c>
      <c r="D11436">
        <v>88.336911999999998</v>
      </c>
      <c r="E11436">
        <v>4.4141069999999996</v>
      </c>
      <c r="F11436">
        <v>100.051176</v>
      </c>
      <c r="G11436">
        <v>6.4265239999999997</v>
      </c>
    </row>
    <row r="11437" spans="1:9" x14ac:dyDescent="0.25">
      <c r="A11437">
        <v>11436</v>
      </c>
      <c r="D11437">
        <v>88.336911999999998</v>
      </c>
      <c r="E11437">
        <v>4.4141069999999996</v>
      </c>
    </row>
    <row r="11438" spans="1:9" x14ac:dyDescent="0.25">
      <c r="A11438">
        <v>11437</v>
      </c>
      <c r="B11438">
        <v>80.201943999999997</v>
      </c>
      <c r="C11438">
        <v>7.0756329999999998</v>
      </c>
      <c r="D11438">
        <v>87.621010999999996</v>
      </c>
      <c r="E11438">
        <v>4.5439720000000001</v>
      </c>
    </row>
    <row r="11439" spans="1:9" x14ac:dyDescent="0.25">
      <c r="A11439">
        <v>11438</v>
      </c>
      <c r="B11439">
        <v>80.201943999999997</v>
      </c>
      <c r="C11439">
        <v>7.0756329999999998</v>
      </c>
    </row>
    <row r="11440" spans="1:9" x14ac:dyDescent="0.25">
      <c r="A11440">
        <v>11439</v>
      </c>
      <c r="B11440">
        <v>80.201943999999997</v>
      </c>
      <c r="C11440">
        <v>7.0756329999999998</v>
      </c>
    </row>
    <row r="11441" spans="1:9" x14ac:dyDescent="0.25">
      <c r="A11441">
        <v>11440</v>
      </c>
      <c r="B11441">
        <v>80.201943999999997</v>
      </c>
      <c r="C11441">
        <v>7.0756329999999998</v>
      </c>
    </row>
    <row r="11442" spans="1:9" x14ac:dyDescent="0.25">
      <c r="A11442">
        <v>11441</v>
      </c>
      <c r="B11442">
        <v>80.201943999999997</v>
      </c>
      <c r="C11442">
        <v>7.0756329999999998</v>
      </c>
      <c r="H11442">
        <v>88.141637000000003</v>
      </c>
      <c r="I11442">
        <v>3.5702560000000001</v>
      </c>
    </row>
    <row r="11443" spans="1:9" x14ac:dyDescent="0.25">
      <c r="A11443">
        <v>11442</v>
      </c>
      <c r="B11443">
        <v>80.201943999999997</v>
      </c>
      <c r="C11443">
        <v>7.0756329999999998</v>
      </c>
      <c r="H11443">
        <v>88.141637000000003</v>
      </c>
      <c r="I11443">
        <v>3.5702560000000001</v>
      </c>
    </row>
    <row r="11444" spans="1:9" x14ac:dyDescent="0.25">
      <c r="A11444">
        <v>11443</v>
      </c>
      <c r="B11444">
        <v>80.201943999999997</v>
      </c>
      <c r="C11444">
        <v>7.0756329999999998</v>
      </c>
      <c r="H11444">
        <v>88.141637000000003</v>
      </c>
      <c r="I11444">
        <v>3.5702560000000001</v>
      </c>
    </row>
    <row r="11445" spans="1:9" x14ac:dyDescent="0.25">
      <c r="A11445">
        <v>11444</v>
      </c>
      <c r="B11445">
        <v>80.201943999999997</v>
      </c>
      <c r="C11445">
        <v>7.0756329999999998</v>
      </c>
      <c r="H11445">
        <v>88.141637000000003</v>
      </c>
      <c r="I11445">
        <v>3.5702560000000001</v>
      </c>
    </row>
    <row r="11446" spans="1:9" x14ac:dyDescent="0.25">
      <c r="A11446">
        <v>11445</v>
      </c>
      <c r="B11446">
        <v>80.201943999999997</v>
      </c>
      <c r="C11446">
        <v>7.0756329999999998</v>
      </c>
      <c r="H11446">
        <v>88.076547000000005</v>
      </c>
      <c r="I11446">
        <v>3.5702560000000001</v>
      </c>
    </row>
    <row r="11447" spans="1:9" x14ac:dyDescent="0.25">
      <c r="A11447">
        <v>11446</v>
      </c>
      <c r="H11447">
        <v>88.076547000000005</v>
      </c>
      <c r="I11447">
        <v>3.5053770000000002</v>
      </c>
    </row>
    <row r="11448" spans="1:9" x14ac:dyDescent="0.25">
      <c r="A11448">
        <v>11447</v>
      </c>
      <c r="H11448">
        <v>88.011452999999989</v>
      </c>
      <c r="I11448">
        <v>3.5053770000000002</v>
      </c>
    </row>
    <row r="11449" spans="1:9" x14ac:dyDescent="0.25">
      <c r="A11449">
        <v>11448</v>
      </c>
      <c r="D11449">
        <v>70.049561999999995</v>
      </c>
      <c r="E11449">
        <v>5.9071740000000004</v>
      </c>
      <c r="F11449">
        <v>80.136854</v>
      </c>
      <c r="G11449">
        <v>7.2053900000000004</v>
      </c>
      <c r="H11449">
        <v>87.816179000000005</v>
      </c>
      <c r="I11449">
        <v>3.5702560000000001</v>
      </c>
    </row>
    <row r="11450" spans="1:9" x14ac:dyDescent="0.25">
      <c r="A11450">
        <v>11449</v>
      </c>
      <c r="D11450">
        <v>70.049561999999995</v>
      </c>
      <c r="E11450">
        <v>5.9071740000000004</v>
      </c>
      <c r="F11450">
        <v>80.136854</v>
      </c>
      <c r="G11450">
        <v>7.2053900000000004</v>
      </c>
    </row>
    <row r="11451" spans="1:9" x14ac:dyDescent="0.25">
      <c r="A11451">
        <v>11450</v>
      </c>
      <c r="D11451">
        <v>70.049561999999995</v>
      </c>
      <c r="E11451">
        <v>5.9071740000000004</v>
      </c>
      <c r="F11451">
        <v>80.136854</v>
      </c>
      <c r="G11451">
        <v>7.2053900000000004</v>
      </c>
    </row>
    <row r="11452" spans="1:9" x14ac:dyDescent="0.25">
      <c r="A11452">
        <v>11451</v>
      </c>
      <c r="D11452">
        <v>70.049561999999995</v>
      </c>
      <c r="E11452">
        <v>5.9071740000000004</v>
      </c>
      <c r="F11452">
        <v>80.136854</v>
      </c>
      <c r="G11452">
        <v>7.2053900000000004</v>
      </c>
    </row>
    <row r="11453" spans="1:9" x14ac:dyDescent="0.25">
      <c r="A11453">
        <v>11452</v>
      </c>
      <c r="D11453">
        <v>70.049561999999995</v>
      </c>
      <c r="E11453">
        <v>5.9071740000000004</v>
      </c>
      <c r="F11453">
        <v>80.071764000000002</v>
      </c>
      <c r="G11453">
        <v>7.1405120000000002</v>
      </c>
    </row>
    <row r="11454" spans="1:9" x14ac:dyDescent="0.25">
      <c r="A11454">
        <v>11453</v>
      </c>
      <c r="D11454">
        <v>70.049561999999995</v>
      </c>
      <c r="E11454">
        <v>5.9071740000000004</v>
      </c>
      <c r="F11454">
        <v>80.071764000000002</v>
      </c>
      <c r="G11454">
        <v>7.1405120000000002</v>
      </c>
    </row>
    <row r="11455" spans="1:9" x14ac:dyDescent="0.25">
      <c r="A11455">
        <v>11454</v>
      </c>
      <c r="D11455">
        <v>69.854287999999997</v>
      </c>
      <c r="E11455">
        <v>6.0370379999999999</v>
      </c>
      <c r="F11455">
        <v>80.00667</v>
      </c>
      <c r="G11455">
        <v>7.0756329999999998</v>
      </c>
    </row>
    <row r="11456" spans="1:9" x14ac:dyDescent="0.25">
      <c r="A11456">
        <v>11455</v>
      </c>
      <c r="D11456">
        <v>69.854287999999997</v>
      </c>
      <c r="E11456">
        <v>6.0370379999999999</v>
      </c>
      <c r="F11456">
        <v>80.00667</v>
      </c>
      <c r="G11456">
        <v>7.0756329999999998</v>
      </c>
    </row>
    <row r="11457" spans="1:9" x14ac:dyDescent="0.25">
      <c r="A11457">
        <v>11456</v>
      </c>
      <c r="D11457">
        <v>69.854287999999997</v>
      </c>
      <c r="E11457">
        <v>6.0370379999999999</v>
      </c>
      <c r="F11457">
        <v>80.00667</v>
      </c>
      <c r="G11457">
        <v>7.0756329999999998</v>
      </c>
    </row>
    <row r="11458" spans="1:9" x14ac:dyDescent="0.25">
      <c r="A11458">
        <v>11457</v>
      </c>
      <c r="D11458">
        <v>69.854287999999997</v>
      </c>
      <c r="E11458">
        <v>6.0370379999999999</v>
      </c>
      <c r="F11458">
        <v>80.00667</v>
      </c>
      <c r="G11458">
        <v>7.0756329999999998</v>
      </c>
    </row>
    <row r="11459" spans="1:9" x14ac:dyDescent="0.25">
      <c r="A11459">
        <v>11458</v>
      </c>
      <c r="B11459">
        <v>61.347702999999996</v>
      </c>
      <c r="C11459">
        <v>8.3497160000000008</v>
      </c>
      <c r="D11459">
        <v>69.854287999999997</v>
      </c>
      <c r="E11459">
        <v>6.0370379999999999</v>
      </c>
      <c r="F11459">
        <v>79.616228000000007</v>
      </c>
      <c r="G11459">
        <v>7.0756329999999998</v>
      </c>
    </row>
    <row r="11460" spans="1:9" x14ac:dyDescent="0.25">
      <c r="A11460">
        <v>11459</v>
      </c>
      <c r="B11460">
        <v>61.347702999999996</v>
      </c>
      <c r="C11460">
        <v>8.3497160000000008</v>
      </c>
    </row>
    <row r="11461" spans="1:9" x14ac:dyDescent="0.25">
      <c r="A11461">
        <v>11460</v>
      </c>
      <c r="B11461">
        <v>61.347702999999996</v>
      </c>
      <c r="C11461">
        <v>8.3497160000000008</v>
      </c>
      <c r="H11461">
        <v>66.752589999999998</v>
      </c>
      <c r="I11461">
        <v>4.4485679999999999</v>
      </c>
    </row>
    <row r="11462" spans="1:9" x14ac:dyDescent="0.25">
      <c r="A11462">
        <v>11461</v>
      </c>
      <c r="B11462">
        <v>61.347702999999996</v>
      </c>
      <c r="C11462">
        <v>8.3497160000000008</v>
      </c>
      <c r="H11462">
        <v>68.943215999999993</v>
      </c>
      <c r="I11462">
        <v>4.2193639999999997</v>
      </c>
    </row>
    <row r="11463" spans="1:9" x14ac:dyDescent="0.25">
      <c r="A11463">
        <v>11462</v>
      </c>
      <c r="B11463">
        <v>61.347702999999996</v>
      </c>
      <c r="C11463">
        <v>8.3497160000000008</v>
      </c>
      <c r="H11463">
        <v>68.943215999999993</v>
      </c>
      <c r="I11463">
        <v>4.2193639999999997</v>
      </c>
    </row>
    <row r="11464" spans="1:9" x14ac:dyDescent="0.25">
      <c r="A11464">
        <v>11463</v>
      </c>
      <c r="B11464">
        <v>61.347702999999996</v>
      </c>
      <c r="C11464">
        <v>8.3497160000000008</v>
      </c>
      <c r="H11464">
        <v>68.943215999999993</v>
      </c>
      <c r="I11464">
        <v>4.2193639999999997</v>
      </c>
    </row>
    <row r="11465" spans="1:9" x14ac:dyDescent="0.25">
      <c r="A11465">
        <v>11464</v>
      </c>
      <c r="B11465">
        <v>61.347702999999996</v>
      </c>
      <c r="C11465">
        <v>8.3497160000000008</v>
      </c>
      <c r="H11465">
        <v>68.943215999999993</v>
      </c>
      <c r="I11465">
        <v>4.2193639999999997</v>
      </c>
    </row>
    <row r="11466" spans="1:9" x14ac:dyDescent="0.25">
      <c r="A11466">
        <v>11465</v>
      </c>
      <c r="B11466">
        <v>61.347702999999996</v>
      </c>
      <c r="C11466">
        <v>8.3497160000000008</v>
      </c>
      <c r="H11466">
        <v>68.943215999999993</v>
      </c>
      <c r="I11466">
        <v>4.2193639999999997</v>
      </c>
    </row>
    <row r="11467" spans="1:9" x14ac:dyDescent="0.25">
      <c r="A11467">
        <v>11466</v>
      </c>
      <c r="B11467">
        <v>61.347702999999996</v>
      </c>
      <c r="C11467">
        <v>8.3497160000000008</v>
      </c>
      <c r="H11467">
        <v>68.943215999999993</v>
      </c>
      <c r="I11467">
        <v>4.2193639999999997</v>
      </c>
    </row>
    <row r="11468" spans="1:9" x14ac:dyDescent="0.25">
      <c r="A11468">
        <v>11467</v>
      </c>
      <c r="B11468">
        <v>61.347702999999996</v>
      </c>
      <c r="C11468">
        <v>8.3497160000000008</v>
      </c>
      <c r="H11468">
        <v>68.943215999999993</v>
      </c>
      <c r="I11468">
        <v>4.2193639999999997</v>
      </c>
    </row>
    <row r="11469" spans="1:9" x14ac:dyDescent="0.25">
      <c r="A11469">
        <v>11468</v>
      </c>
      <c r="B11469">
        <v>60.937247999999997</v>
      </c>
      <c r="C11469">
        <v>8.3497160000000008</v>
      </c>
      <c r="H11469">
        <v>68.943215999999993</v>
      </c>
      <c r="I11469">
        <v>4.2193639999999997</v>
      </c>
    </row>
    <row r="11470" spans="1:9" x14ac:dyDescent="0.25">
      <c r="A11470">
        <v>11469</v>
      </c>
      <c r="H11470">
        <v>68.943215999999993</v>
      </c>
      <c r="I11470">
        <v>4.2193639999999997</v>
      </c>
    </row>
    <row r="11471" spans="1:9" x14ac:dyDescent="0.25">
      <c r="A11471">
        <v>11470</v>
      </c>
      <c r="H11471">
        <v>68.943215999999993</v>
      </c>
      <c r="I11471">
        <v>4.2193639999999997</v>
      </c>
    </row>
    <row r="11472" spans="1:9" x14ac:dyDescent="0.25">
      <c r="A11472">
        <v>11471</v>
      </c>
      <c r="D11472">
        <v>51.564340999999992</v>
      </c>
      <c r="E11472">
        <v>6.4334119999999997</v>
      </c>
      <c r="F11472">
        <v>63.263340999999997</v>
      </c>
      <c r="G11472">
        <v>7.9390400000000003</v>
      </c>
      <c r="H11472">
        <v>68.943215999999993</v>
      </c>
      <c r="I11472">
        <v>4.2193639999999997</v>
      </c>
    </row>
    <row r="11473" spans="1:9" x14ac:dyDescent="0.25">
      <c r="A11473">
        <v>11472</v>
      </c>
      <c r="D11473">
        <v>51.564340999999992</v>
      </c>
      <c r="E11473">
        <v>6.4334119999999997</v>
      </c>
      <c r="F11473">
        <v>63.263340999999997</v>
      </c>
      <c r="G11473">
        <v>7.9390400000000003</v>
      </c>
      <c r="H11473">
        <v>68.943215999999993</v>
      </c>
      <c r="I11473">
        <v>4.2193639999999997</v>
      </c>
    </row>
    <row r="11474" spans="1:9" x14ac:dyDescent="0.25">
      <c r="A11474">
        <v>11473</v>
      </c>
      <c r="D11474">
        <v>51.564340999999992</v>
      </c>
      <c r="E11474">
        <v>6.4334119999999997</v>
      </c>
      <c r="F11474">
        <v>63.263340999999997</v>
      </c>
      <c r="G11474">
        <v>7.9390400000000003</v>
      </c>
      <c r="H11474">
        <v>68.943215999999993</v>
      </c>
      <c r="I11474">
        <v>4.2193639999999997</v>
      </c>
    </row>
    <row r="11475" spans="1:9" x14ac:dyDescent="0.25">
      <c r="A11475">
        <v>11474</v>
      </c>
      <c r="D11475">
        <v>51.564340999999992</v>
      </c>
      <c r="E11475">
        <v>6.4334119999999997</v>
      </c>
      <c r="F11475">
        <v>63.263340999999997</v>
      </c>
      <c r="G11475">
        <v>7.9390400000000003</v>
      </c>
      <c r="H11475">
        <v>68.943215999999993</v>
      </c>
      <c r="I11475">
        <v>4.2193639999999997</v>
      </c>
    </row>
    <row r="11476" spans="1:9" x14ac:dyDescent="0.25">
      <c r="A11476">
        <v>11475</v>
      </c>
      <c r="D11476">
        <v>51.564340999999992</v>
      </c>
      <c r="E11476">
        <v>6.4334119999999997</v>
      </c>
      <c r="F11476">
        <v>63.263340999999997</v>
      </c>
      <c r="G11476">
        <v>7.9390400000000003</v>
      </c>
      <c r="H11476">
        <v>68.943215999999993</v>
      </c>
      <c r="I11476">
        <v>4.2193639999999997</v>
      </c>
    </row>
    <row r="11477" spans="1:9" x14ac:dyDescent="0.25">
      <c r="A11477">
        <v>11476</v>
      </c>
      <c r="D11477">
        <v>51.564340999999992</v>
      </c>
      <c r="E11477">
        <v>6.4334119999999997</v>
      </c>
      <c r="F11477">
        <v>63.263340999999997</v>
      </c>
      <c r="G11477">
        <v>7.9390400000000003</v>
      </c>
    </row>
    <row r="11478" spans="1:9" x14ac:dyDescent="0.25">
      <c r="A11478">
        <v>11477</v>
      </c>
      <c r="D11478">
        <v>51.564340999999992</v>
      </c>
      <c r="E11478">
        <v>6.4334119999999997</v>
      </c>
      <c r="F11478">
        <v>63.194912999999993</v>
      </c>
      <c r="G11478">
        <v>7.9390400000000003</v>
      </c>
    </row>
    <row r="11479" spans="1:9" x14ac:dyDescent="0.25">
      <c r="A11479">
        <v>11478</v>
      </c>
      <c r="D11479">
        <v>51.564340999999992</v>
      </c>
      <c r="E11479">
        <v>6.4334119999999997</v>
      </c>
      <c r="F11479">
        <v>63.194912999999993</v>
      </c>
      <c r="G11479">
        <v>7.9390400000000003</v>
      </c>
    </row>
    <row r="11480" spans="1:9" x14ac:dyDescent="0.25">
      <c r="A11480">
        <v>11479</v>
      </c>
      <c r="D11480">
        <v>51.564340999999992</v>
      </c>
      <c r="E11480">
        <v>6.4334119999999997</v>
      </c>
      <c r="F11480">
        <v>63.126596999999997</v>
      </c>
      <c r="G11480">
        <v>7.9390400000000003</v>
      </c>
    </row>
    <row r="11481" spans="1:9" x14ac:dyDescent="0.25">
      <c r="A11481">
        <v>11480</v>
      </c>
      <c r="D11481">
        <v>51.564340999999992</v>
      </c>
      <c r="E11481">
        <v>6.4334119999999997</v>
      </c>
      <c r="F11481">
        <v>62.989740999999995</v>
      </c>
      <c r="G11481">
        <v>7.7337569999999998</v>
      </c>
    </row>
    <row r="11482" spans="1:9" x14ac:dyDescent="0.25">
      <c r="A11482">
        <v>11481</v>
      </c>
      <c r="B11482">
        <v>44.175608999999994</v>
      </c>
      <c r="C11482">
        <v>8.6234260000000003</v>
      </c>
      <c r="D11482">
        <v>51.564340999999992</v>
      </c>
      <c r="E11482">
        <v>6.4334119999999997</v>
      </c>
      <c r="F11482">
        <v>62.989740999999995</v>
      </c>
      <c r="G11482">
        <v>7.7337569999999998</v>
      </c>
    </row>
    <row r="11483" spans="1:9" x14ac:dyDescent="0.25">
      <c r="A11483">
        <v>11482</v>
      </c>
      <c r="B11483">
        <v>44.175608999999994</v>
      </c>
      <c r="C11483">
        <v>8.6234260000000003</v>
      </c>
      <c r="D11483">
        <v>51.564340999999992</v>
      </c>
      <c r="E11483">
        <v>6.4334119999999997</v>
      </c>
      <c r="F11483">
        <v>62.921313999999995</v>
      </c>
      <c r="G11483">
        <v>7.8706120000000004</v>
      </c>
    </row>
    <row r="11484" spans="1:9" x14ac:dyDescent="0.25">
      <c r="A11484">
        <v>11483</v>
      </c>
      <c r="B11484">
        <v>44.175608999999994</v>
      </c>
      <c r="C11484">
        <v>8.6234260000000003</v>
      </c>
    </row>
    <row r="11485" spans="1:9" x14ac:dyDescent="0.25">
      <c r="A11485">
        <v>11484</v>
      </c>
      <c r="B11485">
        <v>44.175608999999994</v>
      </c>
      <c r="C11485">
        <v>8.6234260000000003</v>
      </c>
    </row>
    <row r="11486" spans="1:9" x14ac:dyDescent="0.25">
      <c r="A11486">
        <v>11485</v>
      </c>
      <c r="B11486">
        <v>44.175608999999994</v>
      </c>
      <c r="C11486">
        <v>8.6234260000000003</v>
      </c>
    </row>
    <row r="11487" spans="1:9" x14ac:dyDescent="0.25">
      <c r="A11487">
        <v>11486</v>
      </c>
      <c r="B11487">
        <v>44.175608999999994</v>
      </c>
      <c r="C11487">
        <v>8.6234260000000003</v>
      </c>
    </row>
    <row r="11488" spans="1:9" x14ac:dyDescent="0.25">
      <c r="A11488">
        <v>11487</v>
      </c>
      <c r="B11488">
        <v>43.901897999999996</v>
      </c>
      <c r="C11488">
        <v>8.5549979999999994</v>
      </c>
      <c r="H11488">
        <v>51.769622999999996</v>
      </c>
      <c r="I11488">
        <v>5.6804860000000001</v>
      </c>
    </row>
    <row r="11489" spans="1:9" x14ac:dyDescent="0.25">
      <c r="A11489">
        <v>11488</v>
      </c>
      <c r="B11489">
        <v>43.901897999999996</v>
      </c>
      <c r="C11489">
        <v>8.5549979999999994</v>
      </c>
      <c r="H11489">
        <v>51.769622999999996</v>
      </c>
      <c r="I11489">
        <v>5.6804860000000001</v>
      </c>
    </row>
    <row r="11490" spans="1:9" x14ac:dyDescent="0.25">
      <c r="A11490">
        <v>11489</v>
      </c>
      <c r="B11490">
        <v>43.901897999999996</v>
      </c>
      <c r="C11490">
        <v>8.5549979999999994</v>
      </c>
      <c r="H11490">
        <v>51.769622999999996</v>
      </c>
      <c r="I11490">
        <v>5.6804860000000001</v>
      </c>
    </row>
    <row r="11491" spans="1:9" x14ac:dyDescent="0.25">
      <c r="A11491">
        <v>11490</v>
      </c>
      <c r="B11491">
        <v>43.901897999999996</v>
      </c>
      <c r="C11491">
        <v>8.5549979999999994</v>
      </c>
      <c r="H11491">
        <v>51.769622999999996</v>
      </c>
      <c r="I11491">
        <v>5.6804860000000001</v>
      </c>
    </row>
    <row r="11492" spans="1:9" x14ac:dyDescent="0.25">
      <c r="A11492">
        <v>11491</v>
      </c>
      <c r="H11492">
        <v>51.769622999999996</v>
      </c>
      <c r="I11492">
        <v>5.6804860000000001</v>
      </c>
    </row>
    <row r="11493" spans="1:9" x14ac:dyDescent="0.25">
      <c r="A11493">
        <v>11492</v>
      </c>
      <c r="H11493">
        <v>51.769622999999996</v>
      </c>
      <c r="I11493">
        <v>5.6804860000000001</v>
      </c>
    </row>
    <row r="11494" spans="1:9" x14ac:dyDescent="0.25">
      <c r="A11494">
        <v>11493</v>
      </c>
      <c r="H11494">
        <v>51.769622999999996</v>
      </c>
      <c r="I11494">
        <v>5.6804860000000001</v>
      </c>
    </row>
    <row r="11495" spans="1:9" x14ac:dyDescent="0.25">
      <c r="A11495">
        <v>11494</v>
      </c>
      <c r="F11495">
        <v>44.380779999999994</v>
      </c>
      <c r="G11495">
        <v>8.6918539999999993</v>
      </c>
      <c r="H11495">
        <v>51.701195999999996</v>
      </c>
      <c r="I11495">
        <v>5.6804860000000001</v>
      </c>
    </row>
    <row r="11496" spans="1:9" x14ac:dyDescent="0.25">
      <c r="A11496">
        <v>11495</v>
      </c>
      <c r="D11496">
        <v>31.58716299999999</v>
      </c>
      <c r="E11496">
        <v>5.9543080000000002</v>
      </c>
      <c r="F11496">
        <v>44.380779999999994</v>
      </c>
      <c r="G11496">
        <v>8.6918539999999993</v>
      </c>
      <c r="H11496">
        <v>51.222313999999997</v>
      </c>
      <c r="I11496">
        <v>5.6804860000000001</v>
      </c>
    </row>
    <row r="11497" spans="1:9" x14ac:dyDescent="0.25">
      <c r="A11497">
        <v>11496</v>
      </c>
      <c r="D11497">
        <v>31.58716299999999</v>
      </c>
      <c r="E11497">
        <v>5.9543080000000002</v>
      </c>
      <c r="F11497">
        <v>44.380779999999994</v>
      </c>
      <c r="G11497">
        <v>8.6918539999999993</v>
      </c>
    </row>
    <row r="11498" spans="1:9" x14ac:dyDescent="0.25">
      <c r="A11498">
        <v>11497</v>
      </c>
      <c r="D11498">
        <v>31.58716299999999</v>
      </c>
      <c r="E11498">
        <v>5.9543080000000002</v>
      </c>
      <c r="F11498">
        <v>44.312353999999999</v>
      </c>
      <c r="G11498">
        <v>8.6918539999999993</v>
      </c>
    </row>
    <row r="11499" spans="1:9" x14ac:dyDescent="0.25">
      <c r="A11499">
        <v>11498</v>
      </c>
      <c r="D11499">
        <v>31.58716299999999</v>
      </c>
      <c r="E11499">
        <v>5.9543080000000002</v>
      </c>
      <c r="F11499">
        <v>44.312353999999999</v>
      </c>
      <c r="G11499">
        <v>8.6918539999999993</v>
      </c>
    </row>
    <row r="11500" spans="1:9" x14ac:dyDescent="0.25">
      <c r="A11500">
        <v>11499</v>
      </c>
      <c r="D11500">
        <v>31.58716299999999</v>
      </c>
      <c r="E11500">
        <v>5.9543080000000002</v>
      </c>
      <c r="F11500">
        <v>44.312353999999999</v>
      </c>
      <c r="G11500">
        <v>8.6918539999999993</v>
      </c>
    </row>
    <row r="11501" spans="1:9" x14ac:dyDescent="0.25">
      <c r="A11501">
        <v>11500</v>
      </c>
      <c r="D11501">
        <v>31.58716299999999</v>
      </c>
      <c r="E11501">
        <v>5.9543080000000002</v>
      </c>
      <c r="F11501">
        <v>44.312353999999999</v>
      </c>
      <c r="G11501">
        <v>8.6918539999999993</v>
      </c>
    </row>
    <row r="11502" spans="1:9" x14ac:dyDescent="0.25">
      <c r="A11502">
        <v>11501</v>
      </c>
      <c r="D11502">
        <v>31.58716299999999</v>
      </c>
      <c r="E11502">
        <v>5.9543080000000002</v>
      </c>
      <c r="F11502">
        <v>44.312353999999999</v>
      </c>
      <c r="G11502">
        <v>8.6918539999999993</v>
      </c>
    </row>
    <row r="11503" spans="1:9" x14ac:dyDescent="0.25">
      <c r="A11503">
        <v>11502</v>
      </c>
      <c r="D11503">
        <v>31.58716299999999</v>
      </c>
      <c r="E11503">
        <v>5.9543080000000002</v>
      </c>
      <c r="F11503">
        <v>44.107182999999992</v>
      </c>
      <c r="G11503">
        <v>8.7603919999999995</v>
      </c>
    </row>
    <row r="11504" spans="1:9" x14ac:dyDescent="0.25">
      <c r="A11504">
        <v>11503</v>
      </c>
      <c r="D11504">
        <v>31.58716299999999</v>
      </c>
      <c r="E11504">
        <v>5.9543080000000002</v>
      </c>
      <c r="F11504">
        <v>44.107182999999992</v>
      </c>
      <c r="G11504">
        <v>8.7603919999999995</v>
      </c>
    </row>
    <row r="11505" spans="1:11" x14ac:dyDescent="0.25">
      <c r="A11505">
        <v>11504</v>
      </c>
      <c r="D11505">
        <v>31.58716299999999</v>
      </c>
      <c r="E11505">
        <v>5.9543080000000002</v>
      </c>
      <c r="F11505">
        <v>43.833472</v>
      </c>
      <c r="G11505">
        <v>8.6234260000000003</v>
      </c>
    </row>
    <row r="11506" spans="1:11" x14ac:dyDescent="0.25">
      <c r="A11506">
        <v>11505</v>
      </c>
      <c r="J11506">
        <v>23.172127999999994</v>
      </c>
      <c r="K11506">
        <v>9.9923110000000008</v>
      </c>
    </row>
    <row r="11507" spans="1:11" x14ac:dyDescent="0.25">
      <c r="A11507">
        <v>11506</v>
      </c>
    </row>
    <row r="11508" spans="1:11" x14ac:dyDescent="0.25">
      <c r="A11508">
        <v>11507</v>
      </c>
    </row>
    <row r="11509" spans="1:11" x14ac:dyDescent="0.25">
      <c r="A11509">
        <v>11508</v>
      </c>
    </row>
    <row r="11510" spans="1:11" x14ac:dyDescent="0.25">
      <c r="A11510">
        <v>11509</v>
      </c>
    </row>
    <row r="11511" spans="1:11" x14ac:dyDescent="0.25">
      <c r="A11511">
        <v>11510</v>
      </c>
    </row>
    <row r="11512" spans="1:11" x14ac:dyDescent="0.25">
      <c r="A11512">
        <v>11511</v>
      </c>
    </row>
    <row r="11513" spans="1:11" x14ac:dyDescent="0.25">
      <c r="A11513">
        <v>11512</v>
      </c>
    </row>
    <row r="11514" spans="1:11" x14ac:dyDescent="0.25">
      <c r="A11514">
        <v>11513</v>
      </c>
    </row>
    <row r="11515" spans="1:11" x14ac:dyDescent="0.25">
      <c r="A11515">
        <v>11514</v>
      </c>
    </row>
    <row r="11516" spans="1:11" x14ac:dyDescent="0.25">
      <c r="A11516">
        <v>11515</v>
      </c>
    </row>
    <row r="11517" spans="1:11" x14ac:dyDescent="0.25">
      <c r="A11517">
        <v>11516</v>
      </c>
    </row>
    <row r="11518" spans="1:11" x14ac:dyDescent="0.25">
      <c r="A11518">
        <v>11517</v>
      </c>
    </row>
    <row r="11519" spans="1:11" x14ac:dyDescent="0.25">
      <c r="A11519">
        <v>11518</v>
      </c>
    </row>
    <row r="11520" spans="1:1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12"/>
  <sheetViews>
    <sheetView workbookViewId="0">
      <selection sqref="A1:F1048576"/>
    </sheetView>
  </sheetViews>
  <sheetFormatPr defaultRowHeight="15" x14ac:dyDescent="0.25"/>
  <cols>
    <col min="1" max="1" width="6" bestFit="1" customWidth="1"/>
    <col min="2" max="5" width="2" bestFit="1" customWidth="1"/>
    <col min="6" max="6" width="11.28515625" bestFit="1" customWidth="1"/>
    <col min="11" max="12" width="12" bestFit="1" customWidth="1"/>
    <col min="14" max="14" width="11" bestFit="1" customWidth="1"/>
    <col min="15" max="15" width="4" bestFit="1" customWidth="1"/>
    <col min="16" max="16" width="8.85546875" bestFit="1" customWidth="1"/>
    <col min="17" max="28" width="12" bestFit="1" customWidth="1"/>
    <col min="30" max="30" width="12.5703125" bestFit="1" customWidth="1"/>
    <col min="32" max="32" width="9.5703125" bestFit="1" customWidth="1"/>
    <col min="33" max="33" width="9.28515625" bestFit="1" customWidth="1"/>
    <col min="35" max="35" width="9.28515625" bestFit="1" customWidth="1"/>
    <col min="36" max="36" width="9" bestFit="1" customWidth="1"/>
    <col min="37" max="37" width="9.5703125" bestFit="1" customWidth="1"/>
    <col min="38" max="38" width="9.28515625" bestFit="1" customWidth="1"/>
    <col min="39" max="39" width="9.42578125" bestFit="1" customWidth="1"/>
    <col min="40" max="40" width="9.28515625" bestFit="1" customWidth="1"/>
    <col min="41" max="41" width="9" bestFit="1" customWidth="1"/>
    <col min="42" max="42" width="9.42578125" bestFit="1" customWidth="1"/>
    <col min="44" max="44" width="10.7109375" bestFit="1" customWidth="1"/>
    <col min="45" max="46" width="12" bestFit="1" customWidth="1"/>
    <col min="47" max="47" width="2.85546875" bestFit="1" customWidth="1"/>
    <col min="48" max="49" width="12" bestFit="1" customWidth="1"/>
    <col min="50" max="50" width="3.28515625" bestFit="1" customWidth="1"/>
    <col min="51" max="51" width="9.5703125" bestFit="1" customWidth="1"/>
    <col min="52" max="52" width="12" bestFit="1" customWidth="1"/>
    <col min="53" max="53" width="3" bestFit="1" customWidth="1"/>
    <col min="54" max="55" width="12" bestFit="1" customWidth="1"/>
    <col min="57" max="57" width="8.42578125" bestFit="1" customWidth="1"/>
    <col min="58" max="59" width="12" bestFit="1" customWidth="1"/>
    <col min="60" max="60" width="2.85546875" bestFit="1" customWidth="1"/>
    <col min="61" max="61" width="11" bestFit="1" customWidth="1"/>
    <col min="62" max="62" width="12" bestFit="1" customWidth="1"/>
    <col min="63" max="63" width="3.28515625" bestFit="1" customWidth="1"/>
    <col min="64" max="64" width="12" bestFit="1" customWidth="1"/>
    <col min="65" max="65" width="11" bestFit="1" customWidth="1"/>
    <col min="66" max="66" width="3" bestFit="1" customWidth="1"/>
    <col min="67" max="68" width="12" bestFit="1" customWidth="1"/>
    <col min="69" max="69" width="4.85546875" bestFit="1" customWidth="1"/>
    <col min="70" max="73" width="12" bestFit="1" customWidth="1"/>
    <col min="74" max="74" width="13.85546875" bestFit="1" customWidth="1"/>
    <col min="75" max="75" width="13.5703125" bestFit="1" customWidth="1"/>
    <col min="76" max="76" width="14" bestFit="1" customWidth="1"/>
    <col min="77" max="77" width="13.7109375" bestFit="1" customWidth="1"/>
    <col min="78" max="78" width="9.85546875" bestFit="1" customWidth="1"/>
    <col min="79" max="79" width="12" bestFit="1" customWidth="1"/>
    <col min="80" max="80" width="12.140625" bestFit="1" customWidth="1"/>
    <col min="81" max="81" width="12" bestFit="1" customWidth="1"/>
    <col min="82" max="82" width="9.5703125" bestFit="1" customWidth="1"/>
    <col min="83" max="85" width="12" bestFit="1" customWidth="1"/>
    <col min="86" max="86" width="10" bestFit="1" customWidth="1"/>
    <col min="87" max="89" width="12" bestFit="1" customWidth="1"/>
    <col min="90" max="90" width="9.7109375" bestFit="1" customWidth="1"/>
    <col min="91" max="93" width="12" bestFit="1" customWidth="1"/>
    <col min="94" max="94" width="9" bestFit="1" customWidth="1"/>
    <col min="95" max="97" width="12" bestFit="1" customWidth="1"/>
    <col min="98" max="98" width="8.7109375" bestFit="1" customWidth="1"/>
    <col min="99" max="100" width="12" bestFit="1" customWidth="1"/>
    <col min="101" max="101" width="11" bestFit="1" customWidth="1"/>
    <col min="103" max="105" width="12" bestFit="1" customWidth="1"/>
    <col min="106" max="106" width="8.85546875" bestFit="1" customWidth="1"/>
    <col min="107" max="109" width="12" bestFit="1" customWidth="1"/>
    <col min="111" max="111" width="9.28515625" bestFit="1" customWidth="1"/>
    <col min="112" max="114" width="12" bestFit="1" customWidth="1"/>
    <col min="115" max="115" width="9" bestFit="1" customWidth="1"/>
    <col min="116" max="118" width="12" bestFit="1" customWidth="1"/>
    <col min="119" max="119" width="9.42578125" bestFit="1" customWidth="1"/>
    <col min="120" max="122" width="12" bestFit="1" customWidth="1"/>
    <col min="124" max="126" width="12" bestFit="1" customWidth="1"/>
    <col min="127" max="127" width="8.42578125" bestFit="1" customWidth="1"/>
    <col min="128" max="130" width="12" bestFit="1" customWidth="1"/>
    <col min="131" max="131" width="8.140625" bestFit="1" customWidth="1"/>
    <col min="132" max="134" width="12" bestFit="1" customWidth="1"/>
    <col min="135" max="135" width="8.5703125" bestFit="1" customWidth="1"/>
    <col min="136" max="138" width="12" bestFit="1" customWidth="1"/>
    <col min="139" max="139" width="8.28515625" bestFit="1" customWidth="1"/>
    <col min="140" max="142" width="12" bestFit="1" customWidth="1"/>
    <col min="143" max="143" width="12.28515625" bestFit="1" customWidth="1"/>
    <col min="144" max="144" width="7.42578125" bestFit="1" customWidth="1"/>
    <col min="145" max="145" width="12" bestFit="1" customWidth="1"/>
    <col min="146" max="146" width="11" bestFit="1" customWidth="1"/>
    <col min="147" max="147" width="4.85546875" bestFit="1" customWidth="1"/>
    <col min="148" max="149" width="12" bestFit="1" customWidth="1"/>
    <col min="150" max="150" width="4.85546875" bestFit="1" customWidth="1"/>
    <col min="151" max="152" width="12" bestFit="1" customWidth="1"/>
    <col min="153" max="153" width="4.85546875" bestFit="1" customWidth="1"/>
    <col min="154" max="155" width="12" bestFit="1" customWidth="1"/>
    <col min="156" max="156" width="7.42578125" bestFit="1" customWidth="1"/>
    <col min="157" max="157" width="12" bestFit="1" customWidth="1"/>
    <col min="159" max="159" width="12.42578125" bestFit="1" customWidth="1"/>
    <col min="160" max="160" width="12" bestFit="1" customWidth="1"/>
    <col min="161" max="161" width="9.5703125" bestFit="1" customWidth="1"/>
    <col min="162" max="162" width="12" bestFit="1" customWidth="1"/>
  </cols>
  <sheetData>
    <row r="1" spans="1:162" x14ac:dyDescent="0.25">
      <c r="A1">
        <v>200</v>
      </c>
      <c r="F1" t="s">
        <v>9</v>
      </c>
      <c r="K1" t="s">
        <v>214</v>
      </c>
      <c r="L1" t="s">
        <v>213</v>
      </c>
      <c r="N1" t="s">
        <v>215</v>
      </c>
      <c r="O1" t="s">
        <v>216</v>
      </c>
      <c r="P1" t="s">
        <v>257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S1" t="s">
        <v>121</v>
      </c>
      <c r="AT1" t="s">
        <v>122</v>
      </c>
      <c r="AV1" t="s">
        <v>123</v>
      </c>
      <c r="AW1" t="s">
        <v>124</v>
      </c>
      <c r="AY1" t="s">
        <v>125</v>
      </c>
      <c r="AZ1" t="s">
        <v>126</v>
      </c>
      <c r="BB1" t="s">
        <v>127</v>
      </c>
      <c r="BC1" t="s">
        <v>128</v>
      </c>
      <c r="BE1" t="s">
        <v>129</v>
      </c>
      <c r="BF1" t="s">
        <v>37</v>
      </c>
      <c r="BG1" t="s">
        <v>38</v>
      </c>
      <c r="BH1" t="s">
        <v>130</v>
      </c>
      <c r="BI1" t="s">
        <v>37</v>
      </c>
      <c r="BJ1" t="s">
        <v>38</v>
      </c>
      <c r="BK1" t="s">
        <v>131</v>
      </c>
      <c r="BL1" t="s">
        <v>37</v>
      </c>
      <c r="BM1" t="s">
        <v>38</v>
      </c>
      <c r="BN1" t="s">
        <v>132</v>
      </c>
      <c r="BO1" t="s">
        <v>37</v>
      </c>
      <c r="BP1" t="s">
        <v>38</v>
      </c>
      <c r="BR1" t="s">
        <v>33</v>
      </c>
      <c r="BS1" t="s">
        <v>34</v>
      </c>
      <c r="BT1" t="s">
        <v>35</v>
      </c>
      <c r="BU1" t="s">
        <v>36</v>
      </c>
      <c r="BV1" t="s">
        <v>135</v>
      </c>
      <c r="BW1" t="s">
        <v>136</v>
      </c>
      <c r="BX1" t="s">
        <v>137</v>
      </c>
      <c r="BY1" t="s">
        <v>138</v>
      </c>
      <c r="BZ1" t="s">
        <v>141</v>
      </c>
      <c r="CA1" t="s">
        <v>97</v>
      </c>
      <c r="CB1" t="s">
        <v>98</v>
      </c>
      <c r="CC1" t="s">
        <v>99</v>
      </c>
      <c r="CD1" t="s">
        <v>142</v>
      </c>
      <c r="CE1" t="s">
        <v>100</v>
      </c>
      <c r="CF1" t="s">
        <v>101</v>
      </c>
      <c r="CG1" t="s">
        <v>102</v>
      </c>
      <c r="CH1" t="s">
        <v>143</v>
      </c>
      <c r="CI1" t="s">
        <v>144</v>
      </c>
      <c r="CJ1" t="s">
        <v>104</v>
      </c>
      <c r="CK1" t="s">
        <v>105</v>
      </c>
      <c r="CL1" t="s">
        <v>145</v>
      </c>
      <c r="CM1" t="s">
        <v>106</v>
      </c>
      <c r="CN1" t="s">
        <v>107</v>
      </c>
      <c r="CO1" t="s">
        <v>108</v>
      </c>
      <c r="CP1" t="s">
        <v>146</v>
      </c>
      <c r="CQ1" t="s">
        <v>109</v>
      </c>
      <c r="CR1" t="s">
        <v>110</v>
      </c>
      <c r="CS1" t="s">
        <v>111</v>
      </c>
      <c r="CT1" t="s">
        <v>147</v>
      </c>
      <c r="CU1" t="s">
        <v>112</v>
      </c>
      <c r="CV1" t="s">
        <v>113</v>
      </c>
      <c r="CW1" t="s">
        <v>114</v>
      </c>
      <c r="CX1" t="s">
        <v>148</v>
      </c>
      <c r="CY1" t="s">
        <v>115</v>
      </c>
      <c r="CZ1" t="s">
        <v>116</v>
      </c>
      <c r="DA1" t="s">
        <v>117</v>
      </c>
      <c r="DB1" t="s">
        <v>149</v>
      </c>
      <c r="DC1" t="s">
        <v>118</v>
      </c>
      <c r="DD1" t="s">
        <v>119</v>
      </c>
      <c r="DE1" t="s">
        <v>120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N1" t="s">
        <v>189</v>
      </c>
      <c r="EO1" t="s">
        <v>190</v>
      </c>
      <c r="EP1" t="s">
        <v>191</v>
      </c>
      <c r="ER1" t="s">
        <v>39</v>
      </c>
      <c r="ES1" t="s">
        <v>40</v>
      </c>
      <c r="EU1" t="s">
        <v>41</v>
      </c>
      <c r="EV1" t="s">
        <v>42</v>
      </c>
      <c r="EX1" t="s">
        <v>43</v>
      </c>
      <c r="EY1" t="s">
        <v>44</v>
      </c>
      <c r="EZ1" t="s">
        <v>252</v>
      </c>
      <c r="FA1">
        <v>113.14251609130125</v>
      </c>
      <c r="FC1" t="s">
        <v>209</v>
      </c>
      <c r="FD1" t="s">
        <v>212</v>
      </c>
      <c r="FE1" t="s">
        <v>276</v>
      </c>
    </row>
    <row r="2" spans="1:162" x14ac:dyDescent="0.25">
      <c r="A2">
        <v>1</v>
      </c>
      <c r="K2">
        <v>86.111111111111114</v>
      </c>
      <c r="L2">
        <v>180</v>
      </c>
      <c r="N2">
        <v>82.978723404255319</v>
      </c>
      <c r="O2">
        <v>100</v>
      </c>
      <c r="P2" t="s">
        <v>258</v>
      </c>
      <c r="Q2">
        <v>0.43013324165483746</v>
      </c>
      <c r="R2">
        <v>0.39126894563334508</v>
      </c>
      <c r="S2">
        <v>0.11825208264511186</v>
      </c>
      <c r="T2">
        <v>0.41638392512227612</v>
      </c>
      <c r="U2">
        <v>8.7787491790457181E-2</v>
      </c>
      <c r="V2">
        <v>0.38090997689681727</v>
      </c>
      <c r="W2">
        <v>0.38300033848547776</v>
      </c>
      <c r="X2">
        <v>9.0234213401639854E-2</v>
      </c>
      <c r="Y2">
        <v>0.42111513638500458</v>
      </c>
      <c r="Z2">
        <v>0.12639821981420615</v>
      </c>
      <c r="AA2">
        <v>0.38022059429827382</v>
      </c>
      <c r="AB2">
        <v>0.41713314717492783</v>
      </c>
      <c r="AD2" t="s">
        <v>258</v>
      </c>
      <c r="AE2" t="e">
        <v>#DIV/0!</v>
      </c>
      <c r="AF2" t="e">
        <v>#DIV/0!</v>
      </c>
      <c r="AG2" t="e">
        <v>#DIV/0!</v>
      </c>
      <c r="AH2" t="e">
        <v>#DIV/0!</v>
      </c>
      <c r="AI2" t="e">
        <v>#DIV/0!</v>
      </c>
      <c r="AJ2" t="e">
        <v>#DIV/0!</v>
      </c>
      <c r="AK2" t="e">
        <v>#DIV/0!</v>
      </c>
      <c r="AL2" t="e">
        <v>#DIV/0!</v>
      </c>
      <c r="AM2" t="e">
        <v>#DIV/0!</v>
      </c>
      <c r="AN2" t="e">
        <v>#DIV/0!</v>
      </c>
      <c r="AO2" t="e">
        <v>#DIV/0!</v>
      </c>
      <c r="AP2" t="e">
        <v>#DIV/0!</v>
      </c>
      <c r="AR2" t="s">
        <v>129</v>
      </c>
      <c r="AS2">
        <v>15.60869565217391</v>
      </c>
      <c r="AT2">
        <v>13.837209302325579</v>
      </c>
      <c r="AU2" t="s">
        <v>130</v>
      </c>
      <c r="AV2">
        <v>15.891304347826086</v>
      </c>
      <c r="AW2">
        <v>13.244444444444445</v>
      </c>
      <c r="AX2" t="s">
        <v>131</v>
      </c>
      <c r="AY2">
        <v>16.500000000000004</v>
      </c>
      <c r="AZ2">
        <v>12.800000000000006</v>
      </c>
      <c r="BA2" t="s">
        <v>132</v>
      </c>
      <c r="BB2">
        <v>16.913043478260867</v>
      </c>
      <c r="BC2">
        <v>12.767441860465118</v>
      </c>
      <c r="BE2" t="s">
        <v>139</v>
      </c>
      <c r="BF2">
        <v>52.45105764011101</v>
      </c>
      <c r="BG2">
        <v>9.6740979245012859</v>
      </c>
      <c r="BI2">
        <v>51.739231604711684</v>
      </c>
      <c r="BJ2">
        <v>9.6493989464620373</v>
      </c>
      <c r="BL2">
        <v>53.797908068082243</v>
      </c>
      <c r="BM2">
        <v>9.093292429630111</v>
      </c>
      <c r="BO2">
        <v>53.500481854836174</v>
      </c>
      <c r="BP2">
        <v>9.9032646211994209</v>
      </c>
      <c r="BQ2" t="s">
        <v>37</v>
      </c>
      <c r="BR2">
        <v>16.555612222350675</v>
      </c>
      <c r="BS2">
        <v>16.605055883341006</v>
      </c>
      <c r="BT2">
        <v>16.611750894664588</v>
      </c>
      <c r="BU2">
        <v>16.778620601663807</v>
      </c>
      <c r="BV2">
        <v>0.14697674418604656</v>
      </c>
      <c r="BW2">
        <v>0.14577777777777784</v>
      </c>
      <c r="BX2">
        <v>0.14666666666666672</v>
      </c>
      <c r="BY2">
        <v>0.14883720930232558</v>
      </c>
      <c r="BZ2" t="s">
        <v>37</v>
      </c>
      <c r="CA2">
        <v>9.0366230516709312</v>
      </c>
      <c r="CB2">
        <v>15.305864566070483</v>
      </c>
      <c r="CC2">
        <v>68.778138436231174</v>
      </c>
      <c r="CE2">
        <v>11.629246341320645</v>
      </c>
      <c r="CF2">
        <v>77.714711653824153</v>
      </c>
      <c r="CG2">
        <v>18.148070472889877</v>
      </c>
      <c r="CI2">
        <v>17.1473553679436</v>
      </c>
      <c r="CJ2">
        <v>80.326716598388444</v>
      </c>
      <c r="CK2">
        <v>12.139702889702891</v>
      </c>
      <c r="CM2">
        <v>71.522611755169891</v>
      </c>
      <c r="CN2">
        <v>19.936813832162667</v>
      </c>
      <c r="CO2">
        <v>11.66747012677245</v>
      </c>
      <c r="CQ2">
        <v>18.366313580804238</v>
      </c>
      <c r="CR2">
        <v>24.152912627058452</v>
      </c>
      <c r="CS2">
        <v>77.960347027392416</v>
      </c>
      <c r="CU2">
        <v>18.546864704877851</v>
      </c>
      <c r="CV2">
        <v>83.949656944109961</v>
      </c>
      <c r="CW2">
        <v>28.218631298637032</v>
      </c>
      <c r="CY2">
        <v>24.833710205984403</v>
      </c>
      <c r="CZ2">
        <v>80.272041892381111</v>
      </c>
      <c r="DA2">
        <v>24.25506917506177</v>
      </c>
      <c r="DC2">
        <v>73.849032677768562</v>
      </c>
      <c r="DD2">
        <v>27.314770933876531</v>
      </c>
      <c r="DE2">
        <v>24.505351908921579</v>
      </c>
      <c r="DH2">
        <v>7.7906976744186052E-3</v>
      </c>
      <c r="DI2">
        <v>1.0232558139534885E-2</v>
      </c>
      <c r="DJ2">
        <v>4.5465116279069767E-2</v>
      </c>
      <c r="DL2">
        <v>8.0000000000000002E-3</v>
      </c>
      <c r="DM2">
        <v>5.0777777777777776E-2</v>
      </c>
      <c r="DN2">
        <v>1.1555555555555555E-2</v>
      </c>
      <c r="DP2">
        <v>1.0111111111111111E-2</v>
      </c>
      <c r="DQ2">
        <v>5.0777777777777776E-2</v>
      </c>
      <c r="DR2">
        <v>7.2222222222222219E-3</v>
      </c>
      <c r="DT2">
        <v>4.5465116279069767E-2</v>
      </c>
      <c r="DU2">
        <v>1.2209302325581395E-2</v>
      </c>
      <c r="DV2">
        <v>7.4418604651162786E-3</v>
      </c>
      <c r="DX2">
        <v>1.9565217391304349E-2</v>
      </c>
      <c r="DY2">
        <v>2.391304347826087E-2</v>
      </c>
      <c r="DZ2">
        <v>6.1086956521739129E-2</v>
      </c>
      <c r="EB2">
        <v>1.934782608695652E-2</v>
      </c>
      <c r="EC2">
        <v>6.6956521739130442E-2</v>
      </c>
      <c r="ED2">
        <v>2.8152173913043477E-2</v>
      </c>
      <c r="EF2">
        <v>2.4782608695652172E-2</v>
      </c>
      <c r="EG2">
        <v>6.6956521739130442E-2</v>
      </c>
      <c r="EH2">
        <v>2.6956521739130435E-2</v>
      </c>
      <c r="EJ2">
        <v>6.1086956521739129E-2</v>
      </c>
      <c r="EK2">
        <v>2.9673913043478262E-2</v>
      </c>
      <c r="EL2">
        <v>2.7717391304347826E-2</v>
      </c>
      <c r="EM2" t="s">
        <v>183</v>
      </c>
      <c r="EN2">
        <v>4</v>
      </c>
      <c r="EO2">
        <v>0.28964518464880518</v>
      </c>
      <c r="EP2">
        <v>0.02</v>
      </c>
      <c r="EQ2" t="s">
        <v>37</v>
      </c>
      <c r="ER2">
        <v>1.881595847826087</v>
      </c>
      <c r="ES2">
        <v>3.0718073829787231</v>
      </c>
      <c r="ET2" t="s">
        <v>37</v>
      </c>
      <c r="EU2">
        <v>2.9832467499999997</v>
      </c>
      <c r="EV2">
        <v>2.4895527500000001</v>
      </c>
      <c r="EW2" t="s">
        <v>37</v>
      </c>
      <c r="EX2">
        <v>3.9191157186256165</v>
      </c>
      <c r="EY2">
        <v>1.607359428288351</v>
      </c>
      <c r="EZ2" t="s">
        <v>253</v>
      </c>
      <c r="FA2">
        <v>124.63521420379452</v>
      </c>
      <c r="FC2">
        <v>0.10944444444444446</v>
      </c>
      <c r="FD2">
        <v>25.843503230437904</v>
      </c>
      <c r="FE2" t="s">
        <v>129</v>
      </c>
      <c r="FF2">
        <v>6.748025843503231</v>
      </c>
    </row>
    <row r="3" spans="1:162" x14ac:dyDescent="0.25">
      <c r="A3">
        <v>1730</v>
      </c>
      <c r="L3" t="s">
        <v>217</v>
      </c>
      <c r="O3" t="s">
        <v>223</v>
      </c>
      <c r="P3" t="s">
        <v>38</v>
      </c>
      <c r="Q3">
        <v>9.2772953548824227E-2</v>
      </c>
      <c r="R3">
        <v>9.0593562894152477E-2</v>
      </c>
      <c r="S3">
        <v>9.417712899010755E-2</v>
      </c>
      <c r="T3">
        <v>9.4902202371613995E-2</v>
      </c>
      <c r="U3">
        <v>6.8465276272056577E-2</v>
      </c>
      <c r="V3">
        <v>8.1411409945746582E-2</v>
      </c>
      <c r="W3">
        <v>9.5765568657194586E-2</v>
      </c>
      <c r="X3">
        <v>7.1455478163650443E-2</v>
      </c>
      <c r="Y3">
        <v>8.5455090493711E-2</v>
      </c>
      <c r="Z3">
        <v>9.7406632464257806E-2</v>
      </c>
      <c r="AA3">
        <v>8.5439451914630982E-2</v>
      </c>
      <c r="AB3">
        <v>9.0303044135337754E-2</v>
      </c>
      <c r="AD3" t="s">
        <v>38</v>
      </c>
      <c r="AE3" t="e">
        <v>#DIV/0!</v>
      </c>
      <c r="AF3" t="e">
        <v>#DIV/0!</v>
      </c>
      <c r="AG3" t="e">
        <v>#DIV/0!</v>
      </c>
      <c r="AH3" t="e">
        <v>#DIV/0!</v>
      </c>
      <c r="AI3" t="e">
        <v>#DIV/0!</v>
      </c>
      <c r="AJ3" t="e">
        <v>#DIV/0!</v>
      </c>
      <c r="AK3" t="e">
        <v>#DIV/0!</v>
      </c>
      <c r="AL3" t="e">
        <v>#DIV/0!</v>
      </c>
      <c r="AM3" t="e">
        <v>#DIV/0!</v>
      </c>
      <c r="AN3" t="e">
        <v>#DIV/0!</v>
      </c>
      <c r="AO3" t="e">
        <v>#DIV/0!</v>
      </c>
      <c r="AP3" t="e">
        <v>#DIV/0!</v>
      </c>
      <c r="AS3" t="s">
        <v>37</v>
      </c>
      <c r="AT3" t="s">
        <v>38</v>
      </c>
      <c r="AV3" t="s">
        <v>37</v>
      </c>
      <c r="AW3" t="s">
        <v>38</v>
      </c>
      <c r="AY3" t="s">
        <v>37</v>
      </c>
      <c r="AZ3" t="s">
        <v>38</v>
      </c>
      <c r="BB3" t="s">
        <v>37</v>
      </c>
      <c r="BC3" t="s">
        <v>38</v>
      </c>
      <c r="BE3" t="s">
        <v>140</v>
      </c>
      <c r="BF3">
        <v>47.548942359888983</v>
      </c>
      <c r="BG3">
        <v>9.6740979245012149</v>
      </c>
      <c r="BI3">
        <v>48.260768395288316</v>
      </c>
      <c r="BJ3">
        <v>9.6493989464620551</v>
      </c>
      <c r="BL3">
        <v>46.202091931917757</v>
      </c>
      <c r="BM3">
        <v>9.0932924296301305</v>
      </c>
      <c r="BO3">
        <v>45.619554512382706</v>
      </c>
      <c r="BP3">
        <v>10.313274541710943</v>
      </c>
      <c r="BQ3" t="s">
        <v>38</v>
      </c>
      <c r="BR3">
        <v>3.8250992760699538</v>
      </c>
      <c r="BS3">
        <v>2.4880597837916674</v>
      </c>
      <c r="BT3">
        <v>2.9785025138760961</v>
      </c>
      <c r="BU3">
        <v>2.8182441836321477</v>
      </c>
      <c r="BV3">
        <v>4.954723017201574E-2</v>
      </c>
      <c r="BW3">
        <v>5.7058139762274869E-2</v>
      </c>
      <c r="BX3">
        <v>5.8133858073806187E-2</v>
      </c>
      <c r="BY3">
        <v>5.2085520441343729E-2</v>
      </c>
      <c r="BZ3" t="s">
        <v>38</v>
      </c>
      <c r="CA3">
        <v>11.794913660168929</v>
      </c>
      <c r="CB3">
        <v>11.507347201601167</v>
      </c>
      <c r="CC3">
        <v>23.152914928660287</v>
      </c>
      <c r="CE3">
        <v>17.814550959456046</v>
      </c>
      <c r="CF3">
        <v>17.938832479373481</v>
      </c>
      <c r="CG3">
        <v>11.80940361538039</v>
      </c>
      <c r="CI3">
        <v>16.545103501840831</v>
      </c>
      <c r="CJ3">
        <v>17.381955830039036</v>
      </c>
      <c r="CK3">
        <v>13.49711119522139</v>
      </c>
      <c r="CM3">
        <v>20.264956464013991</v>
      </c>
      <c r="CN3">
        <v>14.097412863608453</v>
      </c>
      <c r="CO3">
        <v>13.357554084453755</v>
      </c>
      <c r="CQ3">
        <v>19.131705488311486</v>
      </c>
      <c r="CR3">
        <v>19.981404183047072</v>
      </c>
      <c r="CS3">
        <v>14.679386219830151</v>
      </c>
      <c r="CU3">
        <v>20.582919729693447</v>
      </c>
      <c r="CV3">
        <v>14.353774667426437</v>
      </c>
      <c r="CW3">
        <v>24.173754504055349</v>
      </c>
      <c r="CY3">
        <v>21.915162843561767</v>
      </c>
      <c r="CZ3">
        <v>15.507452194329572</v>
      </c>
      <c r="DA3">
        <v>23.542680086387531</v>
      </c>
      <c r="DC3">
        <v>17.217977404521488</v>
      </c>
      <c r="DD3">
        <v>18.836921408408372</v>
      </c>
      <c r="DE3">
        <v>20.177993439793411</v>
      </c>
      <c r="DH3">
        <v>1.5248041466013926E-2</v>
      </c>
      <c r="DI3">
        <v>8.5880238020117454E-3</v>
      </c>
      <c r="DJ3">
        <v>1.5728876745547772E-2</v>
      </c>
      <c r="DL3">
        <v>1.3458691007537237E-2</v>
      </c>
      <c r="DM3">
        <v>1.2790068748285087E-2</v>
      </c>
      <c r="DN3">
        <v>7.5995082243869739E-3</v>
      </c>
      <c r="DP3">
        <v>7.7231123678517489E-3</v>
      </c>
      <c r="DQ3">
        <v>1.2790068748285087E-2</v>
      </c>
      <c r="DR3">
        <v>7.7280154129130861E-3</v>
      </c>
      <c r="DT3">
        <v>1.3964834810898448E-2</v>
      </c>
      <c r="DU3">
        <v>7.8907967475524889E-3</v>
      </c>
      <c r="DV3">
        <v>8.7540530084815309E-3</v>
      </c>
      <c r="DX3">
        <v>3.4072244927449896E-2</v>
      </c>
      <c r="DY3">
        <v>3.3926604497851287E-2</v>
      </c>
      <c r="DZ3">
        <v>3.0072376462244494E-2</v>
      </c>
      <c r="EB3">
        <v>4.1440837288465614E-2</v>
      </c>
      <c r="EC3">
        <v>4.9085846125487873E-2</v>
      </c>
      <c r="ED3">
        <v>4.7356317138760484E-2</v>
      </c>
      <c r="EF3">
        <v>4.0605918038016886E-2</v>
      </c>
      <c r="EG3">
        <v>4.9085846125487873E-2</v>
      </c>
      <c r="EH3">
        <v>4.7813041699119492E-2</v>
      </c>
      <c r="EJ3">
        <v>3.8106765854172595E-2</v>
      </c>
      <c r="EK3">
        <v>4.0088820468679905E-2</v>
      </c>
      <c r="EL3">
        <v>4.1334765052342654E-2</v>
      </c>
      <c r="EM3" t="s">
        <v>184</v>
      </c>
      <c r="EN3">
        <v>105</v>
      </c>
      <c r="EO3">
        <v>7.6031860970311369</v>
      </c>
      <c r="EP3">
        <v>0.52500000000000002</v>
      </c>
      <c r="EQ3" t="s">
        <v>38</v>
      </c>
      <c r="ER3">
        <v>1.0709533845342136</v>
      </c>
      <c r="ES3">
        <v>0.57116129256391956</v>
      </c>
      <c r="ET3" t="s">
        <v>38</v>
      </c>
      <c r="EU3">
        <v>0.64391627765397474</v>
      </c>
      <c r="EV3">
        <v>0.46806814474149877</v>
      </c>
      <c r="EW3" t="s">
        <v>38</v>
      </c>
      <c r="EX3">
        <v>5.25526151783024</v>
      </c>
      <c r="EY3">
        <v>1.5855577985161857</v>
      </c>
      <c r="EZ3" t="s">
        <v>256</v>
      </c>
      <c r="FA3">
        <v>40.412651538989678</v>
      </c>
      <c r="FC3">
        <v>4.5810176984291497E-2</v>
      </c>
      <c r="FE3" t="s">
        <v>130</v>
      </c>
      <c r="FF3">
        <v>7.0351758793969852</v>
      </c>
    </row>
    <row r="4" spans="1:162" x14ac:dyDescent="0.25">
      <c r="A4">
        <v>1731</v>
      </c>
      <c r="L4">
        <v>16.111111111111111</v>
      </c>
      <c r="O4">
        <v>0</v>
      </c>
      <c r="AR4" t="s">
        <v>133</v>
      </c>
      <c r="AS4">
        <v>7.8043478260869548E-2</v>
      </c>
      <c r="AT4">
        <v>3.4407335472243665E-2</v>
      </c>
      <c r="AV4">
        <v>7.9456521739130426E-2</v>
      </c>
      <c r="AW4">
        <v>5.1878364799784464E-2</v>
      </c>
      <c r="AY4">
        <v>8.2500000000000018E-2</v>
      </c>
      <c r="AZ4">
        <v>5.1905362600281085E-2</v>
      </c>
      <c r="BB4">
        <v>8.4565217391304334E-2</v>
      </c>
      <c r="BC4">
        <v>4.6890251142150181E-2</v>
      </c>
      <c r="EM4" t="s">
        <v>185</v>
      </c>
      <c r="EN4">
        <v>910</v>
      </c>
      <c r="EO4">
        <v>65.894279507603187</v>
      </c>
      <c r="EP4">
        <v>4.55</v>
      </c>
      <c r="FE4" t="s">
        <v>131</v>
      </c>
      <c r="FF4">
        <v>7.0351758793969852</v>
      </c>
    </row>
    <row r="5" spans="1:162" x14ac:dyDescent="0.25">
      <c r="A5">
        <v>1732</v>
      </c>
      <c r="F5" t="s">
        <v>22</v>
      </c>
      <c r="L5" t="s">
        <v>218</v>
      </c>
      <c r="AR5" t="s">
        <v>134</v>
      </c>
      <c r="AS5">
        <v>6.9186046511627894E-2</v>
      </c>
      <c r="AT5">
        <v>3.2622119149548059E-2</v>
      </c>
      <c r="AV5">
        <v>6.6222222222222224E-2</v>
      </c>
      <c r="AW5">
        <v>1.2843266521780781E-2</v>
      </c>
      <c r="AY5">
        <v>6.4000000000000029E-2</v>
      </c>
      <c r="AZ5">
        <v>1.222887789396275E-2</v>
      </c>
      <c r="BB5">
        <v>6.3837209302325587E-2</v>
      </c>
      <c r="BC5">
        <v>1.0456099228402491E-2</v>
      </c>
      <c r="EM5" t="s">
        <v>186</v>
      </c>
      <c r="EN5">
        <v>310</v>
      </c>
      <c r="EO5">
        <v>22.447501810282404</v>
      </c>
      <c r="EP5">
        <v>1.55</v>
      </c>
      <c r="FE5" t="s">
        <v>132</v>
      </c>
      <c r="FF5">
        <v>6.748025843503231</v>
      </c>
    </row>
    <row r="6" spans="1:162" x14ac:dyDescent="0.25">
      <c r="A6">
        <v>1733</v>
      </c>
      <c r="L6">
        <v>70</v>
      </c>
      <c r="EM6" t="s">
        <v>187</v>
      </c>
      <c r="EN6">
        <v>52</v>
      </c>
      <c r="EO6">
        <v>3.7653874004344683</v>
      </c>
      <c r="EP6">
        <v>0.26</v>
      </c>
    </row>
    <row r="7" spans="1:162" x14ac:dyDescent="0.25">
      <c r="A7">
        <v>1734</v>
      </c>
      <c r="L7" t="s">
        <v>219</v>
      </c>
      <c r="EM7" t="s">
        <v>188</v>
      </c>
      <c r="EN7">
        <v>1381</v>
      </c>
    </row>
    <row r="8" spans="1:162" x14ac:dyDescent="0.25">
      <c r="A8">
        <v>1735</v>
      </c>
      <c r="L8">
        <v>0</v>
      </c>
    </row>
    <row r="9" spans="1:162" x14ac:dyDescent="0.25">
      <c r="A9">
        <v>1736</v>
      </c>
      <c r="L9" t="s">
        <v>220</v>
      </c>
    </row>
    <row r="10" spans="1:162" x14ac:dyDescent="0.25">
      <c r="A10">
        <v>1737</v>
      </c>
      <c r="L10">
        <v>13.888888888888889</v>
      </c>
    </row>
    <row r="11" spans="1:162" x14ac:dyDescent="0.25">
      <c r="A11">
        <v>1738</v>
      </c>
    </row>
    <row r="12" spans="1:162" x14ac:dyDescent="0.25">
      <c r="A12">
        <v>1739</v>
      </c>
    </row>
    <row r="13" spans="1:162" x14ac:dyDescent="0.25">
      <c r="A13">
        <v>1740</v>
      </c>
    </row>
    <row r="14" spans="1:162" x14ac:dyDescent="0.25">
      <c r="A14">
        <v>1741</v>
      </c>
      <c r="B14" s="1">
        <v>1</v>
      </c>
    </row>
    <row r="15" spans="1:162" x14ac:dyDescent="0.25">
      <c r="A15">
        <v>1742</v>
      </c>
      <c r="B15" s="1">
        <v>1</v>
      </c>
      <c r="E15" s="2">
        <v>4</v>
      </c>
    </row>
    <row r="16" spans="1:162" x14ac:dyDescent="0.25">
      <c r="A16">
        <v>1743</v>
      </c>
      <c r="B16" s="1">
        <v>1</v>
      </c>
      <c r="E16" s="2">
        <v>4</v>
      </c>
    </row>
    <row r="17" spans="1:5" x14ac:dyDescent="0.25">
      <c r="A17">
        <v>1744</v>
      </c>
      <c r="B17" s="1">
        <v>1</v>
      </c>
      <c r="E17" s="2">
        <v>4</v>
      </c>
    </row>
    <row r="18" spans="1:5" x14ac:dyDescent="0.25">
      <c r="A18">
        <v>1745</v>
      </c>
      <c r="B18" s="1">
        <v>1</v>
      </c>
      <c r="E18" s="2">
        <v>4</v>
      </c>
    </row>
    <row r="19" spans="1:5" x14ac:dyDescent="0.25">
      <c r="A19">
        <v>1746</v>
      </c>
      <c r="B19" s="1">
        <v>1</v>
      </c>
      <c r="E19" s="2">
        <v>4</v>
      </c>
    </row>
    <row r="20" spans="1:5" x14ac:dyDescent="0.25">
      <c r="A20">
        <v>1747</v>
      </c>
      <c r="B20" s="1">
        <v>1</v>
      </c>
      <c r="E20" s="2">
        <v>4</v>
      </c>
    </row>
    <row r="21" spans="1:5" x14ac:dyDescent="0.25">
      <c r="A21">
        <v>1748</v>
      </c>
      <c r="B21" s="1">
        <v>1</v>
      </c>
      <c r="E21" s="2">
        <v>4</v>
      </c>
    </row>
    <row r="22" spans="1:5" x14ac:dyDescent="0.25">
      <c r="A22">
        <v>1749</v>
      </c>
      <c r="B22" s="1">
        <v>1</v>
      </c>
      <c r="E22" s="2">
        <v>4</v>
      </c>
    </row>
    <row r="23" spans="1:5" x14ac:dyDescent="0.25">
      <c r="A23">
        <v>1750</v>
      </c>
      <c r="B23" s="1">
        <v>1</v>
      </c>
      <c r="E23" s="2">
        <v>4</v>
      </c>
    </row>
    <row r="24" spans="1:5" x14ac:dyDescent="0.25">
      <c r="A24">
        <v>1751</v>
      </c>
      <c r="B24" s="1">
        <v>1</v>
      </c>
      <c r="E24" s="2">
        <v>4</v>
      </c>
    </row>
    <row r="25" spans="1:5" x14ac:dyDescent="0.25">
      <c r="A25">
        <v>1752</v>
      </c>
      <c r="B25" s="1">
        <v>1</v>
      </c>
      <c r="E25" s="2">
        <v>4</v>
      </c>
    </row>
    <row r="26" spans="1:5" x14ac:dyDescent="0.25">
      <c r="A26">
        <v>1753</v>
      </c>
      <c r="B26" s="1">
        <v>1</v>
      </c>
      <c r="E26" s="2">
        <v>4</v>
      </c>
    </row>
    <row r="27" spans="1:5" x14ac:dyDescent="0.25">
      <c r="A27">
        <v>1754</v>
      </c>
      <c r="B27" s="1">
        <v>1</v>
      </c>
      <c r="D27" s="3">
        <v>3</v>
      </c>
      <c r="E27" s="2">
        <v>4</v>
      </c>
    </row>
    <row r="28" spans="1:5" x14ac:dyDescent="0.25">
      <c r="A28">
        <v>1755</v>
      </c>
      <c r="C28" s="4">
        <v>2</v>
      </c>
      <c r="D28" s="3">
        <v>3</v>
      </c>
      <c r="E28" s="2">
        <v>4</v>
      </c>
    </row>
    <row r="29" spans="1:5" x14ac:dyDescent="0.25">
      <c r="A29">
        <v>1756</v>
      </c>
      <c r="C29" s="4">
        <v>2</v>
      </c>
      <c r="D29" s="3">
        <v>3</v>
      </c>
      <c r="E29" s="2">
        <v>4</v>
      </c>
    </row>
    <row r="30" spans="1:5" x14ac:dyDescent="0.25">
      <c r="A30">
        <v>1757</v>
      </c>
      <c r="C30" s="4">
        <v>2</v>
      </c>
      <c r="D30" s="3">
        <v>3</v>
      </c>
    </row>
    <row r="31" spans="1:5" x14ac:dyDescent="0.25">
      <c r="A31">
        <v>1758</v>
      </c>
      <c r="C31" s="4">
        <v>2</v>
      </c>
      <c r="D31" s="3">
        <v>3</v>
      </c>
    </row>
    <row r="32" spans="1:5" x14ac:dyDescent="0.25">
      <c r="A32">
        <v>1759</v>
      </c>
      <c r="C32" s="4">
        <v>2</v>
      </c>
      <c r="D32" s="3">
        <v>3</v>
      </c>
    </row>
    <row r="33" spans="1:5" x14ac:dyDescent="0.25">
      <c r="A33">
        <v>1760</v>
      </c>
      <c r="C33" s="4">
        <v>2</v>
      </c>
      <c r="D33" s="3">
        <v>3</v>
      </c>
    </row>
    <row r="34" spans="1:5" x14ac:dyDescent="0.25">
      <c r="A34">
        <v>1761</v>
      </c>
      <c r="C34" s="4">
        <v>2</v>
      </c>
      <c r="D34" s="3">
        <v>3</v>
      </c>
    </row>
    <row r="35" spans="1:5" x14ac:dyDescent="0.25">
      <c r="A35">
        <v>1762</v>
      </c>
      <c r="C35" s="4">
        <v>2</v>
      </c>
      <c r="D35" s="3">
        <v>3</v>
      </c>
    </row>
    <row r="36" spans="1:5" x14ac:dyDescent="0.25">
      <c r="A36">
        <v>1763</v>
      </c>
      <c r="C36" s="4">
        <v>2</v>
      </c>
      <c r="D36" s="3">
        <v>3</v>
      </c>
    </row>
    <row r="37" spans="1:5" x14ac:dyDescent="0.25">
      <c r="A37">
        <v>1764</v>
      </c>
      <c r="C37" s="4">
        <v>2</v>
      </c>
      <c r="D37" s="3">
        <v>3</v>
      </c>
    </row>
    <row r="38" spans="1:5" x14ac:dyDescent="0.25">
      <c r="A38">
        <v>1765</v>
      </c>
      <c r="C38" s="4">
        <v>2</v>
      </c>
      <c r="D38" s="3">
        <v>3</v>
      </c>
    </row>
    <row r="39" spans="1:5" x14ac:dyDescent="0.25">
      <c r="A39">
        <v>1766</v>
      </c>
      <c r="C39" s="4">
        <v>2</v>
      </c>
      <c r="D39" s="3">
        <v>3</v>
      </c>
    </row>
    <row r="40" spans="1:5" x14ac:dyDescent="0.25">
      <c r="A40">
        <v>1767</v>
      </c>
      <c r="C40" s="4">
        <v>2</v>
      </c>
      <c r="D40" s="3">
        <v>3</v>
      </c>
    </row>
    <row r="41" spans="1:5" x14ac:dyDescent="0.25">
      <c r="A41">
        <v>1768</v>
      </c>
      <c r="C41" s="4">
        <v>2</v>
      </c>
      <c r="D41" s="3">
        <v>3</v>
      </c>
    </row>
    <row r="42" spans="1:5" x14ac:dyDescent="0.25">
      <c r="A42">
        <v>1769</v>
      </c>
      <c r="B42" s="1">
        <v>1</v>
      </c>
      <c r="C42" s="4">
        <v>2</v>
      </c>
      <c r="D42" s="3">
        <v>3</v>
      </c>
      <c r="E42" s="2">
        <v>4</v>
      </c>
    </row>
    <row r="43" spans="1:5" x14ac:dyDescent="0.25">
      <c r="A43">
        <v>1770</v>
      </c>
      <c r="B43" s="1">
        <v>1</v>
      </c>
      <c r="E43" s="2">
        <v>4</v>
      </c>
    </row>
    <row r="44" spans="1:5" x14ac:dyDescent="0.25">
      <c r="A44">
        <v>1771</v>
      </c>
      <c r="B44" s="1">
        <v>1</v>
      </c>
      <c r="E44" s="2">
        <v>4</v>
      </c>
    </row>
    <row r="45" spans="1:5" x14ac:dyDescent="0.25">
      <c r="A45">
        <v>1772</v>
      </c>
      <c r="B45" s="1">
        <v>1</v>
      </c>
      <c r="E45" s="2">
        <v>4</v>
      </c>
    </row>
    <row r="46" spans="1:5" x14ac:dyDescent="0.25">
      <c r="A46">
        <v>1773</v>
      </c>
      <c r="B46" s="1">
        <v>1</v>
      </c>
      <c r="E46" s="2">
        <v>4</v>
      </c>
    </row>
    <row r="47" spans="1:5" x14ac:dyDescent="0.25">
      <c r="A47">
        <v>1774</v>
      </c>
      <c r="B47" s="1">
        <v>1</v>
      </c>
      <c r="E47" s="2">
        <v>4</v>
      </c>
    </row>
    <row r="48" spans="1:5" x14ac:dyDescent="0.25">
      <c r="A48">
        <v>1775</v>
      </c>
      <c r="B48" s="1">
        <v>1</v>
      </c>
      <c r="E48" s="2">
        <v>4</v>
      </c>
    </row>
    <row r="49" spans="1:5" x14ac:dyDescent="0.25">
      <c r="A49">
        <v>1776</v>
      </c>
      <c r="B49" s="1">
        <v>1</v>
      </c>
      <c r="E49" s="2">
        <v>4</v>
      </c>
    </row>
    <row r="50" spans="1:5" x14ac:dyDescent="0.25">
      <c r="A50">
        <v>1777</v>
      </c>
      <c r="B50" s="1">
        <v>1</v>
      </c>
      <c r="E50" s="2">
        <v>4</v>
      </c>
    </row>
    <row r="51" spans="1:5" x14ac:dyDescent="0.25">
      <c r="A51">
        <v>1778</v>
      </c>
      <c r="B51" s="1">
        <v>1</v>
      </c>
      <c r="E51" s="2">
        <v>4</v>
      </c>
    </row>
    <row r="52" spans="1:5" x14ac:dyDescent="0.25">
      <c r="A52">
        <v>1779</v>
      </c>
      <c r="B52" s="1">
        <v>1</v>
      </c>
      <c r="E52" s="2">
        <v>4</v>
      </c>
    </row>
    <row r="53" spans="1:5" x14ac:dyDescent="0.25">
      <c r="A53">
        <v>1780</v>
      </c>
      <c r="B53" s="1">
        <v>1</v>
      </c>
      <c r="E53" s="2">
        <v>4</v>
      </c>
    </row>
    <row r="54" spans="1:5" x14ac:dyDescent="0.25">
      <c r="A54">
        <v>1781</v>
      </c>
      <c r="B54" s="1">
        <v>1</v>
      </c>
      <c r="C54" s="4">
        <v>2</v>
      </c>
      <c r="E54" s="2">
        <v>4</v>
      </c>
    </row>
    <row r="55" spans="1:5" x14ac:dyDescent="0.25">
      <c r="A55">
        <v>1782</v>
      </c>
      <c r="B55" s="1">
        <v>1</v>
      </c>
      <c r="C55" s="4">
        <v>2</v>
      </c>
      <c r="E55" s="2">
        <v>4</v>
      </c>
    </row>
    <row r="56" spans="1:5" x14ac:dyDescent="0.25">
      <c r="A56">
        <v>1783</v>
      </c>
      <c r="B56" s="1">
        <v>1</v>
      </c>
      <c r="C56" s="4">
        <v>2</v>
      </c>
      <c r="E56" s="2">
        <v>4</v>
      </c>
    </row>
    <row r="57" spans="1:5" x14ac:dyDescent="0.25">
      <c r="A57">
        <v>1784</v>
      </c>
      <c r="B57" s="1">
        <v>1</v>
      </c>
      <c r="C57" s="4">
        <v>2</v>
      </c>
      <c r="D57" s="3">
        <v>3</v>
      </c>
      <c r="E57" s="2">
        <v>4</v>
      </c>
    </row>
    <row r="58" spans="1:5" x14ac:dyDescent="0.25">
      <c r="A58">
        <v>1785</v>
      </c>
      <c r="B58" s="1">
        <v>1</v>
      </c>
      <c r="C58" s="4">
        <v>2</v>
      </c>
      <c r="D58" s="3">
        <v>3</v>
      </c>
      <c r="E58" s="2">
        <v>4</v>
      </c>
    </row>
    <row r="59" spans="1:5" x14ac:dyDescent="0.25">
      <c r="A59">
        <v>1786</v>
      </c>
      <c r="B59" s="1">
        <v>1</v>
      </c>
      <c r="C59" s="4">
        <v>2</v>
      </c>
      <c r="D59" s="3">
        <v>3</v>
      </c>
      <c r="E59" s="2">
        <v>4</v>
      </c>
    </row>
    <row r="60" spans="1:5" x14ac:dyDescent="0.25">
      <c r="A60">
        <v>1787</v>
      </c>
      <c r="B60" s="1">
        <v>1</v>
      </c>
      <c r="C60" s="4">
        <v>2</v>
      </c>
      <c r="D60" s="3">
        <v>3</v>
      </c>
      <c r="E60" s="2">
        <v>4</v>
      </c>
    </row>
    <row r="61" spans="1:5" x14ac:dyDescent="0.25">
      <c r="A61">
        <v>1788</v>
      </c>
      <c r="C61" s="4">
        <v>2</v>
      </c>
      <c r="D61" s="3">
        <v>3</v>
      </c>
      <c r="E61" s="2">
        <v>4</v>
      </c>
    </row>
    <row r="62" spans="1:5" x14ac:dyDescent="0.25">
      <c r="A62">
        <v>1789</v>
      </c>
      <c r="C62" s="4">
        <v>2</v>
      </c>
      <c r="D62" s="3">
        <v>3</v>
      </c>
      <c r="E62" s="2">
        <v>4</v>
      </c>
    </row>
    <row r="63" spans="1:5" x14ac:dyDescent="0.25">
      <c r="A63">
        <v>1790</v>
      </c>
      <c r="C63" s="4">
        <v>2</v>
      </c>
      <c r="D63" s="3">
        <v>3</v>
      </c>
      <c r="E63" s="2">
        <v>4</v>
      </c>
    </row>
    <row r="64" spans="1:5" x14ac:dyDescent="0.25">
      <c r="A64">
        <v>1791</v>
      </c>
      <c r="C64" s="4">
        <v>2</v>
      </c>
      <c r="D64" s="3">
        <v>3</v>
      </c>
      <c r="E64" s="2">
        <v>4</v>
      </c>
    </row>
    <row r="65" spans="1:5" x14ac:dyDescent="0.25">
      <c r="A65">
        <v>1792</v>
      </c>
      <c r="C65" s="4">
        <v>2</v>
      </c>
      <c r="D65" s="3">
        <v>3</v>
      </c>
      <c r="E65" s="2">
        <v>4</v>
      </c>
    </row>
    <row r="66" spans="1:5" x14ac:dyDescent="0.25">
      <c r="A66">
        <v>1793</v>
      </c>
      <c r="C66" s="4">
        <v>2</v>
      </c>
      <c r="D66" s="3">
        <v>3</v>
      </c>
      <c r="E66" s="2">
        <v>4</v>
      </c>
    </row>
    <row r="67" spans="1:5" x14ac:dyDescent="0.25">
      <c r="A67">
        <v>1794</v>
      </c>
      <c r="C67" s="4">
        <v>2</v>
      </c>
      <c r="D67" s="3">
        <v>3</v>
      </c>
      <c r="E67" s="2">
        <v>4</v>
      </c>
    </row>
    <row r="68" spans="1:5" x14ac:dyDescent="0.25">
      <c r="A68">
        <v>1795</v>
      </c>
      <c r="C68" s="4">
        <v>2</v>
      </c>
      <c r="D68" s="3">
        <v>3</v>
      </c>
      <c r="E68" s="2">
        <v>4</v>
      </c>
    </row>
    <row r="69" spans="1:5" x14ac:dyDescent="0.25">
      <c r="A69">
        <v>1796</v>
      </c>
      <c r="C69" s="4">
        <v>2</v>
      </c>
      <c r="D69" s="3">
        <v>3</v>
      </c>
      <c r="E69" s="2">
        <v>4</v>
      </c>
    </row>
    <row r="70" spans="1:5" x14ac:dyDescent="0.25">
      <c r="A70">
        <v>1797</v>
      </c>
      <c r="C70" s="4">
        <v>2</v>
      </c>
      <c r="D70" s="3">
        <v>3</v>
      </c>
      <c r="E70" s="2">
        <v>4</v>
      </c>
    </row>
    <row r="71" spans="1:5" x14ac:dyDescent="0.25">
      <c r="A71">
        <v>1798</v>
      </c>
      <c r="C71" s="4">
        <v>2</v>
      </c>
      <c r="D71" s="3">
        <v>3</v>
      </c>
    </row>
    <row r="72" spans="1:5" x14ac:dyDescent="0.25">
      <c r="A72">
        <v>1799</v>
      </c>
      <c r="C72" s="4">
        <v>2</v>
      </c>
      <c r="D72" s="3">
        <v>3</v>
      </c>
    </row>
    <row r="73" spans="1:5" x14ac:dyDescent="0.25">
      <c r="A73">
        <v>1800</v>
      </c>
      <c r="B73" s="1">
        <v>1</v>
      </c>
      <c r="C73" s="4">
        <v>2</v>
      </c>
      <c r="D73" s="3">
        <v>3</v>
      </c>
    </row>
    <row r="74" spans="1:5" x14ac:dyDescent="0.25">
      <c r="A74">
        <v>1801</v>
      </c>
      <c r="B74" s="1">
        <v>1</v>
      </c>
      <c r="C74" s="4">
        <v>2</v>
      </c>
      <c r="D74" s="3">
        <v>3</v>
      </c>
    </row>
    <row r="75" spans="1:5" x14ac:dyDescent="0.25">
      <c r="A75">
        <v>1802</v>
      </c>
      <c r="B75" s="1">
        <v>1</v>
      </c>
      <c r="C75" s="4">
        <v>2</v>
      </c>
      <c r="D75" s="3">
        <v>3</v>
      </c>
    </row>
    <row r="76" spans="1:5" x14ac:dyDescent="0.25">
      <c r="A76">
        <v>1803</v>
      </c>
      <c r="B76" s="1">
        <v>1</v>
      </c>
      <c r="C76" s="4">
        <v>2</v>
      </c>
      <c r="D76" s="3">
        <v>3</v>
      </c>
    </row>
    <row r="77" spans="1:5" x14ac:dyDescent="0.25">
      <c r="A77">
        <v>1804</v>
      </c>
      <c r="B77" s="1">
        <v>1</v>
      </c>
      <c r="C77" s="4">
        <v>2</v>
      </c>
      <c r="D77" s="3">
        <v>3</v>
      </c>
    </row>
    <row r="78" spans="1:5" x14ac:dyDescent="0.25">
      <c r="A78">
        <v>1805</v>
      </c>
      <c r="B78" s="1">
        <v>1</v>
      </c>
      <c r="C78" s="4">
        <v>2</v>
      </c>
      <c r="D78" s="3">
        <v>3</v>
      </c>
    </row>
    <row r="79" spans="1:5" x14ac:dyDescent="0.25">
      <c r="A79">
        <v>1806</v>
      </c>
      <c r="B79" s="1">
        <v>1</v>
      </c>
      <c r="C79" s="4">
        <v>2</v>
      </c>
      <c r="D79" s="3">
        <v>3</v>
      </c>
    </row>
    <row r="80" spans="1:5" x14ac:dyDescent="0.25">
      <c r="A80">
        <v>1807</v>
      </c>
      <c r="B80" s="1">
        <v>1</v>
      </c>
      <c r="C80" s="4">
        <v>2</v>
      </c>
      <c r="D80" s="3">
        <v>3</v>
      </c>
    </row>
    <row r="81" spans="1:5" x14ac:dyDescent="0.25">
      <c r="A81">
        <v>1808</v>
      </c>
      <c r="B81" s="1">
        <v>1</v>
      </c>
      <c r="C81" s="4">
        <v>2</v>
      </c>
      <c r="D81" s="3">
        <v>3</v>
      </c>
    </row>
    <row r="82" spans="1:5" x14ac:dyDescent="0.25">
      <c r="A82">
        <v>1809</v>
      </c>
      <c r="B82" s="1">
        <v>1</v>
      </c>
      <c r="C82" s="4">
        <v>2</v>
      </c>
      <c r="D82" s="3">
        <v>3</v>
      </c>
    </row>
    <row r="83" spans="1:5" x14ac:dyDescent="0.25">
      <c r="A83">
        <v>1810</v>
      </c>
      <c r="B83" s="1">
        <v>1</v>
      </c>
      <c r="C83" s="4">
        <v>2</v>
      </c>
      <c r="D83" s="3">
        <v>3</v>
      </c>
    </row>
    <row r="84" spans="1:5" x14ac:dyDescent="0.25">
      <c r="A84">
        <v>1811</v>
      </c>
      <c r="B84" s="1">
        <v>1</v>
      </c>
      <c r="C84" s="4">
        <v>2</v>
      </c>
      <c r="D84" s="3">
        <v>3</v>
      </c>
    </row>
    <row r="85" spans="1:5" x14ac:dyDescent="0.25">
      <c r="A85">
        <v>1812</v>
      </c>
      <c r="B85" s="1">
        <v>1</v>
      </c>
      <c r="C85" s="4">
        <v>2</v>
      </c>
      <c r="D85" s="3">
        <v>3</v>
      </c>
      <c r="E85" s="2">
        <v>4</v>
      </c>
    </row>
    <row r="86" spans="1:5" x14ac:dyDescent="0.25">
      <c r="A86">
        <v>1813</v>
      </c>
      <c r="B86" s="1">
        <v>1</v>
      </c>
      <c r="C86" s="4">
        <v>2</v>
      </c>
      <c r="D86" s="3">
        <v>3</v>
      </c>
      <c r="E86" s="2">
        <v>4</v>
      </c>
    </row>
    <row r="87" spans="1:5" x14ac:dyDescent="0.25">
      <c r="A87">
        <v>1814</v>
      </c>
      <c r="B87" s="1">
        <v>1</v>
      </c>
      <c r="C87" s="4">
        <v>2</v>
      </c>
      <c r="D87" s="3">
        <v>3</v>
      </c>
      <c r="E87" s="2">
        <v>4</v>
      </c>
    </row>
    <row r="88" spans="1:5" x14ac:dyDescent="0.25">
      <c r="A88">
        <v>1815</v>
      </c>
      <c r="B88" s="1">
        <v>1</v>
      </c>
      <c r="C88" s="4">
        <v>2</v>
      </c>
      <c r="D88" s="3">
        <v>3</v>
      </c>
      <c r="E88" s="2">
        <v>4</v>
      </c>
    </row>
    <row r="89" spans="1:5" x14ac:dyDescent="0.25">
      <c r="A89">
        <v>1816</v>
      </c>
      <c r="B89" s="1">
        <v>1</v>
      </c>
      <c r="C89" s="4">
        <v>2</v>
      </c>
      <c r="D89" s="3">
        <v>3</v>
      </c>
      <c r="E89" s="2">
        <v>4</v>
      </c>
    </row>
    <row r="90" spans="1:5" x14ac:dyDescent="0.25">
      <c r="A90">
        <v>1817</v>
      </c>
      <c r="B90" s="1">
        <v>1</v>
      </c>
      <c r="C90" s="4">
        <v>2</v>
      </c>
      <c r="D90" s="3">
        <v>3</v>
      </c>
      <c r="E90" s="2">
        <v>4</v>
      </c>
    </row>
    <row r="91" spans="1:5" x14ac:dyDescent="0.25">
      <c r="A91">
        <v>1818</v>
      </c>
      <c r="B91" s="1">
        <v>1</v>
      </c>
      <c r="C91" s="4">
        <v>2</v>
      </c>
      <c r="D91" s="3">
        <v>3</v>
      </c>
      <c r="E91" s="2">
        <v>4</v>
      </c>
    </row>
    <row r="92" spans="1:5" x14ac:dyDescent="0.25">
      <c r="A92">
        <v>1819</v>
      </c>
      <c r="B92" s="1">
        <v>1</v>
      </c>
      <c r="C92" s="4">
        <v>2</v>
      </c>
      <c r="D92" s="3">
        <v>3</v>
      </c>
      <c r="E92" s="2">
        <v>4</v>
      </c>
    </row>
    <row r="93" spans="1:5" x14ac:dyDescent="0.25">
      <c r="A93">
        <v>1820</v>
      </c>
      <c r="B93" s="1">
        <v>1</v>
      </c>
      <c r="C93" s="4">
        <v>2</v>
      </c>
      <c r="D93" s="3">
        <v>3</v>
      </c>
      <c r="E93" s="2">
        <v>4</v>
      </c>
    </row>
    <row r="94" spans="1:5" x14ac:dyDescent="0.25">
      <c r="A94">
        <v>1821</v>
      </c>
      <c r="B94" s="1">
        <v>1</v>
      </c>
      <c r="C94" s="4">
        <v>2</v>
      </c>
      <c r="D94" s="3">
        <v>3</v>
      </c>
      <c r="E94" s="2">
        <v>4</v>
      </c>
    </row>
    <row r="95" spans="1:5" x14ac:dyDescent="0.25">
      <c r="A95">
        <v>1822</v>
      </c>
      <c r="B95" s="1">
        <v>1</v>
      </c>
      <c r="C95" s="4">
        <v>2</v>
      </c>
      <c r="D95" s="3">
        <v>3</v>
      </c>
      <c r="E95" s="2">
        <v>4</v>
      </c>
    </row>
    <row r="96" spans="1:5" x14ac:dyDescent="0.25">
      <c r="A96">
        <v>1823</v>
      </c>
      <c r="B96" s="1">
        <v>1</v>
      </c>
      <c r="C96" s="4">
        <v>2</v>
      </c>
      <c r="D96" s="3">
        <v>3</v>
      </c>
      <c r="E96" s="2">
        <v>4</v>
      </c>
    </row>
    <row r="97" spans="1:5" x14ac:dyDescent="0.25">
      <c r="A97">
        <v>1824</v>
      </c>
      <c r="B97" s="1">
        <v>1</v>
      </c>
      <c r="C97" s="4">
        <v>2</v>
      </c>
      <c r="D97" s="3">
        <v>3</v>
      </c>
      <c r="E97" s="2">
        <v>4</v>
      </c>
    </row>
    <row r="98" spans="1:5" x14ac:dyDescent="0.25">
      <c r="A98">
        <v>1825</v>
      </c>
      <c r="B98" s="1">
        <v>1</v>
      </c>
      <c r="C98" s="4">
        <v>2</v>
      </c>
      <c r="D98" s="3">
        <v>3</v>
      </c>
      <c r="E98" s="2">
        <v>4</v>
      </c>
    </row>
    <row r="99" spans="1:5" x14ac:dyDescent="0.25">
      <c r="A99">
        <v>1826</v>
      </c>
      <c r="B99" s="1">
        <v>1</v>
      </c>
      <c r="C99" s="4">
        <v>2</v>
      </c>
      <c r="D99" s="3">
        <v>3</v>
      </c>
      <c r="E99" s="2">
        <v>4</v>
      </c>
    </row>
    <row r="100" spans="1:5" x14ac:dyDescent="0.25">
      <c r="A100">
        <v>1827</v>
      </c>
      <c r="B100" s="1">
        <v>1</v>
      </c>
      <c r="C100" s="4">
        <v>2</v>
      </c>
      <c r="D100" s="3">
        <v>3</v>
      </c>
      <c r="E100" s="2">
        <v>4</v>
      </c>
    </row>
    <row r="101" spans="1:5" x14ac:dyDescent="0.25">
      <c r="A101">
        <v>1828</v>
      </c>
      <c r="B101" s="1">
        <v>1</v>
      </c>
      <c r="C101" s="4">
        <v>2</v>
      </c>
      <c r="D101" s="3">
        <v>3</v>
      </c>
      <c r="E101" s="2">
        <v>4</v>
      </c>
    </row>
    <row r="102" spans="1:5" x14ac:dyDescent="0.25">
      <c r="A102">
        <v>1829</v>
      </c>
      <c r="B102" s="1">
        <v>1</v>
      </c>
      <c r="C102" s="4">
        <v>2</v>
      </c>
      <c r="D102" s="3">
        <v>3</v>
      </c>
      <c r="E102" s="2">
        <v>4</v>
      </c>
    </row>
    <row r="103" spans="1:5" x14ac:dyDescent="0.25">
      <c r="A103">
        <v>1830</v>
      </c>
      <c r="B103" s="1">
        <v>1</v>
      </c>
      <c r="C103" s="4">
        <v>2</v>
      </c>
      <c r="D103" s="3">
        <v>3</v>
      </c>
      <c r="E103" s="2">
        <v>4</v>
      </c>
    </row>
    <row r="104" spans="1:5" x14ac:dyDescent="0.25">
      <c r="A104">
        <v>1831</v>
      </c>
      <c r="B104" s="1">
        <v>1</v>
      </c>
      <c r="C104" s="4">
        <v>2</v>
      </c>
      <c r="D104" s="3">
        <v>3</v>
      </c>
      <c r="E104" s="2">
        <v>4</v>
      </c>
    </row>
    <row r="105" spans="1:5" x14ac:dyDescent="0.25">
      <c r="A105">
        <v>1832</v>
      </c>
      <c r="B105" s="1">
        <v>1</v>
      </c>
      <c r="C105" s="4">
        <v>2</v>
      </c>
      <c r="D105" s="3">
        <v>3</v>
      </c>
      <c r="E105" s="2">
        <v>4</v>
      </c>
    </row>
    <row r="106" spans="1:5" x14ac:dyDescent="0.25">
      <c r="A106">
        <v>1833</v>
      </c>
      <c r="B106" s="1">
        <v>1</v>
      </c>
      <c r="C106" s="4">
        <v>2</v>
      </c>
      <c r="D106" s="3">
        <v>3</v>
      </c>
      <c r="E106" s="2">
        <v>4</v>
      </c>
    </row>
    <row r="107" spans="1:5" x14ac:dyDescent="0.25">
      <c r="A107">
        <v>1834</v>
      </c>
      <c r="B107" s="1">
        <v>1</v>
      </c>
      <c r="C107" s="4">
        <v>2</v>
      </c>
      <c r="D107" s="3">
        <v>3</v>
      </c>
      <c r="E107" s="2">
        <v>4</v>
      </c>
    </row>
    <row r="108" spans="1:5" x14ac:dyDescent="0.25">
      <c r="A108">
        <v>1835</v>
      </c>
      <c r="B108" s="1">
        <v>1</v>
      </c>
      <c r="C108" s="4">
        <v>2</v>
      </c>
      <c r="D108" s="3">
        <v>3</v>
      </c>
      <c r="E108" s="2">
        <v>4</v>
      </c>
    </row>
    <row r="109" spans="1:5" x14ac:dyDescent="0.25">
      <c r="A109">
        <v>1836</v>
      </c>
      <c r="B109" s="1">
        <v>1</v>
      </c>
      <c r="C109" s="4">
        <v>2</v>
      </c>
      <c r="D109" s="3">
        <v>3</v>
      </c>
      <c r="E109" s="2">
        <v>4</v>
      </c>
    </row>
    <row r="110" spans="1:5" x14ac:dyDescent="0.25">
      <c r="A110">
        <v>1837</v>
      </c>
      <c r="B110" s="1">
        <v>1</v>
      </c>
      <c r="C110" s="4">
        <v>2</v>
      </c>
      <c r="D110" s="3">
        <v>3</v>
      </c>
      <c r="E110" s="2">
        <v>4</v>
      </c>
    </row>
    <row r="111" spans="1:5" x14ac:dyDescent="0.25">
      <c r="A111">
        <v>1838</v>
      </c>
      <c r="B111" s="1">
        <v>1</v>
      </c>
      <c r="C111" s="4">
        <v>2</v>
      </c>
      <c r="D111" s="3">
        <v>3</v>
      </c>
      <c r="E111" s="2">
        <v>4</v>
      </c>
    </row>
    <row r="112" spans="1:5" x14ac:dyDescent="0.25">
      <c r="A112">
        <v>1839</v>
      </c>
      <c r="B112" s="1">
        <v>1</v>
      </c>
      <c r="C112" s="4">
        <v>2</v>
      </c>
      <c r="D112" s="3">
        <v>3</v>
      </c>
      <c r="E112" s="2">
        <v>4</v>
      </c>
    </row>
    <row r="113" spans="1:5" x14ac:dyDescent="0.25">
      <c r="A113">
        <v>1840</v>
      </c>
      <c r="B113" s="1">
        <v>1</v>
      </c>
      <c r="C113" s="4">
        <v>2</v>
      </c>
      <c r="D113" s="3">
        <v>3</v>
      </c>
      <c r="E113" s="2">
        <v>4</v>
      </c>
    </row>
    <row r="114" spans="1:5" x14ac:dyDescent="0.25">
      <c r="A114">
        <v>1841</v>
      </c>
      <c r="C114" s="4">
        <v>2</v>
      </c>
      <c r="D114" s="3">
        <v>3</v>
      </c>
      <c r="E114" s="2">
        <v>4</v>
      </c>
    </row>
    <row r="115" spans="1:5" x14ac:dyDescent="0.25">
      <c r="A115">
        <v>1842</v>
      </c>
      <c r="C115" s="4">
        <v>2</v>
      </c>
      <c r="D115" s="3">
        <v>3</v>
      </c>
      <c r="E115" s="2">
        <v>4</v>
      </c>
    </row>
    <row r="116" spans="1:5" x14ac:dyDescent="0.25">
      <c r="A116">
        <v>1843</v>
      </c>
      <c r="C116" s="4">
        <v>2</v>
      </c>
      <c r="D116" s="3">
        <v>3</v>
      </c>
      <c r="E116" s="2">
        <v>4</v>
      </c>
    </row>
    <row r="117" spans="1:5" x14ac:dyDescent="0.25">
      <c r="A117">
        <v>1844</v>
      </c>
      <c r="C117" s="4">
        <v>2</v>
      </c>
      <c r="D117" s="3">
        <v>3</v>
      </c>
      <c r="E117" s="2">
        <v>4</v>
      </c>
    </row>
    <row r="118" spans="1:5" x14ac:dyDescent="0.25">
      <c r="A118">
        <v>1845</v>
      </c>
      <c r="C118" s="4">
        <v>2</v>
      </c>
      <c r="D118" s="3">
        <v>3</v>
      </c>
      <c r="E118" s="2">
        <v>4</v>
      </c>
    </row>
    <row r="119" spans="1:5" x14ac:dyDescent="0.25">
      <c r="A119">
        <v>1846</v>
      </c>
      <c r="C119" s="4">
        <v>2</v>
      </c>
      <c r="D119" s="3">
        <v>3</v>
      </c>
      <c r="E119" s="2">
        <v>4</v>
      </c>
    </row>
    <row r="120" spans="1:5" x14ac:dyDescent="0.25">
      <c r="A120">
        <v>1847</v>
      </c>
      <c r="C120" s="4">
        <v>2</v>
      </c>
      <c r="D120" s="3">
        <v>3</v>
      </c>
      <c r="E120" s="2">
        <v>4</v>
      </c>
    </row>
    <row r="121" spans="1:5" x14ac:dyDescent="0.25">
      <c r="A121">
        <v>1848</v>
      </c>
      <c r="C121" s="4">
        <v>2</v>
      </c>
      <c r="D121" s="3">
        <v>3</v>
      </c>
      <c r="E121" s="2">
        <v>4</v>
      </c>
    </row>
    <row r="122" spans="1:5" x14ac:dyDescent="0.25">
      <c r="A122">
        <v>1849</v>
      </c>
      <c r="C122" s="4">
        <v>2</v>
      </c>
      <c r="D122" s="3">
        <v>3</v>
      </c>
      <c r="E122" s="2">
        <v>4</v>
      </c>
    </row>
    <row r="123" spans="1:5" x14ac:dyDescent="0.25">
      <c r="A123">
        <v>1850</v>
      </c>
      <c r="B123" s="1">
        <v>1</v>
      </c>
      <c r="C123" s="4">
        <v>2</v>
      </c>
      <c r="D123" s="3">
        <v>3</v>
      </c>
      <c r="E123" s="2">
        <v>4</v>
      </c>
    </row>
    <row r="124" spans="1:5" x14ac:dyDescent="0.25">
      <c r="A124">
        <v>1851</v>
      </c>
      <c r="B124" s="1">
        <v>1</v>
      </c>
      <c r="C124" s="4">
        <v>2</v>
      </c>
      <c r="D124" s="3">
        <v>3</v>
      </c>
      <c r="E124" s="2">
        <v>4</v>
      </c>
    </row>
    <row r="125" spans="1:5" x14ac:dyDescent="0.25">
      <c r="A125">
        <v>1852</v>
      </c>
      <c r="B125" s="1">
        <v>1</v>
      </c>
      <c r="C125" s="4">
        <v>2</v>
      </c>
      <c r="D125" s="3">
        <v>3</v>
      </c>
      <c r="E125" s="2">
        <v>4</v>
      </c>
    </row>
    <row r="126" spans="1:5" x14ac:dyDescent="0.25">
      <c r="A126">
        <v>1853</v>
      </c>
      <c r="B126" s="1">
        <v>1</v>
      </c>
      <c r="D126" s="3">
        <v>3</v>
      </c>
      <c r="E126" s="2">
        <v>4</v>
      </c>
    </row>
    <row r="127" spans="1:5" x14ac:dyDescent="0.25">
      <c r="A127">
        <v>1854</v>
      </c>
      <c r="B127" s="1">
        <v>1</v>
      </c>
      <c r="D127" s="3">
        <v>3</v>
      </c>
      <c r="E127" s="2">
        <v>4</v>
      </c>
    </row>
    <row r="128" spans="1:5" x14ac:dyDescent="0.25">
      <c r="A128">
        <v>1855</v>
      </c>
      <c r="B128" s="1">
        <v>1</v>
      </c>
      <c r="D128" s="3">
        <v>3</v>
      </c>
      <c r="E128" s="2">
        <v>4</v>
      </c>
    </row>
    <row r="129" spans="1:5" x14ac:dyDescent="0.25">
      <c r="A129">
        <v>1856</v>
      </c>
      <c r="B129" s="1">
        <v>1</v>
      </c>
      <c r="E129" s="2">
        <v>4</v>
      </c>
    </row>
    <row r="130" spans="1:5" x14ac:dyDescent="0.25">
      <c r="A130">
        <v>1857</v>
      </c>
      <c r="B130" s="1">
        <v>1</v>
      </c>
      <c r="E130" s="2">
        <v>4</v>
      </c>
    </row>
    <row r="131" spans="1:5" x14ac:dyDescent="0.25">
      <c r="A131">
        <v>1858</v>
      </c>
      <c r="B131" s="1">
        <v>1</v>
      </c>
      <c r="E131" s="2">
        <v>4</v>
      </c>
    </row>
    <row r="132" spans="1:5" x14ac:dyDescent="0.25">
      <c r="A132">
        <v>1859</v>
      </c>
      <c r="B132" s="1">
        <v>1</v>
      </c>
      <c r="E132" s="2">
        <v>4</v>
      </c>
    </row>
    <row r="133" spans="1:5" x14ac:dyDescent="0.25">
      <c r="A133">
        <v>1860</v>
      </c>
      <c r="B133" s="1">
        <v>1</v>
      </c>
      <c r="E133" s="2">
        <v>4</v>
      </c>
    </row>
    <row r="134" spans="1:5" x14ac:dyDescent="0.25">
      <c r="A134">
        <v>1861</v>
      </c>
      <c r="B134" s="1">
        <v>1</v>
      </c>
      <c r="E134" s="2">
        <v>4</v>
      </c>
    </row>
    <row r="135" spans="1:5" x14ac:dyDescent="0.25">
      <c r="A135">
        <v>1862</v>
      </c>
      <c r="B135" s="1">
        <v>1</v>
      </c>
      <c r="E135" s="2">
        <v>4</v>
      </c>
    </row>
    <row r="136" spans="1:5" x14ac:dyDescent="0.25">
      <c r="A136">
        <v>1863</v>
      </c>
      <c r="B136" s="1">
        <v>1</v>
      </c>
      <c r="E136" s="2">
        <v>4</v>
      </c>
    </row>
    <row r="137" spans="1:5" x14ac:dyDescent="0.25">
      <c r="A137">
        <v>1864</v>
      </c>
      <c r="B137" s="1">
        <v>1</v>
      </c>
      <c r="C137" s="4">
        <v>2</v>
      </c>
      <c r="E137" s="2">
        <v>4</v>
      </c>
    </row>
    <row r="138" spans="1:5" x14ac:dyDescent="0.25">
      <c r="A138">
        <v>1865</v>
      </c>
      <c r="B138" s="1">
        <v>1</v>
      </c>
      <c r="C138" s="4">
        <v>2</v>
      </c>
      <c r="E138" s="2">
        <v>4</v>
      </c>
    </row>
    <row r="139" spans="1:5" x14ac:dyDescent="0.25">
      <c r="A139">
        <v>1866</v>
      </c>
      <c r="B139" s="1">
        <v>1</v>
      </c>
      <c r="C139" s="4">
        <v>2</v>
      </c>
      <c r="E139" s="2">
        <v>4</v>
      </c>
    </row>
    <row r="140" spans="1:5" x14ac:dyDescent="0.25">
      <c r="A140">
        <v>1867</v>
      </c>
      <c r="B140" s="1">
        <v>1</v>
      </c>
      <c r="C140" s="4">
        <v>2</v>
      </c>
    </row>
    <row r="141" spans="1:5" x14ac:dyDescent="0.25">
      <c r="A141">
        <v>1868</v>
      </c>
      <c r="C141" s="4">
        <v>2</v>
      </c>
    </row>
    <row r="142" spans="1:5" x14ac:dyDescent="0.25">
      <c r="A142">
        <v>1869</v>
      </c>
      <c r="C142" s="4">
        <v>2</v>
      </c>
    </row>
    <row r="143" spans="1:5" x14ac:dyDescent="0.25">
      <c r="A143">
        <v>1870</v>
      </c>
      <c r="C143" s="4">
        <v>2</v>
      </c>
      <c r="D143" s="3">
        <v>3</v>
      </c>
    </row>
    <row r="144" spans="1:5" x14ac:dyDescent="0.25">
      <c r="A144">
        <v>1871</v>
      </c>
      <c r="C144" s="4">
        <v>2</v>
      </c>
      <c r="D144" s="3">
        <v>3</v>
      </c>
    </row>
    <row r="145" spans="1:5" x14ac:dyDescent="0.25">
      <c r="A145">
        <v>1872</v>
      </c>
      <c r="C145" s="4">
        <v>2</v>
      </c>
      <c r="D145" s="3">
        <v>3</v>
      </c>
    </row>
    <row r="146" spans="1:5" x14ac:dyDescent="0.25">
      <c r="A146">
        <v>1873</v>
      </c>
      <c r="C146" s="4">
        <v>2</v>
      </c>
      <c r="D146" s="3">
        <v>3</v>
      </c>
    </row>
    <row r="147" spans="1:5" x14ac:dyDescent="0.25">
      <c r="A147">
        <v>1874</v>
      </c>
      <c r="C147" s="4">
        <v>2</v>
      </c>
      <c r="D147" s="3">
        <v>3</v>
      </c>
    </row>
    <row r="148" spans="1:5" x14ac:dyDescent="0.25">
      <c r="A148">
        <v>1875</v>
      </c>
      <c r="C148" s="4">
        <v>2</v>
      </c>
      <c r="D148" s="3">
        <v>3</v>
      </c>
    </row>
    <row r="149" spans="1:5" x14ac:dyDescent="0.25">
      <c r="A149">
        <v>1876</v>
      </c>
      <c r="C149" s="4">
        <v>2</v>
      </c>
      <c r="D149" s="3">
        <v>3</v>
      </c>
    </row>
    <row r="150" spans="1:5" x14ac:dyDescent="0.25">
      <c r="A150">
        <v>1877</v>
      </c>
      <c r="C150" s="4">
        <v>2</v>
      </c>
      <c r="D150" s="3">
        <v>3</v>
      </c>
    </row>
    <row r="151" spans="1:5" x14ac:dyDescent="0.25">
      <c r="A151">
        <v>1878</v>
      </c>
      <c r="C151" s="4">
        <v>2</v>
      </c>
      <c r="D151" s="3">
        <v>3</v>
      </c>
    </row>
    <row r="152" spans="1:5" x14ac:dyDescent="0.25">
      <c r="A152">
        <v>1879</v>
      </c>
      <c r="C152" s="4">
        <v>2</v>
      </c>
      <c r="D152" s="3">
        <v>3</v>
      </c>
    </row>
    <row r="153" spans="1:5" x14ac:dyDescent="0.25">
      <c r="A153">
        <v>1880</v>
      </c>
      <c r="C153" s="4">
        <v>2</v>
      </c>
      <c r="D153" s="3">
        <v>3</v>
      </c>
    </row>
    <row r="154" spans="1:5" x14ac:dyDescent="0.25">
      <c r="A154">
        <v>1881</v>
      </c>
      <c r="B154" s="1">
        <v>1</v>
      </c>
      <c r="D154" s="3">
        <v>3</v>
      </c>
    </row>
    <row r="155" spans="1:5" x14ac:dyDescent="0.25">
      <c r="A155">
        <v>1882</v>
      </c>
      <c r="B155" s="1">
        <v>1</v>
      </c>
      <c r="D155" s="3">
        <v>3</v>
      </c>
    </row>
    <row r="156" spans="1:5" x14ac:dyDescent="0.25">
      <c r="A156">
        <v>1883</v>
      </c>
      <c r="B156" s="1">
        <v>1</v>
      </c>
      <c r="D156" s="3">
        <v>3</v>
      </c>
    </row>
    <row r="157" spans="1:5" x14ac:dyDescent="0.25">
      <c r="A157">
        <v>1884</v>
      </c>
      <c r="B157" s="1">
        <v>1</v>
      </c>
      <c r="D157" s="3">
        <v>3</v>
      </c>
    </row>
    <row r="158" spans="1:5" x14ac:dyDescent="0.25">
      <c r="A158">
        <v>1885</v>
      </c>
      <c r="B158" s="1">
        <v>1</v>
      </c>
      <c r="D158" s="3">
        <v>3</v>
      </c>
      <c r="E158" s="2">
        <v>4</v>
      </c>
    </row>
    <row r="159" spans="1:5" x14ac:dyDescent="0.25">
      <c r="A159">
        <v>1886</v>
      </c>
      <c r="B159" s="1">
        <v>1</v>
      </c>
      <c r="E159" s="2">
        <v>4</v>
      </c>
    </row>
    <row r="160" spans="1:5" x14ac:dyDescent="0.25">
      <c r="A160">
        <v>1887</v>
      </c>
      <c r="B160" s="1">
        <v>1</v>
      </c>
      <c r="E160" s="2">
        <v>4</v>
      </c>
    </row>
    <row r="161" spans="1:5" x14ac:dyDescent="0.25">
      <c r="A161">
        <v>1888</v>
      </c>
      <c r="B161" s="1">
        <v>1</v>
      </c>
      <c r="E161" s="2">
        <v>4</v>
      </c>
    </row>
    <row r="162" spans="1:5" x14ac:dyDescent="0.25">
      <c r="A162">
        <v>1889</v>
      </c>
      <c r="B162" s="1">
        <v>1</v>
      </c>
      <c r="E162" s="2">
        <v>4</v>
      </c>
    </row>
    <row r="163" spans="1:5" x14ac:dyDescent="0.25">
      <c r="A163">
        <v>1890</v>
      </c>
      <c r="B163" s="1">
        <v>1</v>
      </c>
      <c r="E163" s="2">
        <v>4</v>
      </c>
    </row>
    <row r="164" spans="1:5" x14ac:dyDescent="0.25">
      <c r="A164">
        <v>1891</v>
      </c>
      <c r="B164" s="1">
        <v>1</v>
      </c>
      <c r="E164" s="2">
        <v>4</v>
      </c>
    </row>
    <row r="165" spans="1:5" x14ac:dyDescent="0.25">
      <c r="A165">
        <v>1892</v>
      </c>
      <c r="B165" s="1">
        <v>1</v>
      </c>
      <c r="E165" s="2">
        <v>4</v>
      </c>
    </row>
    <row r="166" spans="1:5" x14ac:dyDescent="0.25">
      <c r="A166">
        <v>1893</v>
      </c>
      <c r="B166" s="1">
        <v>1</v>
      </c>
      <c r="E166" s="2">
        <v>4</v>
      </c>
    </row>
    <row r="167" spans="1:5" x14ac:dyDescent="0.25">
      <c r="A167">
        <v>1894</v>
      </c>
      <c r="B167" s="1">
        <v>1</v>
      </c>
      <c r="E167" s="2">
        <v>4</v>
      </c>
    </row>
    <row r="168" spans="1:5" x14ac:dyDescent="0.25">
      <c r="A168">
        <v>1895</v>
      </c>
      <c r="B168" s="1">
        <v>1</v>
      </c>
      <c r="E168" s="2">
        <v>4</v>
      </c>
    </row>
    <row r="169" spans="1:5" x14ac:dyDescent="0.25">
      <c r="A169">
        <v>1896</v>
      </c>
      <c r="B169" s="1">
        <v>1</v>
      </c>
      <c r="C169" s="4">
        <v>2</v>
      </c>
      <c r="E169" s="2">
        <v>4</v>
      </c>
    </row>
    <row r="170" spans="1:5" x14ac:dyDescent="0.25">
      <c r="A170">
        <v>1897</v>
      </c>
      <c r="C170" s="4">
        <v>2</v>
      </c>
      <c r="E170" s="2">
        <v>4</v>
      </c>
    </row>
    <row r="171" spans="1:5" x14ac:dyDescent="0.25">
      <c r="A171">
        <v>1898</v>
      </c>
      <c r="C171" s="4">
        <v>2</v>
      </c>
      <c r="E171" s="2">
        <v>4</v>
      </c>
    </row>
    <row r="172" spans="1:5" x14ac:dyDescent="0.25">
      <c r="A172">
        <v>1899</v>
      </c>
      <c r="C172" s="4">
        <v>2</v>
      </c>
      <c r="E172" s="2">
        <v>4</v>
      </c>
    </row>
    <row r="173" spans="1:5" x14ac:dyDescent="0.25">
      <c r="A173">
        <v>1900</v>
      </c>
      <c r="C173" s="4">
        <v>2</v>
      </c>
      <c r="D173" s="3">
        <v>3</v>
      </c>
      <c r="E173" s="2">
        <v>4</v>
      </c>
    </row>
    <row r="174" spans="1:5" x14ac:dyDescent="0.25">
      <c r="A174">
        <v>1901</v>
      </c>
      <c r="C174" s="4">
        <v>2</v>
      </c>
      <c r="D174" s="3">
        <v>3</v>
      </c>
      <c r="E174" s="2">
        <v>4</v>
      </c>
    </row>
    <row r="175" spans="1:5" x14ac:dyDescent="0.25">
      <c r="A175">
        <v>1902</v>
      </c>
      <c r="C175" s="4">
        <v>2</v>
      </c>
      <c r="D175" s="3">
        <v>3</v>
      </c>
    </row>
    <row r="176" spans="1:5" x14ac:dyDescent="0.25">
      <c r="A176">
        <v>1903</v>
      </c>
      <c r="C176" s="4">
        <v>2</v>
      </c>
      <c r="D176" s="3">
        <v>3</v>
      </c>
    </row>
    <row r="177" spans="1:5" x14ac:dyDescent="0.25">
      <c r="A177">
        <v>1904</v>
      </c>
      <c r="C177" s="4">
        <v>2</v>
      </c>
      <c r="D177" s="3">
        <v>3</v>
      </c>
    </row>
    <row r="178" spans="1:5" x14ac:dyDescent="0.25">
      <c r="A178">
        <v>1905</v>
      </c>
      <c r="C178" s="4">
        <v>2</v>
      </c>
      <c r="D178" s="3">
        <v>3</v>
      </c>
    </row>
    <row r="179" spans="1:5" x14ac:dyDescent="0.25">
      <c r="A179">
        <v>1906</v>
      </c>
      <c r="C179" s="4">
        <v>2</v>
      </c>
      <c r="D179" s="3">
        <v>3</v>
      </c>
    </row>
    <row r="180" spans="1:5" x14ac:dyDescent="0.25">
      <c r="A180">
        <v>1907</v>
      </c>
      <c r="C180" s="4">
        <v>2</v>
      </c>
      <c r="D180" s="3">
        <v>3</v>
      </c>
    </row>
    <row r="181" spans="1:5" x14ac:dyDescent="0.25">
      <c r="A181">
        <v>1908</v>
      </c>
      <c r="C181" s="4">
        <v>2</v>
      </c>
      <c r="D181" s="3">
        <v>3</v>
      </c>
    </row>
    <row r="182" spans="1:5" x14ac:dyDescent="0.25">
      <c r="A182">
        <v>1909</v>
      </c>
      <c r="C182" s="4">
        <v>2</v>
      </c>
      <c r="D182" s="3">
        <v>3</v>
      </c>
    </row>
    <row r="183" spans="1:5" x14ac:dyDescent="0.25">
      <c r="A183">
        <v>1910</v>
      </c>
      <c r="C183" s="4">
        <v>2</v>
      </c>
      <c r="D183" s="3">
        <v>3</v>
      </c>
    </row>
    <row r="184" spans="1:5" x14ac:dyDescent="0.25">
      <c r="A184">
        <v>1911</v>
      </c>
      <c r="C184" s="4">
        <v>2</v>
      </c>
      <c r="D184" s="3">
        <v>3</v>
      </c>
    </row>
    <row r="185" spans="1:5" x14ac:dyDescent="0.25">
      <c r="A185">
        <v>1912</v>
      </c>
      <c r="C185" s="4">
        <v>2</v>
      </c>
      <c r="D185" s="3">
        <v>3</v>
      </c>
    </row>
    <row r="186" spans="1:5" x14ac:dyDescent="0.25">
      <c r="A186">
        <v>1913</v>
      </c>
      <c r="C186" s="4">
        <v>2</v>
      </c>
      <c r="D186" s="3">
        <v>3</v>
      </c>
    </row>
    <row r="187" spans="1:5" x14ac:dyDescent="0.25">
      <c r="A187">
        <v>1914</v>
      </c>
      <c r="C187" s="4">
        <v>2</v>
      </c>
      <c r="D187" s="3">
        <v>3</v>
      </c>
    </row>
    <row r="188" spans="1:5" x14ac:dyDescent="0.25">
      <c r="A188">
        <v>1915</v>
      </c>
      <c r="C188" s="4">
        <v>2</v>
      </c>
      <c r="D188" s="3">
        <v>3</v>
      </c>
    </row>
    <row r="189" spans="1:5" x14ac:dyDescent="0.25">
      <c r="A189">
        <v>1916</v>
      </c>
      <c r="B189" s="1">
        <v>1</v>
      </c>
      <c r="C189" s="4">
        <v>2</v>
      </c>
      <c r="D189" s="3">
        <v>3</v>
      </c>
      <c r="E189" s="2">
        <v>4</v>
      </c>
    </row>
    <row r="190" spans="1:5" x14ac:dyDescent="0.25">
      <c r="A190">
        <v>1917</v>
      </c>
      <c r="B190" s="1">
        <v>1</v>
      </c>
      <c r="C190" s="4">
        <v>2</v>
      </c>
      <c r="D190" s="3">
        <v>3</v>
      </c>
      <c r="E190" s="2">
        <v>4</v>
      </c>
    </row>
    <row r="191" spans="1:5" x14ac:dyDescent="0.25">
      <c r="A191">
        <v>1918</v>
      </c>
      <c r="B191" s="1">
        <v>1</v>
      </c>
      <c r="D191" s="3">
        <v>3</v>
      </c>
      <c r="E191" s="2">
        <v>4</v>
      </c>
    </row>
    <row r="192" spans="1:5" x14ac:dyDescent="0.25">
      <c r="A192">
        <v>1919</v>
      </c>
      <c r="B192" s="1">
        <v>1</v>
      </c>
      <c r="D192" s="3">
        <v>3</v>
      </c>
      <c r="E192" s="2">
        <v>4</v>
      </c>
    </row>
    <row r="193" spans="1:5" x14ac:dyDescent="0.25">
      <c r="A193">
        <v>1920</v>
      </c>
      <c r="B193" s="1">
        <v>1</v>
      </c>
      <c r="D193" s="3">
        <v>3</v>
      </c>
      <c r="E193" s="2">
        <v>4</v>
      </c>
    </row>
    <row r="194" spans="1:5" x14ac:dyDescent="0.25">
      <c r="A194">
        <v>1921</v>
      </c>
      <c r="B194" s="1">
        <v>1</v>
      </c>
      <c r="D194" s="3">
        <v>3</v>
      </c>
      <c r="E194" s="2">
        <v>4</v>
      </c>
    </row>
    <row r="195" spans="1:5" x14ac:dyDescent="0.25">
      <c r="A195">
        <v>1922</v>
      </c>
      <c r="B195" s="1">
        <v>1</v>
      </c>
      <c r="D195" s="3">
        <v>3</v>
      </c>
      <c r="E195" s="2">
        <v>4</v>
      </c>
    </row>
    <row r="196" spans="1:5" x14ac:dyDescent="0.25">
      <c r="A196">
        <v>1923</v>
      </c>
      <c r="B196" s="1">
        <v>1</v>
      </c>
      <c r="D196" s="3">
        <v>3</v>
      </c>
      <c r="E196" s="2">
        <v>4</v>
      </c>
    </row>
    <row r="197" spans="1:5" x14ac:dyDescent="0.25">
      <c r="A197">
        <v>1924</v>
      </c>
      <c r="B197" s="1">
        <v>1</v>
      </c>
      <c r="D197" s="3">
        <v>3</v>
      </c>
      <c r="E197" s="2">
        <v>4</v>
      </c>
    </row>
    <row r="198" spans="1:5" x14ac:dyDescent="0.25">
      <c r="A198">
        <v>1925</v>
      </c>
      <c r="B198" s="1">
        <v>1</v>
      </c>
      <c r="D198" s="3">
        <v>3</v>
      </c>
      <c r="E198" s="2">
        <v>4</v>
      </c>
    </row>
    <row r="199" spans="1:5" x14ac:dyDescent="0.25">
      <c r="A199">
        <v>1926</v>
      </c>
      <c r="B199" s="1">
        <v>1</v>
      </c>
      <c r="D199" s="3">
        <v>3</v>
      </c>
      <c r="E199" s="2">
        <v>4</v>
      </c>
    </row>
    <row r="200" spans="1:5" x14ac:dyDescent="0.25">
      <c r="A200">
        <v>1927</v>
      </c>
      <c r="B200" s="1">
        <v>1</v>
      </c>
      <c r="D200" s="3">
        <v>3</v>
      </c>
      <c r="E200" s="2">
        <v>4</v>
      </c>
    </row>
    <row r="201" spans="1:5" x14ac:dyDescent="0.25">
      <c r="A201">
        <v>1928</v>
      </c>
      <c r="B201" s="1">
        <v>1</v>
      </c>
      <c r="E201" s="2">
        <v>4</v>
      </c>
    </row>
    <row r="202" spans="1:5" x14ac:dyDescent="0.25">
      <c r="A202">
        <v>1929</v>
      </c>
      <c r="B202" s="1">
        <v>1</v>
      </c>
      <c r="E202" s="2">
        <v>4</v>
      </c>
    </row>
    <row r="203" spans="1:5" x14ac:dyDescent="0.25">
      <c r="A203">
        <v>1930</v>
      </c>
      <c r="B203" s="1">
        <v>1</v>
      </c>
      <c r="E203" s="2">
        <v>4</v>
      </c>
    </row>
    <row r="204" spans="1:5" x14ac:dyDescent="0.25">
      <c r="A204">
        <v>1931</v>
      </c>
      <c r="B204" s="1">
        <v>1</v>
      </c>
      <c r="E204" s="2">
        <v>4</v>
      </c>
    </row>
    <row r="205" spans="1:5" x14ac:dyDescent="0.25">
      <c r="A205">
        <v>1932</v>
      </c>
      <c r="B205" s="1">
        <v>1</v>
      </c>
      <c r="E205" s="2">
        <v>4</v>
      </c>
    </row>
    <row r="206" spans="1:5" x14ac:dyDescent="0.25">
      <c r="A206">
        <v>1933</v>
      </c>
      <c r="B206" s="1">
        <v>1</v>
      </c>
      <c r="C206" s="4">
        <v>2</v>
      </c>
      <c r="E206" s="2">
        <v>4</v>
      </c>
    </row>
    <row r="207" spans="1:5" x14ac:dyDescent="0.25">
      <c r="A207">
        <v>1934</v>
      </c>
      <c r="B207" s="1">
        <v>1</v>
      </c>
      <c r="C207" s="4">
        <v>2</v>
      </c>
      <c r="E207" s="2">
        <v>4</v>
      </c>
    </row>
    <row r="208" spans="1:5" x14ac:dyDescent="0.25">
      <c r="A208">
        <v>1935</v>
      </c>
      <c r="B208" s="1">
        <v>1</v>
      </c>
      <c r="C208" s="4">
        <v>2</v>
      </c>
      <c r="E208" s="2">
        <v>4</v>
      </c>
    </row>
    <row r="209" spans="1:5" x14ac:dyDescent="0.25">
      <c r="A209">
        <v>1936</v>
      </c>
      <c r="B209" s="1">
        <v>1</v>
      </c>
      <c r="C209" s="4">
        <v>2</v>
      </c>
      <c r="E209" s="2">
        <v>4</v>
      </c>
    </row>
    <row r="210" spans="1:5" x14ac:dyDescent="0.25">
      <c r="A210">
        <v>1937</v>
      </c>
      <c r="B210" s="1">
        <v>1</v>
      </c>
      <c r="C210" s="4">
        <v>2</v>
      </c>
      <c r="E210" s="2">
        <v>4</v>
      </c>
    </row>
    <row r="211" spans="1:5" x14ac:dyDescent="0.25">
      <c r="A211">
        <v>1938</v>
      </c>
      <c r="B211" s="1">
        <v>1</v>
      </c>
      <c r="C211" s="4">
        <v>2</v>
      </c>
      <c r="E211" s="2">
        <v>4</v>
      </c>
    </row>
    <row r="212" spans="1:5" x14ac:dyDescent="0.25">
      <c r="A212">
        <v>1939</v>
      </c>
      <c r="B212" s="1">
        <v>1</v>
      </c>
      <c r="C212" s="4">
        <v>2</v>
      </c>
      <c r="E212" s="2">
        <v>4</v>
      </c>
    </row>
    <row r="213" spans="1:5" x14ac:dyDescent="0.25">
      <c r="A213">
        <v>1940</v>
      </c>
      <c r="B213" s="1">
        <v>1</v>
      </c>
      <c r="C213" s="4">
        <v>2</v>
      </c>
      <c r="E213" s="2">
        <v>4</v>
      </c>
    </row>
    <row r="214" spans="1:5" x14ac:dyDescent="0.25">
      <c r="A214">
        <v>1941</v>
      </c>
      <c r="B214" s="1">
        <v>1</v>
      </c>
      <c r="C214" s="4">
        <v>2</v>
      </c>
      <c r="E214" s="2">
        <v>4</v>
      </c>
    </row>
    <row r="215" spans="1:5" x14ac:dyDescent="0.25">
      <c r="A215">
        <v>1942</v>
      </c>
      <c r="B215" s="1">
        <v>1</v>
      </c>
      <c r="C215" s="4">
        <v>2</v>
      </c>
      <c r="E215" s="2">
        <v>4</v>
      </c>
    </row>
    <row r="216" spans="1:5" x14ac:dyDescent="0.25">
      <c r="A216">
        <v>1943</v>
      </c>
      <c r="B216" s="1">
        <v>1</v>
      </c>
      <c r="C216" s="4">
        <v>2</v>
      </c>
      <c r="D216" s="3">
        <v>3</v>
      </c>
      <c r="E216" s="2">
        <v>4</v>
      </c>
    </row>
    <row r="217" spans="1:5" x14ac:dyDescent="0.25">
      <c r="A217">
        <v>1944</v>
      </c>
      <c r="B217" s="1">
        <v>1</v>
      </c>
      <c r="C217" s="4">
        <v>2</v>
      </c>
      <c r="D217" s="3">
        <v>3</v>
      </c>
      <c r="E217" s="2">
        <v>4</v>
      </c>
    </row>
    <row r="218" spans="1:5" x14ac:dyDescent="0.25">
      <c r="A218">
        <v>1945</v>
      </c>
      <c r="B218" s="1">
        <v>1</v>
      </c>
      <c r="C218" s="4">
        <v>2</v>
      </c>
      <c r="D218" s="3">
        <v>3</v>
      </c>
      <c r="E218" s="2">
        <v>4</v>
      </c>
    </row>
    <row r="219" spans="1:5" x14ac:dyDescent="0.25">
      <c r="A219">
        <v>1946</v>
      </c>
      <c r="B219" s="1">
        <v>1</v>
      </c>
      <c r="C219" s="4">
        <v>2</v>
      </c>
      <c r="D219" s="3">
        <v>3</v>
      </c>
      <c r="E219" s="2">
        <v>4</v>
      </c>
    </row>
    <row r="220" spans="1:5" x14ac:dyDescent="0.25">
      <c r="A220">
        <v>1947</v>
      </c>
      <c r="B220" s="1">
        <v>1</v>
      </c>
      <c r="C220" s="4">
        <v>2</v>
      </c>
      <c r="D220" s="3">
        <v>3</v>
      </c>
      <c r="E220" s="2">
        <v>4</v>
      </c>
    </row>
    <row r="221" spans="1:5" x14ac:dyDescent="0.25">
      <c r="A221">
        <v>1948</v>
      </c>
      <c r="B221" s="1">
        <v>1</v>
      </c>
      <c r="C221" s="4">
        <v>2</v>
      </c>
      <c r="D221" s="3">
        <v>3</v>
      </c>
      <c r="E221" s="2">
        <v>4</v>
      </c>
    </row>
    <row r="222" spans="1:5" x14ac:dyDescent="0.25">
      <c r="A222">
        <v>1949</v>
      </c>
      <c r="B222" s="1">
        <v>1</v>
      </c>
      <c r="C222" s="4">
        <v>2</v>
      </c>
      <c r="D222" s="3">
        <v>3</v>
      </c>
      <c r="E222" s="2">
        <v>4</v>
      </c>
    </row>
    <row r="223" spans="1:5" x14ac:dyDescent="0.25">
      <c r="A223">
        <v>1950</v>
      </c>
      <c r="B223" s="1">
        <v>1</v>
      </c>
      <c r="C223" s="4">
        <v>2</v>
      </c>
      <c r="D223" s="3">
        <v>3</v>
      </c>
      <c r="E223" s="2">
        <v>4</v>
      </c>
    </row>
    <row r="224" spans="1:5" x14ac:dyDescent="0.25">
      <c r="A224">
        <v>1951</v>
      </c>
      <c r="C224" s="4">
        <v>2</v>
      </c>
      <c r="D224" s="3">
        <v>3</v>
      </c>
      <c r="E224" s="2">
        <v>4</v>
      </c>
    </row>
    <row r="225" spans="1:5" x14ac:dyDescent="0.25">
      <c r="A225">
        <v>1952</v>
      </c>
      <c r="C225" s="4">
        <v>2</v>
      </c>
      <c r="D225" s="3">
        <v>3</v>
      </c>
      <c r="E225" s="2">
        <v>4</v>
      </c>
    </row>
    <row r="226" spans="1:5" x14ac:dyDescent="0.25">
      <c r="A226">
        <v>1953</v>
      </c>
      <c r="C226" s="4">
        <v>2</v>
      </c>
      <c r="D226" s="3">
        <v>3</v>
      </c>
      <c r="E226" s="2">
        <v>4</v>
      </c>
    </row>
    <row r="227" spans="1:5" x14ac:dyDescent="0.25">
      <c r="A227">
        <v>1954</v>
      </c>
      <c r="C227" s="4">
        <v>2</v>
      </c>
      <c r="D227" s="3">
        <v>3</v>
      </c>
      <c r="E227" s="2">
        <v>4</v>
      </c>
    </row>
    <row r="228" spans="1:5" x14ac:dyDescent="0.25">
      <c r="A228">
        <v>1955</v>
      </c>
      <c r="C228" s="4">
        <v>2</v>
      </c>
      <c r="D228" s="3">
        <v>3</v>
      </c>
      <c r="E228" s="2">
        <v>4</v>
      </c>
    </row>
    <row r="229" spans="1:5" x14ac:dyDescent="0.25">
      <c r="A229">
        <v>1956</v>
      </c>
      <c r="C229" s="4">
        <v>2</v>
      </c>
      <c r="D229" s="3">
        <v>3</v>
      </c>
      <c r="E229" s="2">
        <v>4</v>
      </c>
    </row>
    <row r="230" spans="1:5" x14ac:dyDescent="0.25">
      <c r="A230">
        <v>1957</v>
      </c>
      <c r="C230" s="4">
        <v>2</v>
      </c>
      <c r="D230" s="3">
        <v>3</v>
      </c>
      <c r="E230" s="2">
        <v>4</v>
      </c>
    </row>
    <row r="231" spans="1:5" x14ac:dyDescent="0.25">
      <c r="A231">
        <v>1958</v>
      </c>
      <c r="C231" s="4">
        <v>2</v>
      </c>
      <c r="D231" s="3">
        <v>3</v>
      </c>
      <c r="E231" s="2">
        <v>4</v>
      </c>
    </row>
    <row r="232" spans="1:5" x14ac:dyDescent="0.25">
      <c r="A232">
        <v>1959</v>
      </c>
      <c r="C232" s="4">
        <v>2</v>
      </c>
      <c r="D232" s="3">
        <v>3</v>
      </c>
      <c r="E232" s="2">
        <v>4</v>
      </c>
    </row>
    <row r="233" spans="1:5" x14ac:dyDescent="0.25">
      <c r="A233">
        <v>1960</v>
      </c>
      <c r="C233" s="4">
        <v>2</v>
      </c>
      <c r="D233" s="3">
        <v>3</v>
      </c>
      <c r="E233" s="2">
        <v>4</v>
      </c>
    </row>
    <row r="234" spans="1:5" x14ac:dyDescent="0.25">
      <c r="A234">
        <v>1961</v>
      </c>
      <c r="C234" s="4">
        <v>2</v>
      </c>
      <c r="D234" s="3">
        <v>3</v>
      </c>
    </row>
    <row r="235" spans="1:5" x14ac:dyDescent="0.25">
      <c r="A235">
        <v>1962</v>
      </c>
      <c r="C235" s="4">
        <v>2</v>
      </c>
      <c r="D235" s="3">
        <v>3</v>
      </c>
    </row>
    <row r="236" spans="1:5" x14ac:dyDescent="0.25">
      <c r="A236">
        <v>1963</v>
      </c>
      <c r="C236" s="4">
        <v>2</v>
      </c>
      <c r="D236" s="3">
        <v>3</v>
      </c>
    </row>
    <row r="237" spans="1:5" x14ac:dyDescent="0.25">
      <c r="A237">
        <v>1964</v>
      </c>
      <c r="C237" s="4">
        <v>2</v>
      </c>
      <c r="D237" s="3">
        <v>3</v>
      </c>
    </row>
    <row r="238" spans="1:5" x14ac:dyDescent="0.25">
      <c r="A238">
        <v>1965</v>
      </c>
      <c r="B238" s="1">
        <v>1</v>
      </c>
      <c r="C238" s="4">
        <v>2</v>
      </c>
      <c r="D238" s="3">
        <v>3</v>
      </c>
    </row>
    <row r="239" spans="1:5" x14ac:dyDescent="0.25">
      <c r="A239">
        <v>1966</v>
      </c>
      <c r="B239" s="1">
        <v>1</v>
      </c>
      <c r="C239" s="4">
        <v>2</v>
      </c>
      <c r="D239" s="3">
        <v>3</v>
      </c>
    </row>
    <row r="240" spans="1:5" x14ac:dyDescent="0.25">
      <c r="A240">
        <v>1967</v>
      </c>
      <c r="B240" s="1">
        <v>1</v>
      </c>
      <c r="C240" s="4">
        <v>2</v>
      </c>
      <c r="D240" s="3">
        <v>3</v>
      </c>
    </row>
    <row r="241" spans="1:5" x14ac:dyDescent="0.25">
      <c r="A241">
        <v>1968</v>
      </c>
      <c r="B241" s="1">
        <v>1</v>
      </c>
      <c r="C241" s="4">
        <v>2</v>
      </c>
      <c r="D241" s="3">
        <v>3</v>
      </c>
    </row>
    <row r="242" spans="1:5" x14ac:dyDescent="0.25">
      <c r="A242">
        <v>1969</v>
      </c>
      <c r="B242" s="1">
        <v>1</v>
      </c>
      <c r="C242" s="4">
        <v>2</v>
      </c>
      <c r="D242" s="3">
        <v>3</v>
      </c>
    </row>
    <row r="243" spans="1:5" x14ac:dyDescent="0.25">
      <c r="A243">
        <v>1970</v>
      </c>
      <c r="B243" s="1">
        <v>1</v>
      </c>
      <c r="C243" s="4">
        <v>2</v>
      </c>
      <c r="D243" s="3">
        <v>3</v>
      </c>
    </row>
    <row r="244" spans="1:5" x14ac:dyDescent="0.25">
      <c r="A244">
        <v>1971</v>
      </c>
      <c r="B244" s="1">
        <v>1</v>
      </c>
      <c r="C244" s="4">
        <v>2</v>
      </c>
      <c r="D244" s="3">
        <v>3</v>
      </c>
    </row>
    <row r="245" spans="1:5" x14ac:dyDescent="0.25">
      <c r="A245">
        <v>1972</v>
      </c>
      <c r="B245" s="1">
        <v>1</v>
      </c>
      <c r="C245" s="4">
        <v>2</v>
      </c>
      <c r="D245" s="3">
        <v>3</v>
      </c>
    </row>
    <row r="246" spans="1:5" x14ac:dyDescent="0.25">
      <c r="A246">
        <v>1973</v>
      </c>
      <c r="B246" s="1">
        <v>1</v>
      </c>
      <c r="C246" s="4">
        <v>2</v>
      </c>
      <c r="D246" s="3">
        <v>3</v>
      </c>
      <c r="E246" s="2">
        <v>4</v>
      </c>
    </row>
    <row r="247" spans="1:5" x14ac:dyDescent="0.25">
      <c r="A247">
        <v>1974</v>
      </c>
      <c r="B247" s="1">
        <v>1</v>
      </c>
      <c r="D247" s="3">
        <v>3</v>
      </c>
      <c r="E247" s="2">
        <v>4</v>
      </c>
    </row>
    <row r="248" spans="1:5" x14ac:dyDescent="0.25">
      <c r="A248">
        <v>1975</v>
      </c>
      <c r="B248" s="1">
        <v>1</v>
      </c>
      <c r="D248" s="3">
        <v>3</v>
      </c>
      <c r="E248" s="2">
        <v>4</v>
      </c>
    </row>
    <row r="249" spans="1:5" x14ac:dyDescent="0.25">
      <c r="A249">
        <v>1976</v>
      </c>
      <c r="B249" s="1">
        <v>1</v>
      </c>
      <c r="D249" s="3">
        <v>3</v>
      </c>
      <c r="E249" s="2">
        <v>4</v>
      </c>
    </row>
    <row r="250" spans="1:5" x14ac:dyDescent="0.25">
      <c r="A250">
        <v>1977</v>
      </c>
      <c r="B250" s="1">
        <v>1</v>
      </c>
      <c r="D250" s="3">
        <v>3</v>
      </c>
      <c r="E250" s="2">
        <v>4</v>
      </c>
    </row>
    <row r="251" spans="1:5" x14ac:dyDescent="0.25">
      <c r="A251">
        <v>1978</v>
      </c>
      <c r="B251" s="1">
        <v>1</v>
      </c>
      <c r="D251" s="3">
        <v>3</v>
      </c>
      <c r="E251" s="2">
        <v>4</v>
      </c>
    </row>
    <row r="252" spans="1:5" x14ac:dyDescent="0.25">
      <c r="A252">
        <v>1979</v>
      </c>
      <c r="B252" s="1">
        <v>1</v>
      </c>
      <c r="D252" s="3">
        <v>3</v>
      </c>
      <c r="E252" s="2">
        <v>4</v>
      </c>
    </row>
    <row r="253" spans="1:5" x14ac:dyDescent="0.25">
      <c r="A253">
        <v>1980</v>
      </c>
      <c r="B253" s="1">
        <v>1</v>
      </c>
      <c r="E253" s="2">
        <v>4</v>
      </c>
    </row>
    <row r="254" spans="1:5" x14ac:dyDescent="0.25">
      <c r="A254">
        <v>1981</v>
      </c>
      <c r="B254" s="1">
        <v>1</v>
      </c>
      <c r="E254" s="2">
        <v>4</v>
      </c>
    </row>
    <row r="255" spans="1:5" x14ac:dyDescent="0.25">
      <c r="A255">
        <v>1982</v>
      </c>
      <c r="B255" s="1">
        <v>1</v>
      </c>
      <c r="E255" s="2">
        <v>4</v>
      </c>
    </row>
    <row r="256" spans="1:5" x14ac:dyDescent="0.25">
      <c r="A256">
        <v>1983</v>
      </c>
      <c r="B256" s="1">
        <v>1</v>
      </c>
      <c r="E256" s="2">
        <v>4</v>
      </c>
    </row>
    <row r="257" spans="1:5" x14ac:dyDescent="0.25">
      <c r="A257">
        <v>1984</v>
      </c>
      <c r="B257" s="1">
        <v>1</v>
      </c>
      <c r="E257" s="2">
        <v>4</v>
      </c>
    </row>
    <row r="258" spans="1:5" x14ac:dyDescent="0.25">
      <c r="A258">
        <v>1985</v>
      </c>
      <c r="B258" s="1">
        <v>1</v>
      </c>
      <c r="E258" s="2">
        <v>4</v>
      </c>
    </row>
    <row r="259" spans="1:5" x14ac:dyDescent="0.25">
      <c r="A259">
        <v>1986</v>
      </c>
      <c r="B259" s="1">
        <v>1</v>
      </c>
      <c r="E259" s="2">
        <v>4</v>
      </c>
    </row>
    <row r="260" spans="1:5" x14ac:dyDescent="0.25">
      <c r="A260">
        <v>1987</v>
      </c>
      <c r="B260" s="1">
        <v>1</v>
      </c>
      <c r="E260" s="2">
        <v>4</v>
      </c>
    </row>
    <row r="261" spans="1:5" x14ac:dyDescent="0.25">
      <c r="A261">
        <v>1988</v>
      </c>
      <c r="B261" s="1">
        <v>1</v>
      </c>
      <c r="E261" s="2">
        <v>4</v>
      </c>
    </row>
    <row r="262" spans="1:5" x14ac:dyDescent="0.25">
      <c r="A262">
        <v>1989</v>
      </c>
      <c r="B262" s="1">
        <v>1</v>
      </c>
      <c r="E262" s="2">
        <v>4</v>
      </c>
    </row>
    <row r="263" spans="1:5" x14ac:dyDescent="0.25">
      <c r="A263">
        <v>1990</v>
      </c>
      <c r="B263" s="1">
        <v>1</v>
      </c>
      <c r="E263" s="2">
        <v>4</v>
      </c>
    </row>
    <row r="264" spans="1:5" x14ac:dyDescent="0.25">
      <c r="A264">
        <v>1991</v>
      </c>
      <c r="B264" s="1">
        <v>1</v>
      </c>
      <c r="E264" s="2">
        <v>4</v>
      </c>
    </row>
    <row r="265" spans="1:5" x14ac:dyDescent="0.25">
      <c r="A265">
        <v>1992</v>
      </c>
      <c r="B265" s="1">
        <v>1</v>
      </c>
      <c r="E265" s="2">
        <v>4</v>
      </c>
    </row>
    <row r="266" spans="1:5" x14ac:dyDescent="0.25">
      <c r="A266">
        <v>1993</v>
      </c>
      <c r="B266" s="1">
        <v>1</v>
      </c>
      <c r="C266" s="4">
        <v>2</v>
      </c>
      <c r="E266" s="2">
        <v>4</v>
      </c>
    </row>
    <row r="267" spans="1:5" x14ac:dyDescent="0.25">
      <c r="A267">
        <v>1994</v>
      </c>
      <c r="B267" s="1">
        <v>1</v>
      </c>
      <c r="C267" s="4">
        <v>2</v>
      </c>
      <c r="E267" s="2">
        <v>4</v>
      </c>
    </row>
    <row r="268" spans="1:5" x14ac:dyDescent="0.25">
      <c r="A268">
        <v>1995</v>
      </c>
      <c r="B268" s="1">
        <v>1</v>
      </c>
      <c r="C268" s="4">
        <v>2</v>
      </c>
      <c r="E268" s="2">
        <v>4</v>
      </c>
    </row>
    <row r="269" spans="1:5" x14ac:dyDescent="0.25">
      <c r="A269">
        <v>1996</v>
      </c>
      <c r="B269" s="1">
        <v>1</v>
      </c>
      <c r="C269" s="4">
        <v>2</v>
      </c>
      <c r="E269" s="2">
        <v>4</v>
      </c>
    </row>
    <row r="270" spans="1:5" x14ac:dyDescent="0.25">
      <c r="A270">
        <v>1997</v>
      </c>
      <c r="B270" s="1">
        <v>1</v>
      </c>
      <c r="C270" s="4">
        <v>2</v>
      </c>
      <c r="E270" s="2">
        <v>4</v>
      </c>
    </row>
    <row r="271" spans="1:5" x14ac:dyDescent="0.25">
      <c r="A271">
        <v>1998</v>
      </c>
      <c r="B271" s="1">
        <v>1</v>
      </c>
      <c r="C271" s="4">
        <v>2</v>
      </c>
      <c r="E271" s="2">
        <v>4</v>
      </c>
    </row>
    <row r="272" spans="1:5" x14ac:dyDescent="0.25">
      <c r="A272">
        <v>1999</v>
      </c>
      <c r="C272" s="4">
        <v>2</v>
      </c>
      <c r="D272" s="3">
        <v>3</v>
      </c>
      <c r="E272" s="2">
        <v>4</v>
      </c>
    </row>
    <row r="273" spans="1:5" x14ac:dyDescent="0.25">
      <c r="A273">
        <v>2000</v>
      </c>
      <c r="C273" s="4">
        <v>2</v>
      </c>
      <c r="D273" s="3">
        <v>3</v>
      </c>
      <c r="E273" s="2">
        <v>4</v>
      </c>
    </row>
    <row r="274" spans="1:5" x14ac:dyDescent="0.25">
      <c r="A274">
        <v>2001</v>
      </c>
      <c r="C274" s="4">
        <v>2</v>
      </c>
      <c r="D274" s="3">
        <v>3</v>
      </c>
      <c r="E274" s="2">
        <v>4</v>
      </c>
    </row>
    <row r="275" spans="1:5" x14ac:dyDescent="0.25">
      <c r="A275">
        <v>2002</v>
      </c>
      <c r="C275" s="4">
        <v>2</v>
      </c>
      <c r="D275" s="3">
        <v>3</v>
      </c>
      <c r="E275" s="2">
        <v>4</v>
      </c>
    </row>
    <row r="276" spans="1:5" x14ac:dyDescent="0.25">
      <c r="A276">
        <v>2003</v>
      </c>
      <c r="C276" s="4">
        <v>2</v>
      </c>
      <c r="D276" s="3">
        <v>3</v>
      </c>
      <c r="E276" s="2">
        <v>4</v>
      </c>
    </row>
    <row r="277" spans="1:5" x14ac:dyDescent="0.25">
      <c r="A277">
        <v>2004</v>
      </c>
      <c r="C277" s="4">
        <v>2</v>
      </c>
      <c r="D277" s="3">
        <v>3</v>
      </c>
    </row>
    <row r="278" spans="1:5" x14ac:dyDescent="0.25">
      <c r="A278">
        <v>2005</v>
      </c>
      <c r="C278" s="4">
        <v>2</v>
      </c>
      <c r="D278" s="3">
        <v>3</v>
      </c>
    </row>
    <row r="279" spans="1:5" x14ac:dyDescent="0.25">
      <c r="A279">
        <v>2006</v>
      </c>
      <c r="C279" s="4">
        <v>2</v>
      </c>
      <c r="D279" s="3">
        <v>3</v>
      </c>
    </row>
    <row r="280" spans="1:5" x14ac:dyDescent="0.25">
      <c r="A280">
        <v>2007</v>
      </c>
      <c r="C280" s="4">
        <v>2</v>
      </c>
      <c r="D280" s="3">
        <v>3</v>
      </c>
    </row>
    <row r="281" spans="1:5" x14ac:dyDescent="0.25">
      <c r="A281">
        <v>2008</v>
      </c>
      <c r="C281" s="4">
        <v>2</v>
      </c>
      <c r="D281" s="3">
        <v>3</v>
      </c>
    </row>
    <row r="282" spans="1:5" x14ac:dyDescent="0.25">
      <c r="A282">
        <v>2009</v>
      </c>
      <c r="C282" s="4">
        <v>2</v>
      </c>
      <c r="D282" s="3">
        <v>3</v>
      </c>
    </row>
    <row r="283" spans="1:5" x14ac:dyDescent="0.25">
      <c r="A283">
        <v>2010</v>
      </c>
      <c r="C283" s="4">
        <v>2</v>
      </c>
      <c r="D283" s="3">
        <v>3</v>
      </c>
    </row>
    <row r="284" spans="1:5" x14ac:dyDescent="0.25">
      <c r="A284">
        <v>2011</v>
      </c>
      <c r="C284" s="4">
        <v>2</v>
      </c>
      <c r="D284" s="3">
        <v>3</v>
      </c>
    </row>
    <row r="285" spans="1:5" x14ac:dyDescent="0.25">
      <c r="A285">
        <v>2012</v>
      </c>
      <c r="C285" s="4">
        <v>2</v>
      </c>
      <c r="D285" s="3">
        <v>3</v>
      </c>
    </row>
    <row r="286" spans="1:5" x14ac:dyDescent="0.25">
      <c r="A286">
        <v>2013</v>
      </c>
      <c r="C286" s="4">
        <v>2</v>
      </c>
      <c r="D286" s="3">
        <v>3</v>
      </c>
    </row>
    <row r="287" spans="1:5" x14ac:dyDescent="0.25">
      <c r="A287">
        <v>2014</v>
      </c>
      <c r="C287" s="4">
        <v>2</v>
      </c>
      <c r="D287" s="3">
        <v>3</v>
      </c>
    </row>
    <row r="288" spans="1:5" x14ac:dyDescent="0.25">
      <c r="A288">
        <v>2015</v>
      </c>
      <c r="C288" s="4">
        <v>2</v>
      </c>
      <c r="D288" s="3">
        <v>3</v>
      </c>
    </row>
    <row r="289" spans="1:5" x14ac:dyDescent="0.25">
      <c r="A289">
        <v>2016</v>
      </c>
      <c r="B289" s="1">
        <v>1</v>
      </c>
      <c r="C289" s="4">
        <v>2</v>
      </c>
      <c r="D289" s="3">
        <v>3</v>
      </c>
    </row>
    <row r="290" spans="1:5" x14ac:dyDescent="0.25">
      <c r="A290">
        <v>2017</v>
      </c>
      <c r="B290" s="1">
        <v>1</v>
      </c>
      <c r="C290" s="4">
        <v>2</v>
      </c>
      <c r="D290" s="3">
        <v>3</v>
      </c>
    </row>
    <row r="291" spans="1:5" x14ac:dyDescent="0.25">
      <c r="A291">
        <v>2018</v>
      </c>
      <c r="B291" s="1">
        <v>1</v>
      </c>
      <c r="C291" s="4">
        <v>2</v>
      </c>
      <c r="D291" s="3">
        <v>3</v>
      </c>
    </row>
    <row r="292" spans="1:5" x14ac:dyDescent="0.25">
      <c r="A292">
        <v>2019</v>
      </c>
      <c r="B292" s="1">
        <v>1</v>
      </c>
      <c r="D292" s="3">
        <v>3</v>
      </c>
    </row>
    <row r="293" spans="1:5" x14ac:dyDescent="0.25">
      <c r="A293">
        <v>2020</v>
      </c>
      <c r="B293" s="1">
        <v>1</v>
      </c>
      <c r="D293" s="3">
        <v>3</v>
      </c>
    </row>
    <row r="294" spans="1:5" x14ac:dyDescent="0.25">
      <c r="A294">
        <v>2021</v>
      </c>
      <c r="B294" s="1">
        <v>1</v>
      </c>
      <c r="D294" s="3">
        <v>3</v>
      </c>
    </row>
    <row r="295" spans="1:5" x14ac:dyDescent="0.25">
      <c r="A295">
        <v>2022</v>
      </c>
      <c r="B295" s="1">
        <v>1</v>
      </c>
      <c r="D295" s="3">
        <v>3</v>
      </c>
      <c r="E295" s="2">
        <v>4</v>
      </c>
    </row>
    <row r="296" spans="1:5" x14ac:dyDescent="0.25">
      <c r="A296">
        <v>2023</v>
      </c>
      <c r="B296" s="1">
        <v>1</v>
      </c>
      <c r="D296" s="3">
        <v>3</v>
      </c>
      <c r="E296" s="2">
        <v>4</v>
      </c>
    </row>
    <row r="297" spans="1:5" x14ac:dyDescent="0.25">
      <c r="A297">
        <v>2024</v>
      </c>
      <c r="B297" s="1">
        <v>1</v>
      </c>
      <c r="D297" s="3">
        <v>3</v>
      </c>
      <c r="E297" s="2">
        <v>4</v>
      </c>
    </row>
    <row r="298" spans="1:5" x14ac:dyDescent="0.25">
      <c r="A298">
        <v>2025</v>
      </c>
      <c r="B298" s="1">
        <v>1</v>
      </c>
      <c r="E298" s="2">
        <v>4</v>
      </c>
    </row>
    <row r="299" spans="1:5" x14ac:dyDescent="0.25">
      <c r="A299">
        <v>2026</v>
      </c>
      <c r="B299" s="1">
        <v>1</v>
      </c>
      <c r="E299" s="2">
        <v>4</v>
      </c>
    </row>
    <row r="300" spans="1:5" x14ac:dyDescent="0.25">
      <c r="A300">
        <v>2027</v>
      </c>
      <c r="B300" s="1">
        <v>1</v>
      </c>
      <c r="E300" s="2">
        <v>4</v>
      </c>
    </row>
    <row r="301" spans="1:5" x14ac:dyDescent="0.25">
      <c r="A301">
        <v>2028</v>
      </c>
      <c r="B301" s="1">
        <v>1</v>
      </c>
      <c r="E301" s="2">
        <v>4</v>
      </c>
    </row>
    <row r="302" spans="1:5" x14ac:dyDescent="0.25">
      <c r="A302">
        <v>2029</v>
      </c>
      <c r="B302" s="1">
        <v>1</v>
      </c>
      <c r="E302" s="2">
        <v>4</v>
      </c>
    </row>
    <row r="303" spans="1:5" x14ac:dyDescent="0.25">
      <c r="A303">
        <v>2030</v>
      </c>
      <c r="B303" s="1">
        <v>1</v>
      </c>
      <c r="E303" s="2">
        <v>4</v>
      </c>
    </row>
    <row r="304" spans="1:5" x14ac:dyDescent="0.25">
      <c r="A304">
        <v>2031</v>
      </c>
      <c r="B304" s="1">
        <v>1</v>
      </c>
      <c r="E304" s="2">
        <v>4</v>
      </c>
    </row>
    <row r="305" spans="1:5" x14ac:dyDescent="0.25">
      <c r="A305">
        <v>2032</v>
      </c>
      <c r="B305" s="1">
        <v>1</v>
      </c>
      <c r="E305" s="2">
        <v>4</v>
      </c>
    </row>
    <row r="306" spans="1:5" x14ac:dyDescent="0.25">
      <c r="A306">
        <v>2033</v>
      </c>
      <c r="B306" s="1">
        <v>1</v>
      </c>
      <c r="C306" s="4">
        <v>2</v>
      </c>
      <c r="E306" s="2">
        <v>4</v>
      </c>
    </row>
    <row r="307" spans="1:5" x14ac:dyDescent="0.25">
      <c r="A307">
        <v>2034</v>
      </c>
      <c r="B307" s="1">
        <v>1</v>
      </c>
      <c r="C307" s="4">
        <v>2</v>
      </c>
      <c r="E307" s="2">
        <v>4</v>
      </c>
    </row>
    <row r="308" spans="1:5" x14ac:dyDescent="0.25">
      <c r="A308">
        <v>2035</v>
      </c>
      <c r="B308" s="1">
        <v>1</v>
      </c>
      <c r="C308" s="4">
        <v>2</v>
      </c>
      <c r="E308" s="2">
        <v>4</v>
      </c>
    </row>
    <row r="309" spans="1:5" x14ac:dyDescent="0.25">
      <c r="A309">
        <v>2036</v>
      </c>
      <c r="C309" s="4">
        <v>2</v>
      </c>
      <c r="E309" s="2">
        <v>4</v>
      </c>
    </row>
    <row r="310" spans="1:5" x14ac:dyDescent="0.25">
      <c r="A310">
        <v>2037</v>
      </c>
      <c r="C310" s="4">
        <v>2</v>
      </c>
      <c r="E310" s="2">
        <v>4</v>
      </c>
    </row>
    <row r="311" spans="1:5" x14ac:dyDescent="0.25">
      <c r="A311">
        <v>2038</v>
      </c>
      <c r="C311" s="4">
        <v>2</v>
      </c>
      <c r="E311" s="2">
        <v>4</v>
      </c>
    </row>
    <row r="312" spans="1:5" x14ac:dyDescent="0.25">
      <c r="A312">
        <v>2039</v>
      </c>
      <c r="C312" s="4">
        <v>2</v>
      </c>
      <c r="E312" s="2">
        <v>4</v>
      </c>
    </row>
    <row r="313" spans="1:5" x14ac:dyDescent="0.25">
      <c r="A313">
        <v>2040</v>
      </c>
      <c r="C313" s="4">
        <v>2</v>
      </c>
      <c r="D313" s="3">
        <v>3</v>
      </c>
      <c r="E313" s="2">
        <v>4</v>
      </c>
    </row>
    <row r="314" spans="1:5" x14ac:dyDescent="0.25">
      <c r="A314">
        <v>2041</v>
      </c>
      <c r="C314" s="4">
        <v>2</v>
      </c>
      <c r="D314" s="3">
        <v>3</v>
      </c>
      <c r="E314" s="2">
        <v>4</v>
      </c>
    </row>
    <row r="315" spans="1:5" x14ac:dyDescent="0.25">
      <c r="A315">
        <v>2042</v>
      </c>
      <c r="C315" s="4">
        <v>2</v>
      </c>
      <c r="D315" s="3">
        <v>3</v>
      </c>
    </row>
    <row r="316" spans="1:5" x14ac:dyDescent="0.25">
      <c r="A316">
        <v>2043</v>
      </c>
      <c r="C316" s="4">
        <v>2</v>
      </c>
      <c r="D316" s="3">
        <v>3</v>
      </c>
    </row>
    <row r="317" spans="1:5" x14ac:dyDescent="0.25">
      <c r="A317">
        <v>2044</v>
      </c>
      <c r="C317" s="4">
        <v>2</v>
      </c>
      <c r="D317" s="3">
        <v>3</v>
      </c>
    </row>
    <row r="318" spans="1:5" x14ac:dyDescent="0.25">
      <c r="A318">
        <v>2045</v>
      </c>
      <c r="C318" s="4">
        <v>2</v>
      </c>
      <c r="D318" s="3">
        <v>3</v>
      </c>
    </row>
    <row r="319" spans="1:5" x14ac:dyDescent="0.25">
      <c r="A319">
        <v>2046</v>
      </c>
      <c r="C319" s="4">
        <v>2</v>
      </c>
      <c r="D319" s="3">
        <v>3</v>
      </c>
    </row>
    <row r="320" spans="1:5" x14ac:dyDescent="0.25">
      <c r="A320">
        <v>2047</v>
      </c>
      <c r="C320" s="4">
        <v>2</v>
      </c>
      <c r="D320" s="3">
        <v>3</v>
      </c>
    </row>
    <row r="321" spans="1:5" x14ac:dyDescent="0.25">
      <c r="A321">
        <v>2048</v>
      </c>
      <c r="C321" s="4">
        <v>2</v>
      </c>
      <c r="D321" s="3">
        <v>3</v>
      </c>
    </row>
    <row r="322" spans="1:5" x14ac:dyDescent="0.25">
      <c r="A322">
        <v>2049</v>
      </c>
      <c r="B322" s="1">
        <v>1</v>
      </c>
      <c r="C322" s="4">
        <v>2</v>
      </c>
      <c r="D322" s="3">
        <v>3</v>
      </c>
    </row>
    <row r="323" spans="1:5" x14ac:dyDescent="0.25">
      <c r="A323">
        <v>2050</v>
      </c>
      <c r="B323" s="1">
        <v>1</v>
      </c>
      <c r="C323" s="4">
        <v>2</v>
      </c>
      <c r="D323" s="3">
        <v>3</v>
      </c>
    </row>
    <row r="324" spans="1:5" x14ac:dyDescent="0.25">
      <c r="A324">
        <v>2051</v>
      </c>
      <c r="B324" s="1">
        <v>1</v>
      </c>
      <c r="D324" s="3">
        <v>3</v>
      </c>
    </row>
    <row r="325" spans="1:5" x14ac:dyDescent="0.25">
      <c r="A325">
        <v>2052</v>
      </c>
      <c r="B325" s="1">
        <v>1</v>
      </c>
      <c r="D325" s="3">
        <v>3</v>
      </c>
    </row>
    <row r="326" spans="1:5" x14ac:dyDescent="0.25">
      <c r="A326">
        <v>2053</v>
      </c>
      <c r="B326" s="1">
        <v>1</v>
      </c>
      <c r="D326" s="3">
        <v>3</v>
      </c>
    </row>
    <row r="327" spans="1:5" x14ac:dyDescent="0.25">
      <c r="A327">
        <v>2054</v>
      </c>
      <c r="B327" s="1">
        <v>1</v>
      </c>
      <c r="D327" s="3">
        <v>3</v>
      </c>
    </row>
    <row r="328" spans="1:5" x14ac:dyDescent="0.25">
      <c r="A328">
        <v>2055</v>
      </c>
      <c r="B328" s="1">
        <v>1</v>
      </c>
      <c r="D328" s="3">
        <v>3</v>
      </c>
    </row>
    <row r="329" spans="1:5" x14ac:dyDescent="0.25">
      <c r="A329">
        <v>2056</v>
      </c>
      <c r="B329" s="1">
        <v>1</v>
      </c>
      <c r="D329" s="3">
        <v>3</v>
      </c>
      <c r="E329" s="2">
        <v>4</v>
      </c>
    </row>
    <row r="330" spans="1:5" x14ac:dyDescent="0.25">
      <c r="A330">
        <v>2057</v>
      </c>
      <c r="B330" s="1">
        <v>1</v>
      </c>
      <c r="D330" s="3">
        <v>3</v>
      </c>
      <c r="E330" s="2">
        <v>4</v>
      </c>
    </row>
    <row r="331" spans="1:5" x14ac:dyDescent="0.25">
      <c r="A331">
        <v>2058</v>
      </c>
      <c r="B331" s="1">
        <v>1</v>
      </c>
      <c r="D331" s="3">
        <v>3</v>
      </c>
      <c r="E331" s="2">
        <v>4</v>
      </c>
    </row>
    <row r="332" spans="1:5" x14ac:dyDescent="0.25">
      <c r="A332">
        <v>2059</v>
      </c>
      <c r="B332" s="1">
        <v>1</v>
      </c>
      <c r="E332" s="2">
        <v>4</v>
      </c>
    </row>
    <row r="333" spans="1:5" x14ac:dyDescent="0.25">
      <c r="A333">
        <v>2060</v>
      </c>
      <c r="B333" s="1">
        <v>1</v>
      </c>
      <c r="E333" s="2">
        <v>4</v>
      </c>
    </row>
    <row r="334" spans="1:5" x14ac:dyDescent="0.25">
      <c r="A334">
        <v>2061</v>
      </c>
      <c r="B334" s="1">
        <v>1</v>
      </c>
      <c r="E334" s="2">
        <v>4</v>
      </c>
    </row>
    <row r="335" spans="1:5" x14ac:dyDescent="0.25">
      <c r="A335">
        <v>2062</v>
      </c>
      <c r="B335" s="1">
        <v>1</v>
      </c>
      <c r="E335" s="2">
        <v>4</v>
      </c>
    </row>
    <row r="336" spans="1:5" x14ac:dyDescent="0.25">
      <c r="A336">
        <v>2063</v>
      </c>
      <c r="B336" s="1">
        <v>1</v>
      </c>
      <c r="E336" s="2">
        <v>4</v>
      </c>
    </row>
    <row r="337" spans="1:5" x14ac:dyDescent="0.25">
      <c r="A337">
        <v>2064</v>
      </c>
      <c r="B337" s="1">
        <v>1</v>
      </c>
      <c r="E337" s="2">
        <v>4</v>
      </c>
    </row>
    <row r="338" spans="1:5" x14ac:dyDescent="0.25">
      <c r="A338">
        <v>2065</v>
      </c>
      <c r="B338" s="1">
        <v>1</v>
      </c>
      <c r="E338" s="2">
        <v>4</v>
      </c>
    </row>
    <row r="339" spans="1:5" x14ac:dyDescent="0.25">
      <c r="A339">
        <v>2066</v>
      </c>
      <c r="B339" s="1">
        <v>1</v>
      </c>
      <c r="E339" s="2">
        <v>4</v>
      </c>
    </row>
    <row r="340" spans="1:5" x14ac:dyDescent="0.25">
      <c r="A340">
        <v>2067</v>
      </c>
      <c r="B340" s="1">
        <v>1</v>
      </c>
      <c r="E340" s="2">
        <v>4</v>
      </c>
    </row>
    <row r="341" spans="1:5" x14ac:dyDescent="0.25">
      <c r="A341">
        <v>2068</v>
      </c>
      <c r="B341" s="1">
        <v>1</v>
      </c>
      <c r="E341" s="2">
        <v>4</v>
      </c>
    </row>
    <row r="342" spans="1:5" x14ac:dyDescent="0.25">
      <c r="A342">
        <v>2069</v>
      </c>
      <c r="B342" s="1">
        <v>1</v>
      </c>
      <c r="C342" s="4">
        <v>2</v>
      </c>
      <c r="E342" s="2">
        <v>4</v>
      </c>
    </row>
    <row r="343" spans="1:5" x14ac:dyDescent="0.25">
      <c r="A343">
        <v>2070</v>
      </c>
      <c r="B343" s="1">
        <v>1</v>
      </c>
      <c r="C343" s="4">
        <v>2</v>
      </c>
      <c r="E343" s="2">
        <v>4</v>
      </c>
    </row>
    <row r="344" spans="1:5" x14ac:dyDescent="0.25">
      <c r="A344">
        <v>2071</v>
      </c>
      <c r="C344" s="4">
        <v>2</v>
      </c>
      <c r="E344" s="2">
        <v>4</v>
      </c>
    </row>
    <row r="345" spans="1:5" x14ac:dyDescent="0.25">
      <c r="A345">
        <v>2072</v>
      </c>
      <c r="C345" s="4">
        <v>2</v>
      </c>
      <c r="E345" s="2">
        <v>4</v>
      </c>
    </row>
    <row r="346" spans="1:5" x14ac:dyDescent="0.25">
      <c r="A346">
        <v>2073</v>
      </c>
      <c r="C346" s="4">
        <v>2</v>
      </c>
      <c r="D346" s="3">
        <v>3</v>
      </c>
      <c r="E346" s="2">
        <v>4</v>
      </c>
    </row>
    <row r="347" spans="1:5" x14ac:dyDescent="0.25">
      <c r="A347">
        <v>2074</v>
      </c>
      <c r="C347" s="4">
        <v>2</v>
      </c>
      <c r="D347" s="3">
        <v>3</v>
      </c>
      <c r="E347" s="2">
        <v>4</v>
      </c>
    </row>
    <row r="348" spans="1:5" x14ac:dyDescent="0.25">
      <c r="A348">
        <v>2075</v>
      </c>
      <c r="C348" s="4">
        <v>2</v>
      </c>
      <c r="D348" s="3">
        <v>3</v>
      </c>
      <c r="E348" s="2">
        <v>4</v>
      </c>
    </row>
    <row r="349" spans="1:5" x14ac:dyDescent="0.25">
      <c r="A349">
        <v>2076</v>
      </c>
      <c r="C349" s="4">
        <v>2</v>
      </c>
      <c r="D349" s="3">
        <v>3</v>
      </c>
      <c r="E349" s="2">
        <v>4</v>
      </c>
    </row>
    <row r="350" spans="1:5" x14ac:dyDescent="0.25">
      <c r="A350">
        <v>2077</v>
      </c>
      <c r="C350" s="4">
        <v>2</v>
      </c>
      <c r="D350" s="3">
        <v>3</v>
      </c>
    </row>
    <row r="351" spans="1:5" x14ac:dyDescent="0.25">
      <c r="A351">
        <v>2078</v>
      </c>
      <c r="C351" s="4">
        <v>2</v>
      </c>
      <c r="D351" s="3">
        <v>3</v>
      </c>
    </row>
    <row r="352" spans="1:5" x14ac:dyDescent="0.25">
      <c r="A352">
        <v>2079</v>
      </c>
      <c r="C352" s="4">
        <v>2</v>
      </c>
      <c r="D352" s="3">
        <v>3</v>
      </c>
    </row>
    <row r="353" spans="1:5" x14ac:dyDescent="0.25">
      <c r="A353">
        <v>2080</v>
      </c>
      <c r="C353" s="4">
        <v>2</v>
      </c>
      <c r="D353" s="3">
        <v>3</v>
      </c>
    </row>
    <row r="354" spans="1:5" x14ac:dyDescent="0.25">
      <c r="A354">
        <v>2081</v>
      </c>
      <c r="C354" s="4">
        <v>2</v>
      </c>
      <c r="D354" s="3">
        <v>3</v>
      </c>
    </row>
    <row r="355" spans="1:5" x14ac:dyDescent="0.25">
      <c r="A355">
        <v>2082</v>
      </c>
      <c r="C355" s="4">
        <v>2</v>
      </c>
      <c r="D355" s="3">
        <v>3</v>
      </c>
    </row>
    <row r="356" spans="1:5" x14ac:dyDescent="0.25">
      <c r="A356">
        <v>2083</v>
      </c>
      <c r="C356" s="4">
        <v>2</v>
      </c>
      <c r="D356" s="3">
        <v>3</v>
      </c>
    </row>
    <row r="357" spans="1:5" x14ac:dyDescent="0.25">
      <c r="A357">
        <v>2084</v>
      </c>
      <c r="C357" s="4">
        <v>2</v>
      </c>
      <c r="D357" s="3">
        <v>3</v>
      </c>
    </row>
    <row r="358" spans="1:5" x14ac:dyDescent="0.25">
      <c r="A358">
        <v>2085</v>
      </c>
      <c r="B358" s="1">
        <v>1</v>
      </c>
      <c r="C358" s="4">
        <v>2</v>
      </c>
      <c r="D358" s="3">
        <v>3</v>
      </c>
    </row>
    <row r="359" spans="1:5" x14ac:dyDescent="0.25">
      <c r="A359">
        <v>2086</v>
      </c>
      <c r="B359" s="1">
        <v>1</v>
      </c>
      <c r="C359" s="4">
        <v>2</v>
      </c>
      <c r="D359" s="3">
        <v>3</v>
      </c>
    </row>
    <row r="360" spans="1:5" x14ac:dyDescent="0.25">
      <c r="A360">
        <v>2087</v>
      </c>
      <c r="B360" s="1">
        <v>1</v>
      </c>
      <c r="C360" s="4">
        <v>2</v>
      </c>
      <c r="D360" s="3">
        <v>3</v>
      </c>
    </row>
    <row r="361" spans="1:5" x14ac:dyDescent="0.25">
      <c r="A361">
        <v>2088</v>
      </c>
      <c r="B361" s="1">
        <v>1</v>
      </c>
      <c r="C361" s="4">
        <v>2</v>
      </c>
      <c r="D361" s="3">
        <v>3</v>
      </c>
    </row>
    <row r="362" spans="1:5" x14ac:dyDescent="0.25">
      <c r="A362">
        <v>2089</v>
      </c>
      <c r="B362" s="1">
        <v>1</v>
      </c>
      <c r="C362" s="4">
        <v>2</v>
      </c>
      <c r="D362" s="3">
        <v>3</v>
      </c>
    </row>
    <row r="363" spans="1:5" x14ac:dyDescent="0.25">
      <c r="A363">
        <v>2090</v>
      </c>
      <c r="B363" s="1">
        <v>1</v>
      </c>
      <c r="D363" s="3">
        <v>3</v>
      </c>
    </row>
    <row r="364" spans="1:5" x14ac:dyDescent="0.25">
      <c r="A364">
        <v>2091</v>
      </c>
      <c r="B364" s="1">
        <v>1</v>
      </c>
      <c r="D364" s="3">
        <v>3</v>
      </c>
    </row>
    <row r="365" spans="1:5" x14ac:dyDescent="0.25">
      <c r="A365">
        <v>2092</v>
      </c>
      <c r="B365" s="1">
        <v>1</v>
      </c>
      <c r="D365" s="3">
        <v>3</v>
      </c>
      <c r="E365" s="2">
        <v>4</v>
      </c>
    </row>
    <row r="366" spans="1:5" x14ac:dyDescent="0.25">
      <c r="A366">
        <v>2093</v>
      </c>
      <c r="B366" s="1">
        <v>1</v>
      </c>
      <c r="E366" s="2">
        <v>4</v>
      </c>
    </row>
    <row r="367" spans="1:5" x14ac:dyDescent="0.25">
      <c r="A367">
        <v>2094</v>
      </c>
      <c r="B367" s="1">
        <v>1</v>
      </c>
      <c r="E367" s="2">
        <v>4</v>
      </c>
    </row>
    <row r="368" spans="1:5" x14ac:dyDescent="0.25">
      <c r="A368">
        <v>2095</v>
      </c>
      <c r="B368" s="1">
        <v>1</v>
      </c>
      <c r="E368" s="2">
        <v>4</v>
      </c>
    </row>
    <row r="369" spans="1:5" x14ac:dyDescent="0.25">
      <c r="A369">
        <v>2096</v>
      </c>
      <c r="B369" s="1">
        <v>1</v>
      </c>
      <c r="E369" s="2">
        <v>4</v>
      </c>
    </row>
    <row r="370" spans="1:5" x14ac:dyDescent="0.25">
      <c r="A370">
        <v>2097</v>
      </c>
      <c r="B370" s="1">
        <v>1</v>
      </c>
      <c r="E370" s="2">
        <v>4</v>
      </c>
    </row>
    <row r="371" spans="1:5" x14ac:dyDescent="0.25">
      <c r="A371">
        <v>2098</v>
      </c>
      <c r="B371" s="1">
        <v>1</v>
      </c>
      <c r="E371" s="2">
        <v>4</v>
      </c>
    </row>
    <row r="372" spans="1:5" x14ac:dyDescent="0.25">
      <c r="A372">
        <v>2099</v>
      </c>
      <c r="B372" s="1">
        <v>1</v>
      </c>
      <c r="E372" s="2">
        <v>4</v>
      </c>
    </row>
    <row r="373" spans="1:5" x14ac:dyDescent="0.25">
      <c r="A373">
        <v>2100</v>
      </c>
      <c r="B373" s="1">
        <v>1</v>
      </c>
      <c r="E373" s="2">
        <v>4</v>
      </c>
    </row>
    <row r="374" spans="1:5" x14ac:dyDescent="0.25">
      <c r="A374">
        <v>2101</v>
      </c>
      <c r="B374" s="1">
        <v>1</v>
      </c>
      <c r="E374" s="2">
        <v>4</v>
      </c>
    </row>
    <row r="375" spans="1:5" x14ac:dyDescent="0.25">
      <c r="A375">
        <v>2102</v>
      </c>
      <c r="B375" s="1">
        <v>1</v>
      </c>
      <c r="E375" s="2">
        <v>4</v>
      </c>
    </row>
    <row r="376" spans="1:5" x14ac:dyDescent="0.25">
      <c r="A376">
        <v>2103</v>
      </c>
      <c r="B376" s="1">
        <v>1</v>
      </c>
      <c r="E376" s="2">
        <v>4</v>
      </c>
    </row>
    <row r="377" spans="1:5" x14ac:dyDescent="0.25">
      <c r="A377">
        <v>2104</v>
      </c>
      <c r="B377" s="1">
        <v>1</v>
      </c>
      <c r="E377" s="2">
        <v>4</v>
      </c>
    </row>
    <row r="378" spans="1:5" x14ac:dyDescent="0.25">
      <c r="A378">
        <v>2105</v>
      </c>
      <c r="B378" s="1">
        <v>1</v>
      </c>
      <c r="E378" s="2">
        <v>4</v>
      </c>
    </row>
    <row r="379" spans="1:5" x14ac:dyDescent="0.25">
      <c r="A379">
        <v>2106</v>
      </c>
      <c r="B379" s="1">
        <v>1</v>
      </c>
      <c r="C379" s="4">
        <v>2</v>
      </c>
      <c r="E379" s="2">
        <v>4</v>
      </c>
    </row>
    <row r="380" spans="1:5" x14ac:dyDescent="0.25">
      <c r="A380">
        <v>2107</v>
      </c>
      <c r="C380" s="4">
        <v>2</v>
      </c>
      <c r="E380" s="2">
        <v>4</v>
      </c>
    </row>
    <row r="381" spans="1:5" x14ac:dyDescent="0.25">
      <c r="A381">
        <v>2108</v>
      </c>
      <c r="C381" s="4">
        <v>2</v>
      </c>
      <c r="E381" s="2">
        <v>4</v>
      </c>
    </row>
    <row r="382" spans="1:5" x14ac:dyDescent="0.25">
      <c r="A382">
        <v>2109</v>
      </c>
      <c r="C382" s="4">
        <v>2</v>
      </c>
      <c r="E382" s="2">
        <v>4</v>
      </c>
    </row>
    <row r="383" spans="1:5" x14ac:dyDescent="0.25">
      <c r="A383">
        <v>2110</v>
      </c>
      <c r="C383" s="4">
        <v>2</v>
      </c>
      <c r="D383" s="3">
        <v>3</v>
      </c>
      <c r="E383" s="2">
        <v>4</v>
      </c>
    </row>
    <row r="384" spans="1:5" x14ac:dyDescent="0.25">
      <c r="A384">
        <v>2111</v>
      </c>
      <c r="C384" s="4">
        <v>2</v>
      </c>
      <c r="D384" s="3">
        <v>3</v>
      </c>
      <c r="E384" s="2">
        <v>4</v>
      </c>
    </row>
    <row r="385" spans="1:5" x14ac:dyDescent="0.25">
      <c r="A385">
        <v>2112</v>
      </c>
      <c r="C385" s="4">
        <v>2</v>
      </c>
      <c r="D385" s="3">
        <v>3</v>
      </c>
      <c r="E385" s="2">
        <v>4</v>
      </c>
    </row>
    <row r="386" spans="1:5" x14ac:dyDescent="0.25">
      <c r="A386">
        <v>2113</v>
      </c>
      <c r="C386" s="4">
        <v>2</v>
      </c>
      <c r="D386" s="3">
        <v>3</v>
      </c>
      <c r="E386" s="2">
        <v>4</v>
      </c>
    </row>
    <row r="387" spans="1:5" x14ac:dyDescent="0.25">
      <c r="A387">
        <v>2114</v>
      </c>
      <c r="C387" s="4">
        <v>2</v>
      </c>
      <c r="D387" s="3">
        <v>3</v>
      </c>
      <c r="E387" s="2">
        <v>4</v>
      </c>
    </row>
    <row r="388" spans="1:5" x14ac:dyDescent="0.25">
      <c r="A388">
        <v>2115</v>
      </c>
      <c r="C388" s="4">
        <v>2</v>
      </c>
      <c r="D388" s="3">
        <v>3</v>
      </c>
    </row>
    <row r="389" spans="1:5" x14ac:dyDescent="0.25">
      <c r="A389">
        <v>2116</v>
      </c>
      <c r="C389" s="4">
        <v>2</v>
      </c>
      <c r="D389" s="3">
        <v>3</v>
      </c>
    </row>
    <row r="390" spans="1:5" x14ac:dyDescent="0.25">
      <c r="A390">
        <v>2117</v>
      </c>
      <c r="C390" s="4">
        <v>2</v>
      </c>
      <c r="D390" s="3">
        <v>3</v>
      </c>
    </row>
    <row r="391" spans="1:5" x14ac:dyDescent="0.25">
      <c r="A391">
        <v>2118</v>
      </c>
      <c r="C391" s="4">
        <v>2</v>
      </c>
      <c r="D391" s="3">
        <v>3</v>
      </c>
    </row>
    <row r="392" spans="1:5" x14ac:dyDescent="0.25">
      <c r="A392">
        <v>2119</v>
      </c>
      <c r="C392" s="4">
        <v>2</v>
      </c>
      <c r="D392" s="3">
        <v>3</v>
      </c>
    </row>
    <row r="393" spans="1:5" x14ac:dyDescent="0.25">
      <c r="A393">
        <v>2120</v>
      </c>
      <c r="C393" s="4">
        <v>2</v>
      </c>
      <c r="D393" s="3">
        <v>3</v>
      </c>
    </row>
    <row r="394" spans="1:5" x14ac:dyDescent="0.25">
      <c r="A394">
        <v>2121</v>
      </c>
      <c r="C394" s="4">
        <v>2</v>
      </c>
      <c r="D394" s="3">
        <v>3</v>
      </c>
    </row>
    <row r="395" spans="1:5" x14ac:dyDescent="0.25">
      <c r="A395">
        <v>2122</v>
      </c>
      <c r="C395" s="4">
        <v>2</v>
      </c>
      <c r="D395" s="3">
        <v>3</v>
      </c>
    </row>
    <row r="396" spans="1:5" x14ac:dyDescent="0.25">
      <c r="A396">
        <v>2123</v>
      </c>
      <c r="C396" s="4">
        <v>2</v>
      </c>
      <c r="D396" s="3">
        <v>3</v>
      </c>
    </row>
    <row r="397" spans="1:5" x14ac:dyDescent="0.25">
      <c r="A397">
        <v>2124</v>
      </c>
      <c r="C397" s="4">
        <v>2</v>
      </c>
      <c r="D397" s="3">
        <v>3</v>
      </c>
    </row>
    <row r="398" spans="1:5" x14ac:dyDescent="0.25">
      <c r="A398">
        <v>2125</v>
      </c>
      <c r="B398" s="1">
        <v>1</v>
      </c>
      <c r="C398" s="4">
        <v>2</v>
      </c>
      <c r="D398" s="3">
        <v>3</v>
      </c>
    </row>
    <row r="399" spans="1:5" x14ac:dyDescent="0.25">
      <c r="A399">
        <v>2126</v>
      </c>
      <c r="B399" s="1">
        <v>1</v>
      </c>
      <c r="C399" s="4">
        <v>2</v>
      </c>
      <c r="D399" s="3">
        <v>3</v>
      </c>
    </row>
    <row r="400" spans="1:5" x14ac:dyDescent="0.25">
      <c r="A400">
        <v>2127</v>
      </c>
      <c r="B400" s="1">
        <v>1</v>
      </c>
      <c r="D400" s="3">
        <v>3</v>
      </c>
    </row>
    <row r="401" spans="1:5" x14ac:dyDescent="0.25">
      <c r="A401">
        <v>2128</v>
      </c>
      <c r="B401" s="1">
        <v>1</v>
      </c>
      <c r="D401" s="3">
        <v>3</v>
      </c>
      <c r="E401" s="2">
        <v>4</v>
      </c>
    </row>
    <row r="402" spans="1:5" x14ac:dyDescent="0.25">
      <c r="A402">
        <v>2129</v>
      </c>
      <c r="B402" s="1">
        <v>1</v>
      </c>
      <c r="D402" s="3">
        <v>3</v>
      </c>
      <c r="E402" s="2">
        <v>4</v>
      </c>
    </row>
    <row r="403" spans="1:5" x14ac:dyDescent="0.25">
      <c r="A403">
        <v>2130</v>
      </c>
      <c r="B403" s="1">
        <v>1</v>
      </c>
      <c r="D403" s="3">
        <v>3</v>
      </c>
      <c r="E403" s="2">
        <v>4</v>
      </c>
    </row>
    <row r="404" spans="1:5" x14ac:dyDescent="0.25">
      <c r="A404">
        <v>2131</v>
      </c>
      <c r="B404" s="1">
        <v>1</v>
      </c>
      <c r="D404" s="3">
        <v>3</v>
      </c>
      <c r="E404" s="2">
        <v>4</v>
      </c>
    </row>
    <row r="405" spans="1:5" x14ac:dyDescent="0.25">
      <c r="A405">
        <v>2132</v>
      </c>
      <c r="B405" s="1">
        <v>1</v>
      </c>
      <c r="E405" s="2">
        <v>4</v>
      </c>
    </row>
    <row r="406" spans="1:5" x14ac:dyDescent="0.25">
      <c r="A406">
        <v>2133</v>
      </c>
      <c r="B406" s="1">
        <v>1</v>
      </c>
      <c r="E406" s="2">
        <v>4</v>
      </c>
    </row>
    <row r="407" spans="1:5" x14ac:dyDescent="0.25">
      <c r="A407">
        <v>2134</v>
      </c>
      <c r="B407" s="1">
        <v>1</v>
      </c>
      <c r="E407" s="2">
        <v>4</v>
      </c>
    </row>
    <row r="408" spans="1:5" x14ac:dyDescent="0.25">
      <c r="A408">
        <v>2135</v>
      </c>
      <c r="B408" s="1">
        <v>1</v>
      </c>
      <c r="E408" s="2">
        <v>4</v>
      </c>
    </row>
    <row r="409" spans="1:5" x14ac:dyDescent="0.25">
      <c r="A409">
        <v>2136</v>
      </c>
      <c r="B409" s="1">
        <v>1</v>
      </c>
      <c r="E409" s="2">
        <v>4</v>
      </c>
    </row>
    <row r="410" spans="1:5" x14ac:dyDescent="0.25">
      <c r="A410">
        <v>2137</v>
      </c>
      <c r="B410" s="1">
        <v>1</v>
      </c>
      <c r="E410" s="2">
        <v>4</v>
      </c>
    </row>
    <row r="411" spans="1:5" x14ac:dyDescent="0.25">
      <c r="A411">
        <v>2138</v>
      </c>
      <c r="B411" s="1">
        <v>1</v>
      </c>
      <c r="E411" s="2">
        <v>4</v>
      </c>
    </row>
    <row r="412" spans="1:5" x14ac:dyDescent="0.25">
      <c r="A412">
        <v>2139</v>
      </c>
      <c r="B412" s="1">
        <v>1</v>
      </c>
      <c r="E412" s="2">
        <v>4</v>
      </c>
    </row>
    <row r="413" spans="1:5" x14ac:dyDescent="0.25">
      <c r="A413">
        <v>2140</v>
      </c>
      <c r="B413" s="1">
        <v>1</v>
      </c>
      <c r="E413" s="2">
        <v>4</v>
      </c>
    </row>
    <row r="414" spans="1:5" x14ac:dyDescent="0.25">
      <c r="A414">
        <v>2141</v>
      </c>
      <c r="B414" s="1">
        <v>1</v>
      </c>
      <c r="E414" s="2">
        <v>4</v>
      </c>
    </row>
    <row r="415" spans="1:5" x14ac:dyDescent="0.25">
      <c r="A415">
        <v>2142</v>
      </c>
      <c r="B415" s="1">
        <v>1</v>
      </c>
      <c r="E415" s="2">
        <v>4</v>
      </c>
    </row>
    <row r="416" spans="1:5" x14ac:dyDescent="0.25">
      <c r="A416">
        <v>2143</v>
      </c>
      <c r="B416" s="1">
        <v>1</v>
      </c>
      <c r="E416" s="2">
        <v>4</v>
      </c>
    </row>
    <row r="417" spans="1:5" x14ac:dyDescent="0.25">
      <c r="A417">
        <v>2144</v>
      </c>
      <c r="B417" s="1">
        <v>1</v>
      </c>
      <c r="E417" s="2">
        <v>4</v>
      </c>
    </row>
    <row r="418" spans="1:5" x14ac:dyDescent="0.25">
      <c r="A418">
        <v>2145</v>
      </c>
      <c r="B418" s="1">
        <v>1</v>
      </c>
      <c r="E418" s="2">
        <v>4</v>
      </c>
    </row>
    <row r="419" spans="1:5" x14ac:dyDescent="0.25">
      <c r="A419">
        <v>2146</v>
      </c>
      <c r="B419" s="1">
        <v>1</v>
      </c>
      <c r="C419" s="4">
        <v>2</v>
      </c>
      <c r="E419" s="2">
        <v>4</v>
      </c>
    </row>
    <row r="420" spans="1:5" x14ac:dyDescent="0.25">
      <c r="A420">
        <v>2147</v>
      </c>
      <c r="B420" s="1">
        <v>1</v>
      </c>
      <c r="C420" s="4">
        <v>2</v>
      </c>
      <c r="E420" s="2">
        <v>4</v>
      </c>
    </row>
    <row r="421" spans="1:5" x14ac:dyDescent="0.25">
      <c r="A421">
        <v>2148</v>
      </c>
      <c r="C421" s="4">
        <v>2</v>
      </c>
      <c r="D421" s="3">
        <v>3</v>
      </c>
      <c r="E421" s="2">
        <v>4</v>
      </c>
    </row>
    <row r="422" spans="1:5" x14ac:dyDescent="0.25">
      <c r="A422">
        <v>2149</v>
      </c>
      <c r="C422" s="4">
        <v>2</v>
      </c>
      <c r="D422" s="3">
        <v>3</v>
      </c>
      <c r="E422" s="2">
        <v>4</v>
      </c>
    </row>
    <row r="423" spans="1:5" x14ac:dyDescent="0.25">
      <c r="A423">
        <v>2150</v>
      </c>
      <c r="C423" s="4">
        <v>2</v>
      </c>
      <c r="D423" s="3">
        <v>3</v>
      </c>
      <c r="E423" s="2">
        <v>4</v>
      </c>
    </row>
    <row r="424" spans="1:5" x14ac:dyDescent="0.25">
      <c r="A424">
        <v>2151</v>
      </c>
      <c r="C424" s="4">
        <v>2</v>
      </c>
      <c r="D424" s="3">
        <v>3</v>
      </c>
      <c r="E424" s="2">
        <v>4</v>
      </c>
    </row>
    <row r="425" spans="1:5" x14ac:dyDescent="0.25">
      <c r="A425">
        <v>2152</v>
      </c>
      <c r="C425" s="4">
        <v>2</v>
      </c>
      <c r="D425" s="3">
        <v>3</v>
      </c>
      <c r="E425" s="2">
        <v>4</v>
      </c>
    </row>
    <row r="426" spans="1:5" x14ac:dyDescent="0.25">
      <c r="A426">
        <v>2153</v>
      </c>
      <c r="C426" s="4">
        <v>2</v>
      </c>
      <c r="D426" s="3">
        <v>3</v>
      </c>
      <c r="E426" s="2">
        <v>4</v>
      </c>
    </row>
    <row r="427" spans="1:5" x14ac:dyDescent="0.25">
      <c r="A427">
        <v>2154</v>
      </c>
      <c r="C427" s="4">
        <v>2</v>
      </c>
      <c r="D427" s="3">
        <v>3</v>
      </c>
      <c r="E427" s="2">
        <v>4</v>
      </c>
    </row>
    <row r="428" spans="1:5" x14ac:dyDescent="0.25">
      <c r="A428">
        <v>2155</v>
      </c>
      <c r="C428" s="4">
        <v>2</v>
      </c>
      <c r="D428" s="3">
        <v>3</v>
      </c>
    </row>
    <row r="429" spans="1:5" x14ac:dyDescent="0.25">
      <c r="A429">
        <v>2156</v>
      </c>
      <c r="C429" s="4">
        <v>2</v>
      </c>
      <c r="D429" s="3">
        <v>3</v>
      </c>
    </row>
    <row r="430" spans="1:5" x14ac:dyDescent="0.25">
      <c r="A430">
        <v>2157</v>
      </c>
      <c r="C430" s="4">
        <v>2</v>
      </c>
      <c r="D430" s="3">
        <v>3</v>
      </c>
    </row>
    <row r="431" spans="1:5" x14ac:dyDescent="0.25">
      <c r="A431">
        <v>2158</v>
      </c>
      <c r="C431" s="4">
        <v>2</v>
      </c>
      <c r="D431" s="3">
        <v>3</v>
      </c>
    </row>
    <row r="432" spans="1:5" x14ac:dyDescent="0.25">
      <c r="A432">
        <v>2159</v>
      </c>
      <c r="C432" s="4">
        <v>2</v>
      </c>
      <c r="D432" s="3">
        <v>3</v>
      </c>
    </row>
    <row r="433" spans="1:5" x14ac:dyDescent="0.25">
      <c r="A433">
        <v>2160</v>
      </c>
      <c r="C433" s="4">
        <v>2</v>
      </c>
      <c r="D433" s="3">
        <v>3</v>
      </c>
    </row>
    <row r="434" spans="1:5" x14ac:dyDescent="0.25">
      <c r="A434">
        <v>2161</v>
      </c>
      <c r="C434" s="4">
        <v>2</v>
      </c>
      <c r="D434" s="3">
        <v>3</v>
      </c>
    </row>
    <row r="435" spans="1:5" x14ac:dyDescent="0.25">
      <c r="A435">
        <v>2162</v>
      </c>
      <c r="C435" s="4">
        <v>2</v>
      </c>
      <c r="D435" s="3">
        <v>3</v>
      </c>
    </row>
    <row r="436" spans="1:5" x14ac:dyDescent="0.25">
      <c r="A436">
        <v>2163</v>
      </c>
      <c r="C436" s="4">
        <v>2</v>
      </c>
      <c r="D436" s="3">
        <v>3</v>
      </c>
    </row>
    <row r="437" spans="1:5" x14ac:dyDescent="0.25">
      <c r="A437">
        <v>2164</v>
      </c>
      <c r="B437" s="1">
        <v>1</v>
      </c>
      <c r="C437" s="4">
        <v>2</v>
      </c>
      <c r="D437" s="3">
        <v>3</v>
      </c>
    </row>
    <row r="438" spans="1:5" x14ac:dyDescent="0.25">
      <c r="A438">
        <v>2165</v>
      </c>
      <c r="B438" s="1">
        <v>1</v>
      </c>
      <c r="C438" s="4">
        <v>2</v>
      </c>
      <c r="D438" s="3">
        <v>3</v>
      </c>
    </row>
    <row r="439" spans="1:5" x14ac:dyDescent="0.25">
      <c r="A439">
        <v>2166</v>
      </c>
      <c r="B439" s="1">
        <v>1</v>
      </c>
      <c r="C439" s="4">
        <v>2</v>
      </c>
      <c r="D439" s="3">
        <v>3</v>
      </c>
    </row>
    <row r="440" spans="1:5" x14ac:dyDescent="0.25">
      <c r="A440">
        <v>2167</v>
      </c>
      <c r="B440" s="1">
        <v>1</v>
      </c>
      <c r="C440" s="4">
        <v>2</v>
      </c>
      <c r="D440" s="3">
        <v>3</v>
      </c>
    </row>
    <row r="441" spans="1:5" x14ac:dyDescent="0.25">
      <c r="A441">
        <v>2168</v>
      </c>
      <c r="B441" s="1">
        <v>1</v>
      </c>
      <c r="C441" s="4">
        <v>2</v>
      </c>
      <c r="D441" s="3">
        <v>3</v>
      </c>
    </row>
    <row r="442" spans="1:5" x14ac:dyDescent="0.25">
      <c r="A442">
        <v>2169</v>
      </c>
      <c r="B442" s="1">
        <v>1</v>
      </c>
      <c r="D442" s="3">
        <v>3</v>
      </c>
      <c r="E442" s="2">
        <v>4</v>
      </c>
    </row>
    <row r="443" spans="1:5" x14ac:dyDescent="0.25">
      <c r="A443">
        <v>2170</v>
      </c>
      <c r="B443" s="1">
        <v>1</v>
      </c>
      <c r="E443" s="2">
        <v>4</v>
      </c>
    </row>
    <row r="444" spans="1:5" x14ac:dyDescent="0.25">
      <c r="A444">
        <v>2171</v>
      </c>
      <c r="B444" s="1">
        <v>1</v>
      </c>
      <c r="E444" s="2">
        <v>4</v>
      </c>
    </row>
    <row r="445" spans="1:5" x14ac:dyDescent="0.25">
      <c r="A445">
        <v>2172</v>
      </c>
      <c r="B445" s="1">
        <v>1</v>
      </c>
      <c r="E445" s="2">
        <v>4</v>
      </c>
    </row>
    <row r="446" spans="1:5" x14ac:dyDescent="0.25">
      <c r="A446">
        <v>2173</v>
      </c>
      <c r="B446" s="1">
        <v>1</v>
      </c>
      <c r="E446" s="2">
        <v>4</v>
      </c>
    </row>
    <row r="447" spans="1:5" x14ac:dyDescent="0.25">
      <c r="A447">
        <v>2174</v>
      </c>
      <c r="B447" s="1">
        <v>1</v>
      </c>
      <c r="E447" s="2">
        <v>4</v>
      </c>
    </row>
    <row r="448" spans="1:5" x14ac:dyDescent="0.25">
      <c r="A448">
        <v>2175</v>
      </c>
      <c r="B448" s="1">
        <v>1</v>
      </c>
      <c r="E448" s="2">
        <v>4</v>
      </c>
    </row>
    <row r="449" spans="1:5" x14ac:dyDescent="0.25">
      <c r="A449">
        <v>2176</v>
      </c>
      <c r="B449" s="1">
        <v>1</v>
      </c>
      <c r="E449" s="2">
        <v>4</v>
      </c>
    </row>
    <row r="450" spans="1:5" x14ac:dyDescent="0.25">
      <c r="A450">
        <v>2177</v>
      </c>
      <c r="B450" s="1">
        <v>1</v>
      </c>
      <c r="E450" s="2">
        <v>4</v>
      </c>
    </row>
    <row r="451" spans="1:5" x14ac:dyDescent="0.25">
      <c r="A451">
        <v>2178</v>
      </c>
      <c r="B451" s="1">
        <v>1</v>
      </c>
      <c r="E451" s="2">
        <v>4</v>
      </c>
    </row>
    <row r="452" spans="1:5" x14ac:dyDescent="0.25">
      <c r="A452">
        <v>2179</v>
      </c>
      <c r="B452" s="1">
        <v>1</v>
      </c>
      <c r="E452" s="2">
        <v>4</v>
      </c>
    </row>
    <row r="453" spans="1:5" x14ac:dyDescent="0.25">
      <c r="A453">
        <v>2180</v>
      </c>
      <c r="B453" s="1">
        <v>1</v>
      </c>
      <c r="E453" s="2">
        <v>4</v>
      </c>
    </row>
    <row r="454" spans="1:5" x14ac:dyDescent="0.25">
      <c r="A454">
        <v>2181</v>
      </c>
      <c r="B454" s="1">
        <v>1</v>
      </c>
      <c r="E454" s="2">
        <v>4</v>
      </c>
    </row>
    <row r="455" spans="1:5" x14ac:dyDescent="0.25">
      <c r="A455">
        <v>2182</v>
      </c>
      <c r="B455" s="1">
        <v>1</v>
      </c>
      <c r="E455" s="2">
        <v>4</v>
      </c>
    </row>
    <row r="456" spans="1:5" x14ac:dyDescent="0.25">
      <c r="A456">
        <v>2183</v>
      </c>
      <c r="B456" s="1">
        <v>1</v>
      </c>
      <c r="E456" s="2">
        <v>4</v>
      </c>
    </row>
    <row r="457" spans="1:5" x14ac:dyDescent="0.25">
      <c r="A457">
        <v>2184</v>
      </c>
      <c r="B457" s="1">
        <v>1</v>
      </c>
      <c r="E457" s="2">
        <v>4</v>
      </c>
    </row>
    <row r="458" spans="1:5" x14ac:dyDescent="0.25">
      <c r="A458">
        <v>2185</v>
      </c>
      <c r="B458" s="1">
        <v>1</v>
      </c>
      <c r="E458" s="2">
        <v>4</v>
      </c>
    </row>
    <row r="459" spans="1:5" x14ac:dyDescent="0.25">
      <c r="A459">
        <v>2186</v>
      </c>
      <c r="B459" s="1">
        <v>1</v>
      </c>
      <c r="E459" s="2">
        <v>4</v>
      </c>
    </row>
    <row r="460" spans="1:5" x14ac:dyDescent="0.25">
      <c r="A460">
        <v>2187</v>
      </c>
      <c r="D460" s="3">
        <v>3</v>
      </c>
      <c r="E460" s="2">
        <v>4</v>
      </c>
    </row>
    <row r="461" spans="1:5" x14ac:dyDescent="0.25">
      <c r="A461">
        <v>2188</v>
      </c>
      <c r="C461" s="4">
        <v>2</v>
      </c>
      <c r="D461" s="3">
        <v>3</v>
      </c>
      <c r="E461" s="2">
        <v>4</v>
      </c>
    </row>
    <row r="462" spans="1:5" x14ac:dyDescent="0.25">
      <c r="A462">
        <v>2189</v>
      </c>
      <c r="C462" s="4">
        <v>2</v>
      </c>
      <c r="D462" s="3">
        <v>3</v>
      </c>
      <c r="E462" s="2">
        <v>4</v>
      </c>
    </row>
    <row r="463" spans="1:5" x14ac:dyDescent="0.25">
      <c r="A463">
        <v>2190</v>
      </c>
      <c r="C463" s="4">
        <v>2</v>
      </c>
      <c r="D463" s="3">
        <v>3</v>
      </c>
      <c r="E463" s="2">
        <v>4</v>
      </c>
    </row>
    <row r="464" spans="1:5" x14ac:dyDescent="0.25">
      <c r="A464">
        <v>2191</v>
      </c>
      <c r="C464" s="4">
        <v>2</v>
      </c>
      <c r="D464" s="3">
        <v>3</v>
      </c>
      <c r="E464" s="2">
        <v>4</v>
      </c>
    </row>
    <row r="465" spans="1:5" x14ac:dyDescent="0.25">
      <c r="A465">
        <v>2192</v>
      </c>
      <c r="C465" s="4">
        <v>2</v>
      </c>
      <c r="D465" s="3">
        <v>3</v>
      </c>
      <c r="E465" s="2">
        <v>4</v>
      </c>
    </row>
    <row r="466" spans="1:5" x14ac:dyDescent="0.25">
      <c r="A466">
        <v>2193</v>
      </c>
      <c r="C466" s="4">
        <v>2</v>
      </c>
      <c r="D466" s="3">
        <v>3</v>
      </c>
      <c r="E466" s="2">
        <v>4</v>
      </c>
    </row>
    <row r="467" spans="1:5" x14ac:dyDescent="0.25">
      <c r="A467">
        <v>2194</v>
      </c>
      <c r="C467" s="4">
        <v>2</v>
      </c>
      <c r="D467" s="3">
        <v>3</v>
      </c>
      <c r="E467" s="2">
        <v>4</v>
      </c>
    </row>
    <row r="468" spans="1:5" x14ac:dyDescent="0.25">
      <c r="A468">
        <v>2195</v>
      </c>
      <c r="C468" s="4">
        <v>2</v>
      </c>
      <c r="D468" s="3">
        <v>3</v>
      </c>
      <c r="E468" s="2">
        <v>4</v>
      </c>
    </row>
    <row r="469" spans="1:5" x14ac:dyDescent="0.25">
      <c r="A469">
        <v>2196</v>
      </c>
      <c r="C469" s="4">
        <v>2</v>
      </c>
      <c r="D469" s="3">
        <v>3</v>
      </c>
      <c r="E469" s="2">
        <v>4</v>
      </c>
    </row>
    <row r="470" spans="1:5" x14ac:dyDescent="0.25">
      <c r="A470">
        <v>2197</v>
      </c>
      <c r="C470" s="4">
        <v>2</v>
      </c>
      <c r="D470" s="3">
        <v>3</v>
      </c>
    </row>
    <row r="471" spans="1:5" x14ac:dyDescent="0.25">
      <c r="A471">
        <v>2198</v>
      </c>
      <c r="C471" s="4">
        <v>2</v>
      </c>
      <c r="D471" s="3">
        <v>3</v>
      </c>
    </row>
    <row r="472" spans="1:5" x14ac:dyDescent="0.25">
      <c r="A472">
        <v>2199</v>
      </c>
      <c r="C472" s="4">
        <v>2</v>
      </c>
      <c r="D472" s="3">
        <v>3</v>
      </c>
    </row>
    <row r="473" spans="1:5" x14ac:dyDescent="0.25">
      <c r="A473">
        <v>2200</v>
      </c>
      <c r="C473" s="4">
        <v>2</v>
      </c>
      <c r="D473" s="3">
        <v>3</v>
      </c>
    </row>
    <row r="474" spans="1:5" x14ac:dyDescent="0.25">
      <c r="A474">
        <v>2201</v>
      </c>
      <c r="C474" s="4">
        <v>2</v>
      </c>
      <c r="D474" s="3">
        <v>3</v>
      </c>
    </row>
    <row r="475" spans="1:5" x14ac:dyDescent="0.25">
      <c r="A475">
        <v>2202</v>
      </c>
      <c r="C475" s="4">
        <v>2</v>
      </c>
      <c r="D475" s="3">
        <v>3</v>
      </c>
    </row>
    <row r="476" spans="1:5" x14ac:dyDescent="0.25">
      <c r="A476">
        <v>2203</v>
      </c>
      <c r="C476" s="4">
        <v>2</v>
      </c>
      <c r="D476" s="3">
        <v>3</v>
      </c>
    </row>
    <row r="477" spans="1:5" x14ac:dyDescent="0.25">
      <c r="A477">
        <v>2204</v>
      </c>
      <c r="C477" s="4">
        <v>2</v>
      </c>
      <c r="D477" s="3">
        <v>3</v>
      </c>
    </row>
    <row r="478" spans="1:5" x14ac:dyDescent="0.25">
      <c r="A478">
        <v>2205</v>
      </c>
      <c r="C478" s="4">
        <v>2</v>
      </c>
      <c r="D478" s="3">
        <v>3</v>
      </c>
    </row>
    <row r="479" spans="1:5" x14ac:dyDescent="0.25">
      <c r="A479">
        <v>2206</v>
      </c>
      <c r="C479" s="4">
        <v>2</v>
      </c>
      <c r="D479" s="3">
        <v>3</v>
      </c>
    </row>
    <row r="480" spans="1:5" x14ac:dyDescent="0.25">
      <c r="A480">
        <v>2207</v>
      </c>
      <c r="C480" s="4">
        <v>2</v>
      </c>
      <c r="D480" s="3">
        <v>3</v>
      </c>
    </row>
    <row r="481" spans="1:5" x14ac:dyDescent="0.25">
      <c r="A481">
        <v>2208</v>
      </c>
      <c r="C481" s="4">
        <v>2</v>
      </c>
      <c r="D481" s="3">
        <v>3</v>
      </c>
    </row>
    <row r="482" spans="1:5" x14ac:dyDescent="0.25">
      <c r="A482">
        <v>2209</v>
      </c>
      <c r="B482" s="1">
        <v>1</v>
      </c>
      <c r="C482" s="4">
        <v>2</v>
      </c>
      <c r="D482" s="3">
        <v>3</v>
      </c>
    </row>
    <row r="483" spans="1:5" x14ac:dyDescent="0.25">
      <c r="A483">
        <v>2210</v>
      </c>
      <c r="B483" s="1">
        <v>1</v>
      </c>
      <c r="C483" s="4">
        <v>2</v>
      </c>
      <c r="D483" s="3">
        <v>3</v>
      </c>
    </row>
    <row r="484" spans="1:5" x14ac:dyDescent="0.25">
      <c r="A484">
        <v>2211</v>
      </c>
      <c r="B484" s="1">
        <v>1</v>
      </c>
      <c r="C484" s="4">
        <v>2</v>
      </c>
      <c r="D484" s="3">
        <v>3</v>
      </c>
    </row>
    <row r="485" spans="1:5" x14ac:dyDescent="0.25">
      <c r="A485">
        <v>2212</v>
      </c>
      <c r="B485" s="1">
        <v>1</v>
      </c>
      <c r="C485" s="4">
        <v>2</v>
      </c>
      <c r="D485" s="3">
        <v>3</v>
      </c>
      <c r="E485" s="2">
        <v>4</v>
      </c>
    </row>
    <row r="486" spans="1:5" x14ac:dyDescent="0.25">
      <c r="A486">
        <v>2213</v>
      </c>
      <c r="B486" s="1">
        <v>1</v>
      </c>
      <c r="D486" s="3">
        <v>3</v>
      </c>
      <c r="E486" s="2">
        <v>4</v>
      </c>
    </row>
    <row r="487" spans="1:5" x14ac:dyDescent="0.25">
      <c r="A487">
        <v>2214</v>
      </c>
      <c r="B487" s="1">
        <v>1</v>
      </c>
      <c r="D487" s="3">
        <v>3</v>
      </c>
      <c r="E487" s="2">
        <v>4</v>
      </c>
    </row>
    <row r="488" spans="1:5" x14ac:dyDescent="0.25">
      <c r="A488">
        <v>2215</v>
      </c>
      <c r="B488" s="1">
        <v>1</v>
      </c>
      <c r="E488" s="2">
        <v>4</v>
      </c>
    </row>
    <row r="489" spans="1:5" x14ac:dyDescent="0.25">
      <c r="A489">
        <v>2216</v>
      </c>
      <c r="B489" s="1">
        <v>1</v>
      </c>
      <c r="E489" s="2">
        <v>4</v>
      </c>
    </row>
    <row r="490" spans="1:5" x14ac:dyDescent="0.25">
      <c r="A490">
        <v>2217</v>
      </c>
      <c r="B490" s="1">
        <v>1</v>
      </c>
      <c r="E490" s="2">
        <v>4</v>
      </c>
    </row>
    <row r="491" spans="1:5" x14ac:dyDescent="0.25">
      <c r="A491">
        <v>2218</v>
      </c>
      <c r="B491" s="1">
        <v>1</v>
      </c>
      <c r="E491" s="2">
        <v>4</v>
      </c>
    </row>
    <row r="492" spans="1:5" x14ac:dyDescent="0.25">
      <c r="A492">
        <v>2219</v>
      </c>
      <c r="B492" s="1">
        <v>1</v>
      </c>
      <c r="E492" s="2">
        <v>4</v>
      </c>
    </row>
    <row r="493" spans="1:5" x14ac:dyDescent="0.25">
      <c r="A493">
        <v>2220</v>
      </c>
      <c r="B493" s="1">
        <v>1</v>
      </c>
      <c r="E493" s="2">
        <v>4</v>
      </c>
    </row>
    <row r="494" spans="1:5" x14ac:dyDescent="0.25">
      <c r="A494">
        <v>2221</v>
      </c>
      <c r="B494" s="1">
        <v>1</v>
      </c>
      <c r="E494" s="2">
        <v>4</v>
      </c>
    </row>
    <row r="495" spans="1:5" x14ac:dyDescent="0.25">
      <c r="A495">
        <v>2222</v>
      </c>
      <c r="B495" s="1">
        <v>1</v>
      </c>
      <c r="E495" s="2">
        <v>4</v>
      </c>
    </row>
    <row r="496" spans="1:5" x14ac:dyDescent="0.25">
      <c r="A496">
        <v>2223</v>
      </c>
      <c r="B496" s="1">
        <v>1</v>
      </c>
      <c r="E496" s="2">
        <v>4</v>
      </c>
    </row>
    <row r="497" spans="1:6" x14ac:dyDescent="0.25">
      <c r="A497">
        <v>2224</v>
      </c>
      <c r="B497" s="1">
        <v>1</v>
      </c>
      <c r="E497" s="2">
        <v>4</v>
      </c>
    </row>
    <row r="498" spans="1:6" x14ac:dyDescent="0.25">
      <c r="A498">
        <v>2225</v>
      </c>
      <c r="B498" s="1">
        <v>1</v>
      </c>
      <c r="E498" s="2">
        <v>4</v>
      </c>
    </row>
    <row r="499" spans="1:6" x14ac:dyDescent="0.25">
      <c r="A499">
        <v>2226</v>
      </c>
      <c r="B499" s="1">
        <v>1</v>
      </c>
      <c r="E499" s="2">
        <v>4</v>
      </c>
    </row>
    <row r="500" spans="1:6" x14ac:dyDescent="0.25">
      <c r="A500">
        <v>2227</v>
      </c>
      <c r="B500" s="1">
        <v>1</v>
      </c>
      <c r="E500" s="2">
        <v>4</v>
      </c>
    </row>
    <row r="501" spans="1:6" x14ac:dyDescent="0.25">
      <c r="A501">
        <v>2228</v>
      </c>
      <c r="B501" s="1">
        <v>1</v>
      </c>
      <c r="C501" s="4">
        <v>2</v>
      </c>
      <c r="E501" s="2">
        <v>4</v>
      </c>
    </row>
    <row r="502" spans="1:6" x14ac:dyDescent="0.25">
      <c r="A502">
        <v>2229</v>
      </c>
      <c r="B502" s="1">
        <v>1</v>
      </c>
      <c r="C502" s="4">
        <v>2</v>
      </c>
      <c r="E502" s="2">
        <v>4</v>
      </c>
    </row>
    <row r="503" spans="1:6" x14ac:dyDescent="0.25">
      <c r="A503">
        <v>2230</v>
      </c>
      <c r="C503" s="4">
        <v>2</v>
      </c>
      <c r="D503" s="3">
        <v>3</v>
      </c>
      <c r="E503" s="2">
        <v>4</v>
      </c>
    </row>
    <row r="504" spans="1:6" x14ac:dyDescent="0.25">
      <c r="A504">
        <v>2231</v>
      </c>
      <c r="C504" s="4">
        <v>2</v>
      </c>
      <c r="D504" s="3">
        <v>3</v>
      </c>
      <c r="E504" s="2">
        <v>4</v>
      </c>
    </row>
    <row r="505" spans="1:6" x14ac:dyDescent="0.25">
      <c r="A505">
        <v>2232</v>
      </c>
      <c r="C505" s="4">
        <v>2</v>
      </c>
      <c r="D505" s="3">
        <v>3</v>
      </c>
      <c r="E505" s="2">
        <v>4</v>
      </c>
    </row>
    <row r="506" spans="1:6" x14ac:dyDescent="0.25">
      <c r="A506">
        <v>2233</v>
      </c>
      <c r="C506" s="4">
        <v>2</v>
      </c>
      <c r="D506" s="3">
        <v>3</v>
      </c>
    </row>
    <row r="507" spans="1:6" x14ac:dyDescent="0.25">
      <c r="A507">
        <v>2234</v>
      </c>
      <c r="C507" s="4">
        <v>2</v>
      </c>
      <c r="D507" s="3">
        <v>3</v>
      </c>
    </row>
    <row r="508" spans="1:6" x14ac:dyDescent="0.25">
      <c r="A508">
        <v>2235</v>
      </c>
      <c r="C508" s="4">
        <v>2</v>
      </c>
      <c r="D508" s="3">
        <v>3</v>
      </c>
    </row>
    <row r="509" spans="1:6" x14ac:dyDescent="0.25">
      <c r="A509">
        <v>2236</v>
      </c>
      <c r="C509" s="4">
        <v>2</v>
      </c>
      <c r="D509" s="3">
        <v>3</v>
      </c>
    </row>
    <row r="510" spans="1:6" x14ac:dyDescent="0.25">
      <c r="A510">
        <v>2237</v>
      </c>
      <c r="D510" s="3">
        <v>3</v>
      </c>
      <c r="F510" t="s">
        <v>22</v>
      </c>
    </row>
    <row r="511" spans="1:6" x14ac:dyDescent="0.25">
      <c r="A511">
        <v>8481</v>
      </c>
      <c r="D511" s="3">
        <v>3</v>
      </c>
    </row>
    <row r="512" spans="1:6" x14ac:dyDescent="0.25">
      <c r="A512">
        <v>8482</v>
      </c>
    </row>
    <row r="513" spans="1:6" x14ac:dyDescent="0.25">
      <c r="A513">
        <v>8483</v>
      </c>
      <c r="F513" t="s">
        <v>22</v>
      </c>
    </row>
    <row r="514" spans="1:6" x14ac:dyDescent="0.25">
      <c r="A514">
        <v>8484</v>
      </c>
      <c r="B514" s="1">
        <v>1</v>
      </c>
      <c r="C514" s="4">
        <v>2</v>
      </c>
      <c r="D514" s="3">
        <v>3</v>
      </c>
      <c r="E514" s="2">
        <v>4</v>
      </c>
    </row>
    <row r="515" spans="1:6" x14ac:dyDescent="0.25">
      <c r="A515">
        <v>8485</v>
      </c>
      <c r="B515" s="1">
        <v>1</v>
      </c>
      <c r="C515" s="4">
        <v>2</v>
      </c>
      <c r="D515" s="3">
        <v>3</v>
      </c>
      <c r="E515" s="2">
        <v>4</v>
      </c>
    </row>
    <row r="516" spans="1:6" x14ac:dyDescent="0.25">
      <c r="A516">
        <v>8486</v>
      </c>
      <c r="B516" s="1">
        <v>1</v>
      </c>
      <c r="D516" s="3">
        <v>3</v>
      </c>
      <c r="E516" s="2">
        <v>4</v>
      </c>
    </row>
    <row r="517" spans="1:6" x14ac:dyDescent="0.25">
      <c r="A517">
        <v>8487</v>
      </c>
      <c r="B517" s="1">
        <v>1</v>
      </c>
      <c r="D517" s="3">
        <v>3</v>
      </c>
      <c r="E517" s="2">
        <v>4</v>
      </c>
    </row>
    <row r="518" spans="1:6" x14ac:dyDescent="0.25">
      <c r="A518">
        <v>8488</v>
      </c>
      <c r="B518" s="1">
        <v>1</v>
      </c>
      <c r="D518" s="3">
        <v>3</v>
      </c>
      <c r="E518" s="2">
        <v>4</v>
      </c>
    </row>
    <row r="519" spans="1:6" x14ac:dyDescent="0.25">
      <c r="A519">
        <v>8489</v>
      </c>
      <c r="B519" s="1">
        <v>1</v>
      </c>
      <c r="D519" s="3">
        <v>3</v>
      </c>
      <c r="E519" s="2">
        <v>4</v>
      </c>
    </row>
    <row r="520" spans="1:6" x14ac:dyDescent="0.25">
      <c r="A520">
        <v>8490</v>
      </c>
      <c r="B520" s="1">
        <v>1</v>
      </c>
      <c r="D520" s="3">
        <v>3</v>
      </c>
      <c r="E520" s="2">
        <v>4</v>
      </c>
    </row>
    <row r="521" spans="1:6" x14ac:dyDescent="0.25">
      <c r="A521">
        <v>8491</v>
      </c>
      <c r="B521" s="1">
        <v>1</v>
      </c>
      <c r="E521" s="2">
        <v>4</v>
      </c>
    </row>
    <row r="522" spans="1:6" x14ac:dyDescent="0.25">
      <c r="A522">
        <v>8492</v>
      </c>
      <c r="B522" s="1">
        <v>1</v>
      </c>
      <c r="E522" s="2">
        <v>4</v>
      </c>
    </row>
    <row r="523" spans="1:6" x14ac:dyDescent="0.25">
      <c r="A523">
        <v>8493</v>
      </c>
      <c r="B523" s="1">
        <v>1</v>
      </c>
      <c r="E523" s="2">
        <v>4</v>
      </c>
    </row>
    <row r="524" spans="1:6" x14ac:dyDescent="0.25">
      <c r="A524">
        <v>8494</v>
      </c>
      <c r="B524" s="1">
        <v>1</v>
      </c>
      <c r="E524" s="2">
        <v>4</v>
      </c>
    </row>
    <row r="525" spans="1:6" x14ac:dyDescent="0.25">
      <c r="A525">
        <v>8495</v>
      </c>
      <c r="B525" s="1">
        <v>1</v>
      </c>
    </row>
    <row r="526" spans="1:6" x14ac:dyDescent="0.25">
      <c r="A526">
        <v>8496</v>
      </c>
      <c r="B526" s="1">
        <v>1</v>
      </c>
      <c r="C526" s="4">
        <v>2</v>
      </c>
    </row>
    <row r="527" spans="1:6" x14ac:dyDescent="0.25">
      <c r="A527">
        <v>8497</v>
      </c>
      <c r="B527" s="1">
        <v>1</v>
      </c>
      <c r="C527" s="4">
        <v>2</v>
      </c>
    </row>
    <row r="528" spans="1:6" x14ac:dyDescent="0.25">
      <c r="A528">
        <v>8498</v>
      </c>
      <c r="B528" s="1">
        <v>1</v>
      </c>
      <c r="C528" s="4">
        <v>2</v>
      </c>
    </row>
    <row r="529" spans="1:5" x14ac:dyDescent="0.25">
      <c r="A529">
        <v>8499</v>
      </c>
      <c r="C529" s="4">
        <v>2</v>
      </c>
      <c r="D529" s="3">
        <v>3</v>
      </c>
    </row>
    <row r="530" spans="1:5" x14ac:dyDescent="0.25">
      <c r="A530">
        <v>8500</v>
      </c>
      <c r="C530" s="4">
        <v>2</v>
      </c>
      <c r="D530" s="3">
        <v>3</v>
      </c>
    </row>
    <row r="531" spans="1:5" x14ac:dyDescent="0.25">
      <c r="A531">
        <v>8501</v>
      </c>
      <c r="C531" s="4">
        <v>2</v>
      </c>
      <c r="D531" s="3">
        <v>3</v>
      </c>
    </row>
    <row r="532" spans="1:5" x14ac:dyDescent="0.25">
      <c r="A532">
        <v>8502</v>
      </c>
      <c r="C532" s="4">
        <v>2</v>
      </c>
      <c r="D532" s="3">
        <v>3</v>
      </c>
    </row>
    <row r="533" spans="1:5" x14ac:dyDescent="0.25">
      <c r="A533">
        <v>8503</v>
      </c>
      <c r="C533" s="4">
        <v>2</v>
      </c>
      <c r="D533" s="3">
        <v>3</v>
      </c>
    </row>
    <row r="534" spans="1:5" x14ac:dyDescent="0.25">
      <c r="A534">
        <v>8504</v>
      </c>
      <c r="C534" s="4">
        <v>2</v>
      </c>
      <c r="D534" s="3">
        <v>3</v>
      </c>
    </row>
    <row r="535" spans="1:5" x14ac:dyDescent="0.25">
      <c r="A535">
        <v>8505</v>
      </c>
      <c r="C535" s="4">
        <v>2</v>
      </c>
      <c r="D535" s="3">
        <v>3</v>
      </c>
    </row>
    <row r="536" spans="1:5" x14ac:dyDescent="0.25">
      <c r="A536">
        <v>8506</v>
      </c>
      <c r="C536" s="4">
        <v>2</v>
      </c>
      <c r="D536" s="3">
        <v>3</v>
      </c>
    </row>
    <row r="537" spans="1:5" x14ac:dyDescent="0.25">
      <c r="A537">
        <v>8507</v>
      </c>
      <c r="C537" s="4">
        <v>2</v>
      </c>
      <c r="D537" s="3">
        <v>3</v>
      </c>
    </row>
    <row r="538" spans="1:5" x14ac:dyDescent="0.25">
      <c r="A538">
        <v>8508</v>
      </c>
      <c r="B538" s="1">
        <v>1</v>
      </c>
      <c r="D538" s="3">
        <v>3</v>
      </c>
    </row>
    <row r="539" spans="1:5" x14ac:dyDescent="0.25">
      <c r="A539">
        <v>8509</v>
      </c>
      <c r="B539" s="1">
        <v>1</v>
      </c>
      <c r="D539" s="3">
        <v>3</v>
      </c>
    </row>
    <row r="540" spans="1:5" x14ac:dyDescent="0.25">
      <c r="A540">
        <v>8510</v>
      </c>
      <c r="B540" s="1">
        <v>1</v>
      </c>
      <c r="D540" s="3">
        <v>3</v>
      </c>
    </row>
    <row r="541" spans="1:5" x14ac:dyDescent="0.25">
      <c r="A541">
        <v>8511</v>
      </c>
      <c r="B541" s="1">
        <v>1</v>
      </c>
      <c r="E541" s="2">
        <v>4</v>
      </c>
    </row>
    <row r="542" spans="1:5" x14ac:dyDescent="0.25">
      <c r="A542">
        <v>8512</v>
      </c>
      <c r="B542" s="1">
        <v>1</v>
      </c>
      <c r="E542" s="2">
        <v>4</v>
      </c>
    </row>
    <row r="543" spans="1:5" x14ac:dyDescent="0.25">
      <c r="A543">
        <v>8513</v>
      </c>
      <c r="B543" s="1">
        <v>1</v>
      </c>
      <c r="E543" s="2">
        <v>4</v>
      </c>
    </row>
    <row r="544" spans="1:5" x14ac:dyDescent="0.25">
      <c r="A544">
        <v>8514</v>
      </c>
      <c r="B544" s="1">
        <v>1</v>
      </c>
      <c r="E544" s="2">
        <v>4</v>
      </c>
    </row>
    <row r="545" spans="1:5" x14ac:dyDescent="0.25">
      <c r="A545">
        <v>8515</v>
      </c>
      <c r="B545" s="1">
        <v>1</v>
      </c>
      <c r="E545" s="2">
        <v>4</v>
      </c>
    </row>
    <row r="546" spans="1:5" x14ac:dyDescent="0.25">
      <c r="A546">
        <v>8516</v>
      </c>
      <c r="B546" s="1">
        <v>1</v>
      </c>
      <c r="E546" s="2">
        <v>4</v>
      </c>
    </row>
    <row r="547" spans="1:5" x14ac:dyDescent="0.25">
      <c r="A547">
        <v>8517</v>
      </c>
      <c r="B547" s="1">
        <v>1</v>
      </c>
      <c r="E547" s="2">
        <v>4</v>
      </c>
    </row>
    <row r="548" spans="1:5" x14ac:dyDescent="0.25">
      <c r="A548">
        <v>8518</v>
      </c>
      <c r="B548" s="1">
        <v>1</v>
      </c>
      <c r="E548" s="2">
        <v>4</v>
      </c>
    </row>
    <row r="549" spans="1:5" x14ac:dyDescent="0.25">
      <c r="A549">
        <v>8519</v>
      </c>
      <c r="B549" s="1">
        <v>1</v>
      </c>
      <c r="E549" s="2">
        <v>4</v>
      </c>
    </row>
    <row r="550" spans="1:5" x14ac:dyDescent="0.25">
      <c r="A550">
        <v>8520</v>
      </c>
      <c r="B550" s="1">
        <v>1</v>
      </c>
      <c r="E550" s="2">
        <v>4</v>
      </c>
    </row>
    <row r="551" spans="1:5" x14ac:dyDescent="0.25">
      <c r="A551">
        <v>8521</v>
      </c>
      <c r="C551" s="4">
        <v>2</v>
      </c>
      <c r="E551" s="2">
        <v>4</v>
      </c>
    </row>
    <row r="552" spans="1:5" x14ac:dyDescent="0.25">
      <c r="A552">
        <v>8522</v>
      </c>
      <c r="C552" s="4">
        <v>2</v>
      </c>
    </row>
    <row r="553" spans="1:5" x14ac:dyDescent="0.25">
      <c r="A553">
        <v>8523</v>
      </c>
      <c r="C553" s="4">
        <v>2</v>
      </c>
      <c r="D553" s="3">
        <v>3</v>
      </c>
    </row>
    <row r="554" spans="1:5" x14ac:dyDescent="0.25">
      <c r="A554">
        <v>8524</v>
      </c>
      <c r="C554" s="4">
        <v>2</v>
      </c>
      <c r="D554" s="3">
        <v>3</v>
      </c>
    </row>
    <row r="555" spans="1:5" x14ac:dyDescent="0.25">
      <c r="A555">
        <v>8525</v>
      </c>
      <c r="C555" s="4">
        <v>2</v>
      </c>
      <c r="D555" s="3">
        <v>3</v>
      </c>
    </row>
    <row r="556" spans="1:5" x14ac:dyDescent="0.25">
      <c r="A556">
        <v>8526</v>
      </c>
      <c r="C556" s="4">
        <v>2</v>
      </c>
      <c r="D556" s="3">
        <v>3</v>
      </c>
    </row>
    <row r="557" spans="1:5" x14ac:dyDescent="0.25">
      <c r="A557">
        <v>8527</v>
      </c>
      <c r="C557" s="4">
        <v>2</v>
      </c>
      <c r="D557" s="3">
        <v>3</v>
      </c>
    </row>
    <row r="558" spans="1:5" x14ac:dyDescent="0.25">
      <c r="A558">
        <v>8528</v>
      </c>
      <c r="C558" s="4">
        <v>2</v>
      </c>
      <c r="D558" s="3">
        <v>3</v>
      </c>
    </row>
    <row r="559" spans="1:5" x14ac:dyDescent="0.25">
      <c r="A559">
        <v>8529</v>
      </c>
      <c r="C559" s="4">
        <v>2</v>
      </c>
      <c r="D559" s="3">
        <v>3</v>
      </c>
    </row>
    <row r="560" spans="1:5" x14ac:dyDescent="0.25">
      <c r="A560">
        <v>8530</v>
      </c>
      <c r="C560" s="4">
        <v>2</v>
      </c>
      <c r="D560" s="3">
        <v>3</v>
      </c>
    </row>
    <row r="561" spans="1:5" x14ac:dyDescent="0.25">
      <c r="A561">
        <v>8531</v>
      </c>
      <c r="C561" s="4">
        <v>2</v>
      </c>
      <c r="D561" s="3">
        <v>3</v>
      </c>
    </row>
    <row r="562" spans="1:5" x14ac:dyDescent="0.25">
      <c r="A562">
        <v>8532</v>
      </c>
      <c r="D562" s="3">
        <v>3</v>
      </c>
    </row>
    <row r="563" spans="1:5" x14ac:dyDescent="0.25">
      <c r="A563">
        <v>8533</v>
      </c>
      <c r="D563" s="3">
        <v>3</v>
      </c>
      <c r="E563" s="2">
        <v>4</v>
      </c>
    </row>
    <row r="564" spans="1:5" x14ac:dyDescent="0.25">
      <c r="A564">
        <v>8534</v>
      </c>
      <c r="B564" s="1">
        <v>1</v>
      </c>
      <c r="D564" s="3">
        <v>3</v>
      </c>
      <c r="E564" s="2">
        <v>4</v>
      </c>
    </row>
    <row r="565" spans="1:5" x14ac:dyDescent="0.25">
      <c r="A565">
        <v>8535</v>
      </c>
      <c r="B565" s="1">
        <v>1</v>
      </c>
      <c r="E565" s="2">
        <v>4</v>
      </c>
    </row>
    <row r="566" spans="1:5" x14ac:dyDescent="0.25">
      <c r="A566">
        <v>8536</v>
      </c>
      <c r="B566" s="1">
        <v>1</v>
      </c>
      <c r="E566" s="2">
        <v>4</v>
      </c>
    </row>
    <row r="567" spans="1:5" x14ac:dyDescent="0.25">
      <c r="A567">
        <v>8537</v>
      </c>
      <c r="B567" s="1">
        <v>1</v>
      </c>
      <c r="E567" s="2">
        <v>4</v>
      </c>
    </row>
    <row r="568" spans="1:5" x14ac:dyDescent="0.25">
      <c r="A568">
        <v>8538</v>
      </c>
      <c r="B568" s="1">
        <v>1</v>
      </c>
      <c r="E568" s="2">
        <v>4</v>
      </c>
    </row>
    <row r="569" spans="1:5" x14ac:dyDescent="0.25">
      <c r="A569">
        <v>8539</v>
      </c>
      <c r="B569" s="1">
        <v>1</v>
      </c>
      <c r="E569" s="2">
        <v>4</v>
      </c>
    </row>
    <row r="570" spans="1:5" x14ac:dyDescent="0.25">
      <c r="A570">
        <v>8540</v>
      </c>
      <c r="B570" s="1">
        <v>1</v>
      </c>
      <c r="E570" s="2">
        <v>4</v>
      </c>
    </row>
    <row r="571" spans="1:5" x14ac:dyDescent="0.25">
      <c r="A571">
        <v>8541</v>
      </c>
      <c r="B571" s="1">
        <v>1</v>
      </c>
      <c r="E571" s="2">
        <v>4</v>
      </c>
    </row>
    <row r="572" spans="1:5" x14ac:dyDescent="0.25">
      <c r="A572">
        <v>8542</v>
      </c>
      <c r="B572" s="1">
        <v>1</v>
      </c>
      <c r="E572" s="2">
        <v>4</v>
      </c>
    </row>
    <row r="573" spans="1:5" x14ac:dyDescent="0.25">
      <c r="A573">
        <v>8543</v>
      </c>
      <c r="B573" s="1">
        <v>1</v>
      </c>
      <c r="E573" s="2">
        <v>4</v>
      </c>
    </row>
    <row r="574" spans="1:5" x14ac:dyDescent="0.25">
      <c r="A574">
        <v>8544</v>
      </c>
      <c r="B574" s="1">
        <v>1</v>
      </c>
    </row>
    <row r="575" spans="1:5" x14ac:dyDescent="0.25">
      <c r="A575">
        <v>8545</v>
      </c>
    </row>
    <row r="576" spans="1:5" x14ac:dyDescent="0.25">
      <c r="A576">
        <v>8546</v>
      </c>
      <c r="C576" s="4">
        <v>2</v>
      </c>
      <c r="D576" s="3">
        <v>3</v>
      </c>
    </row>
    <row r="577" spans="1:5" x14ac:dyDescent="0.25">
      <c r="A577">
        <v>8547</v>
      </c>
      <c r="C577" s="4">
        <v>2</v>
      </c>
      <c r="D577" s="3">
        <v>3</v>
      </c>
    </row>
    <row r="578" spans="1:5" x14ac:dyDescent="0.25">
      <c r="A578">
        <v>8548</v>
      </c>
      <c r="C578" s="4">
        <v>2</v>
      </c>
      <c r="D578" s="3">
        <v>3</v>
      </c>
    </row>
    <row r="579" spans="1:5" x14ac:dyDescent="0.25">
      <c r="A579">
        <v>8549</v>
      </c>
      <c r="C579" s="4">
        <v>2</v>
      </c>
      <c r="D579" s="3">
        <v>3</v>
      </c>
    </row>
    <row r="580" spans="1:5" x14ac:dyDescent="0.25">
      <c r="A580">
        <v>8550</v>
      </c>
      <c r="C580" s="4">
        <v>2</v>
      </c>
      <c r="D580" s="3">
        <v>3</v>
      </c>
    </row>
    <row r="581" spans="1:5" x14ac:dyDescent="0.25">
      <c r="A581">
        <v>8551</v>
      </c>
      <c r="C581" s="4">
        <v>2</v>
      </c>
      <c r="D581" s="3">
        <v>3</v>
      </c>
    </row>
    <row r="582" spans="1:5" x14ac:dyDescent="0.25">
      <c r="A582">
        <v>8552</v>
      </c>
      <c r="C582" s="4">
        <v>2</v>
      </c>
      <c r="D582" s="3">
        <v>3</v>
      </c>
    </row>
    <row r="583" spans="1:5" x14ac:dyDescent="0.25">
      <c r="A583">
        <v>8553</v>
      </c>
      <c r="C583" s="4">
        <v>2</v>
      </c>
      <c r="D583" s="3">
        <v>3</v>
      </c>
    </row>
    <row r="584" spans="1:5" x14ac:dyDescent="0.25">
      <c r="A584">
        <v>8554</v>
      </c>
      <c r="C584" s="4">
        <v>2</v>
      </c>
      <c r="D584" s="3">
        <v>3</v>
      </c>
    </row>
    <row r="585" spans="1:5" x14ac:dyDescent="0.25">
      <c r="A585">
        <v>8555</v>
      </c>
      <c r="C585" s="4">
        <v>2</v>
      </c>
      <c r="D585" s="3">
        <v>3</v>
      </c>
    </row>
    <row r="586" spans="1:5" x14ac:dyDescent="0.25">
      <c r="A586">
        <v>8556</v>
      </c>
      <c r="B586" s="1">
        <v>1</v>
      </c>
      <c r="D586" s="3">
        <v>3</v>
      </c>
    </row>
    <row r="587" spans="1:5" x14ac:dyDescent="0.25">
      <c r="A587">
        <v>8557</v>
      </c>
      <c r="B587" s="1">
        <v>1</v>
      </c>
    </row>
    <row r="588" spans="1:5" x14ac:dyDescent="0.25">
      <c r="A588">
        <v>8558</v>
      </c>
      <c r="B588" s="1">
        <v>1</v>
      </c>
    </row>
    <row r="589" spans="1:5" x14ac:dyDescent="0.25">
      <c r="A589">
        <v>8559</v>
      </c>
      <c r="B589" s="1">
        <v>1</v>
      </c>
    </row>
    <row r="590" spans="1:5" x14ac:dyDescent="0.25">
      <c r="A590">
        <v>8560</v>
      </c>
      <c r="B590" s="1">
        <v>1</v>
      </c>
      <c r="E590" s="2">
        <v>4</v>
      </c>
    </row>
    <row r="591" spans="1:5" x14ac:dyDescent="0.25">
      <c r="A591">
        <v>8561</v>
      </c>
      <c r="B591" s="1">
        <v>1</v>
      </c>
      <c r="E591" s="2">
        <v>4</v>
      </c>
    </row>
    <row r="592" spans="1:5" x14ac:dyDescent="0.25">
      <c r="A592">
        <v>8562</v>
      </c>
      <c r="B592" s="1">
        <v>1</v>
      </c>
      <c r="E592" s="2">
        <v>4</v>
      </c>
    </row>
    <row r="593" spans="1:5" x14ac:dyDescent="0.25">
      <c r="A593">
        <v>8563</v>
      </c>
      <c r="B593" s="1">
        <v>1</v>
      </c>
      <c r="E593" s="2">
        <v>4</v>
      </c>
    </row>
    <row r="594" spans="1:5" x14ac:dyDescent="0.25">
      <c r="A594">
        <v>8564</v>
      </c>
      <c r="B594" s="1">
        <v>1</v>
      </c>
      <c r="E594" s="2">
        <v>4</v>
      </c>
    </row>
    <row r="595" spans="1:5" x14ac:dyDescent="0.25">
      <c r="A595">
        <v>8565</v>
      </c>
      <c r="B595" s="1">
        <v>1</v>
      </c>
      <c r="E595" s="2">
        <v>4</v>
      </c>
    </row>
    <row r="596" spans="1:5" x14ac:dyDescent="0.25">
      <c r="A596">
        <v>8566</v>
      </c>
      <c r="B596" s="1">
        <v>1</v>
      </c>
      <c r="E596" s="2">
        <v>4</v>
      </c>
    </row>
    <row r="597" spans="1:5" x14ac:dyDescent="0.25">
      <c r="A597">
        <v>8567</v>
      </c>
      <c r="E597" s="2">
        <v>4</v>
      </c>
    </row>
    <row r="598" spans="1:5" x14ac:dyDescent="0.25">
      <c r="A598">
        <v>8568</v>
      </c>
      <c r="E598" s="2">
        <v>4</v>
      </c>
    </row>
    <row r="599" spans="1:5" x14ac:dyDescent="0.25">
      <c r="A599">
        <v>8569</v>
      </c>
      <c r="C599" s="4">
        <v>2</v>
      </c>
      <c r="D599" s="3">
        <v>3</v>
      </c>
      <c r="E599" s="2">
        <v>4</v>
      </c>
    </row>
    <row r="600" spans="1:5" x14ac:dyDescent="0.25">
      <c r="A600">
        <v>8570</v>
      </c>
      <c r="C600" s="4">
        <v>2</v>
      </c>
      <c r="D600" s="3">
        <v>3</v>
      </c>
      <c r="E600" s="2">
        <v>4</v>
      </c>
    </row>
    <row r="601" spans="1:5" x14ac:dyDescent="0.25">
      <c r="A601">
        <v>8571</v>
      </c>
      <c r="C601" s="4">
        <v>2</v>
      </c>
      <c r="D601" s="3">
        <v>3</v>
      </c>
    </row>
    <row r="602" spans="1:5" x14ac:dyDescent="0.25">
      <c r="A602">
        <v>8572</v>
      </c>
      <c r="C602" s="4">
        <v>2</v>
      </c>
      <c r="D602" s="3">
        <v>3</v>
      </c>
    </row>
    <row r="603" spans="1:5" x14ac:dyDescent="0.25">
      <c r="A603">
        <v>8573</v>
      </c>
      <c r="C603" s="4">
        <v>2</v>
      </c>
      <c r="D603" s="3">
        <v>3</v>
      </c>
    </row>
    <row r="604" spans="1:5" x14ac:dyDescent="0.25">
      <c r="A604">
        <v>8574</v>
      </c>
      <c r="C604" s="4">
        <v>2</v>
      </c>
      <c r="D604" s="3">
        <v>3</v>
      </c>
    </row>
    <row r="605" spans="1:5" x14ac:dyDescent="0.25">
      <c r="A605">
        <v>8575</v>
      </c>
      <c r="C605" s="4">
        <v>2</v>
      </c>
      <c r="D605" s="3">
        <v>3</v>
      </c>
    </row>
    <row r="606" spans="1:5" x14ac:dyDescent="0.25">
      <c r="A606">
        <v>8576</v>
      </c>
      <c r="C606" s="4">
        <v>2</v>
      </c>
      <c r="D606" s="3">
        <v>3</v>
      </c>
    </row>
    <row r="607" spans="1:5" x14ac:dyDescent="0.25">
      <c r="A607">
        <v>8577</v>
      </c>
      <c r="C607" s="4">
        <v>2</v>
      </c>
      <c r="D607" s="3">
        <v>3</v>
      </c>
    </row>
    <row r="608" spans="1:5" x14ac:dyDescent="0.25">
      <c r="A608">
        <v>8578</v>
      </c>
      <c r="C608" s="4">
        <v>2</v>
      </c>
      <c r="D608" s="3">
        <v>3</v>
      </c>
    </row>
    <row r="609" spans="1:5" x14ac:dyDescent="0.25">
      <c r="A609">
        <v>8579</v>
      </c>
      <c r="C609" s="4">
        <v>2</v>
      </c>
      <c r="D609" s="3">
        <v>3</v>
      </c>
    </row>
    <row r="610" spans="1:5" x14ac:dyDescent="0.25">
      <c r="A610">
        <v>8580</v>
      </c>
    </row>
    <row r="611" spans="1:5" x14ac:dyDescent="0.25">
      <c r="A611">
        <v>8581</v>
      </c>
      <c r="B611" s="1">
        <v>1</v>
      </c>
    </row>
    <row r="612" spans="1:5" x14ac:dyDescent="0.25">
      <c r="A612">
        <v>8582</v>
      </c>
      <c r="B612" s="1">
        <v>1</v>
      </c>
    </row>
    <row r="613" spans="1:5" x14ac:dyDescent="0.25">
      <c r="A613">
        <v>8583</v>
      </c>
      <c r="B613" s="1">
        <v>1</v>
      </c>
      <c r="E613" s="2">
        <v>4</v>
      </c>
    </row>
    <row r="614" spans="1:5" x14ac:dyDescent="0.25">
      <c r="A614">
        <v>8584</v>
      </c>
      <c r="B614" s="1">
        <v>1</v>
      </c>
      <c r="E614" s="2">
        <v>4</v>
      </c>
    </row>
    <row r="615" spans="1:5" x14ac:dyDescent="0.25">
      <c r="A615">
        <v>8585</v>
      </c>
      <c r="B615" s="1">
        <v>1</v>
      </c>
      <c r="E615" s="2">
        <v>4</v>
      </c>
    </row>
    <row r="616" spans="1:5" x14ac:dyDescent="0.25">
      <c r="A616">
        <v>8586</v>
      </c>
      <c r="B616" s="1">
        <v>1</v>
      </c>
      <c r="E616" s="2">
        <v>4</v>
      </c>
    </row>
    <row r="617" spans="1:5" x14ac:dyDescent="0.25">
      <c r="A617">
        <v>8587</v>
      </c>
      <c r="B617" s="1">
        <v>1</v>
      </c>
      <c r="E617" s="2">
        <v>4</v>
      </c>
    </row>
    <row r="618" spans="1:5" x14ac:dyDescent="0.25">
      <c r="A618">
        <v>8588</v>
      </c>
      <c r="B618" s="1">
        <v>1</v>
      </c>
      <c r="E618" s="2">
        <v>4</v>
      </c>
    </row>
    <row r="619" spans="1:5" x14ac:dyDescent="0.25">
      <c r="A619">
        <v>8589</v>
      </c>
      <c r="B619" s="1">
        <v>1</v>
      </c>
      <c r="E619" s="2">
        <v>4</v>
      </c>
    </row>
    <row r="620" spans="1:5" x14ac:dyDescent="0.25">
      <c r="A620">
        <v>8590</v>
      </c>
      <c r="B620" s="1">
        <v>1</v>
      </c>
      <c r="E620" s="2">
        <v>4</v>
      </c>
    </row>
    <row r="621" spans="1:5" x14ac:dyDescent="0.25">
      <c r="A621">
        <v>8591</v>
      </c>
      <c r="B621" s="1">
        <v>1</v>
      </c>
      <c r="E621" s="2">
        <v>4</v>
      </c>
    </row>
    <row r="622" spans="1:5" x14ac:dyDescent="0.25">
      <c r="A622">
        <v>8592</v>
      </c>
      <c r="B622" s="1">
        <v>1</v>
      </c>
      <c r="E622" s="2">
        <v>4</v>
      </c>
    </row>
    <row r="623" spans="1:5" x14ac:dyDescent="0.25">
      <c r="A623">
        <v>8593</v>
      </c>
      <c r="C623" s="4">
        <v>2</v>
      </c>
      <c r="E623" s="2">
        <v>4</v>
      </c>
    </row>
    <row r="624" spans="1:5" x14ac:dyDescent="0.25">
      <c r="A624">
        <v>8594</v>
      </c>
      <c r="C624" s="4">
        <v>2</v>
      </c>
      <c r="D624" s="3">
        <v>3</v>
      </c>
      <c r="E624" s="2">
        <v>4</v>
      </c>
    </row>
    <row r="625" spans="1:5" x14ac:dyDescent="0.25">
      <c r="A625">
        <v>8595</v>
      </c>
      <c r="C625" s="4">
        <v>2</v>
      </c>
      <c r="D625" s="3">
        <v>3</v>
      </c>
    </row>
    <row r="626" spans="1:5" x14ac:dyDescent="0.25">
      <c r="A626">
        <v>8596</v>
      </c>
      <c r="C626" s="4">
        <v>2</v>
      </c>
      <c r="D626" s="3">
        <v>3</v>
      </c>
    </row>
    <row r="627" spans="1:5" x14ac:dyDescent="0.25">
      <c r="A627">
        <v>8597</v>
      </c>
      <c r="C627" s="4">
        <v>2</v>
      </c>
      <c r="D627" s="3">
        <v>3</v>
      </c>
    </row>
    <row r="628" spans="1:5" x14ac:dyDescent="0.25">
      <c r="A628">
        <v>8598</v>
      </c>
      <c r="C628" s="4">
        <v>2</v>
      </c>
      <c r="D628" s="3">
        <v>3</v>
      </c>
    </row>
    <row r="629" spans="1:5" x14ac:dyDescent="0.25">
      <c r="A629">
        <v>8599</v>
      </c>
      <c r="C629" s="4">
        <v>2</v>
      </c>
      <c r="D629" s="3">
        <v>3</v>
      </c>
    </row>
    <row r="630" spans="1:5" x14ac:dyDescent="0.25">
      <c r="A630">
        <v>8600</v>
      </c>
      <c r="C630" s="4">
        <v>2</v>
      </c>
      <c r="D630" s="3">
        <v>3</v>
      </c>
    </row>
    <row r="631" spans="1:5" x14ac:dyDescent="0.25">
      <c r="A631">
        <v>8601</v>
      </c>
      <c r="C631" s="4">
        <v>2</v>
      </c>
      <c r="D631" s="3">
        <v>3</v>
      </c>
    </row>
    <row r="632" spans="1:5" x14ac:dyDescent="0.25">
      <c r="A632">
        <v>8602</v>
      </c>
      <c r="C632" s="4">
        <v>2</v>
      </c>
      <c r="D632" s="3">
        <v>3</v>
      </c>
    </row>
    <row r="633" spans="1:5" x14ac:dyDescent="0.25">
      <c r="A633">
        <v>8603</v>
      </c>
      <c r="C633" s="4">
        <v>2</v>
      </c>
      <c r="D633" s="3">
        <v>3</v>
      </c>
    </row>
    <row r="634" spans="1:5" x14ac:dyDescent="0.25">
      <c r="A634">
        <v>8604</v>
      </c>
      <c r="B634" s="1">
        <v>1</v>
      </c>
      <c r="C634" s="4">
        <v>2</v>
      </c>
      <c r="D634" s="3">
        <v>3</v>
      </c>
    </row>
    <row r="635" spans="1:5" x14ac:dyDescent="0.25">
      <c r="A635">
        <v>8605</v>
      </c>
      <c r="B635" s="1">
        <v>1</v>
      </c>
      <c r="C635" s="4">
        <v>2</v>
      </c>
      <c r="D635" s="3">
        <v>3</v>
      </c>
    </row>
    <row r="636" spans="1:5" x14ac:dyDescent="0.25">
      <c r="A636">
        <v>8606</v>
      </c>
      <c r="B636" s="1">
        <v>1</v>
      </c>
      <c r="C636" s="4">
        <v>2</v>
      </c>
      <c r="D636" s="3">
        <v>3</v>
      </c>
    </row>
    <row r="637" spans="1:5" x14ac:dyDescent="0.25">
      <c r="A637">
        <v>8607</v>
      </c>
      <c r="B637" s="1">
        <v>1</v>
      </c>
    </row>
    <row r="638" spans="1:5" x14ac:dyDescent="0.25">
      <c r="A638">
        <v>8608</v>
      </c>
      <c r="B638" s="1">
        <v>1</v>
      </c>
    </row>
    <row r="639" spans="1:5" x14ac:dyDescent="0.25">
      <c r="A639">
        <v>8609</v>
      </c>
      <c r="B639" s="1">
        <v>1</v>
      </c>
      <c r="E639" s="2">
        <v>4</v>
      </c>
    </row>
    <row r="640" spans="1:5" x14ac:dyDescent="0.25">
      <c r="A640">
        <v>8610</v>
      </c>
      <c r="B640" s="1">
        <v>1</v>
      </c>
      <c r="E640" s="2">
        <v>4</v>
      </c>
    </row>
    <row r="641" spans="1:5" x14ac:dyDescent="0.25">
      <c r="A641">
        <v>8611</v>
      </c>
      <c r="B641" s="1">
        <v>1</v>
      </c>
      <c r="E641" s="2">
        <v>4</v>
      </c>
    </row>
    <row r="642" spans="1:5" x14ac:dyDescent="0.25">
      <c r="A642">
        <v>8612</v>
      </c>
      <c r="B642" s="1">
        <v>1</v>
      </c>
      <c r="E642" s="2">
        <v>4</v>
      </c>
    </row>
    <row r="643" spans="1:5" x14ac:dyDescent="0.25">
      <c r="A643">
        <v>8613</v>
      </c>
      <c r="B643" s="1">
        <v>1</v>
      </c>
      <c r="E643" s="2">
        <v>4</v>
      </c>
    </row>
    <row r="644" spans="1:5" x14ac:dyDescent="0.25">
      <c r="A644">
        <v>8614</v>
      </c>
      <c r="B644" s="1">
        <v>1</v>
      </c>
      <c r="E644" s="2">
        <v>4</v>
      </c>
    </row>
    <row r="645" spans="1:5" x14ac:dyDescent="0.25">
      <c r="A645">
        <v>8615</v>
      </c>
      <c r="B645" s="1">
        <v>1</v>
      </c>
      <c r="E645" s="2">
        <v>4</v>
      </c>
    </row>
    <row r="646" spans="1:5" x14ac:dyDescent="0.25">
      <c r="A646">
        <v>8616</v>
      </c>
      <c r="B646" s="1">
        <v>1</v>
      </c>
      <c r="E646" s="2">
        <v>4</v>
      </c>
    </row>
    <row r="647" spans="1:5" x14ac:dyDescent="0.25">
      <c r="A647">
        <v>8617</v>
      </c>
      <c r="B647" s="1">
        <v>1</v>
      </c>
      <c r="E647" s="2">
        <v>4</v>
      </c>
    </row>
    <row r="648" spans="1:5" x14ac:dyDescent="0.25">
      <c r="A648">
        <v>8618</v>
      </c>
      <c r="E648" s="2">
        <v>4</v>
      </c>
    </row>
    <row r="649" spans="1:5" x14ac:dyDescent="0.25">
      <c r="A649">
        <v>8619</v>
      </c>
      <c r="C649" s="4">
        <v>2</v>
      </c>
      <c r="D649" s="3">
        <v>3</v>
      </c>
      <c r="E649" s="2">
        <v>4</v>
      </c>
    </row>
    <row r="650" spans="1:5" x14ac:dyDescent="0.25">
      <c r="A650">
        <v>8620</v>
      </c>
      <c r="C650" s="4">
        <v>2</v>
      </c>
      <c r="D650" s="3">
        <v>3</v>
      </c>
      <c r="E650" s="2">
        <v>4</v>
      </c>
    </row>
    <row r="651" spans="1:5" x14ac:dyDescent="0.25">
      <c r="A651">
        <v>8621</v>
      </c>
      <c r="C651" s="4">
        <v>2</v>
      </c>
      <c r="D651" s="3">
        <v>3</v>
      </c>
    </row>
    <row r="652" spans="1:5" x14ac:dyDescent="0.25">
      <c r="A652">
        <v>8622</v>
      </c>
      <c r="C652" s="4">
        <v>2</v>
      </c>
      <c r="D652" s="3">
        <v>3</v>
      </c>
    </row>
    <row r="653" spans="1:5" x14ac:dyDescent="0.25">
      <c r="A653">
        <v>8623</v>
      </c>
      <c r="C653" s="4">
        <v>2</v>
      </c>
      <c r="D653" s="3">
        <v>3</v>
      </c>
    </row>
    <row r="654" spans="1:5" x14ac:dyDescent="0.25">
      <c r="A654">
        <v>8624</v>
      </c>
      <c r="C654" s="4">
        <v>2</v>
      </c>
      <c r="D654" s="3">
        <v>3</v>
      </c>
    </row>
    <row r="655" spans="1:5" x14ac:dyDescent="0.25">
      <c r="A655">
        <v>8625</v>
      </c>
      <c r="C655" s="4">
        <v>2</v>
      </c>
      <c r="D655" s="3">
        <v>3</v>
      </c>
    </row>
    <row r="656" spans="1:5" x14ac:dyDescent="0.25">
      <c r="A656">
        <v>8626</v>
      </c>
      <c r="C656" s="4">
        <v>2</v>
      </c>
      <c r="D656" s="3">
        <v>3</v>
      </c>
    </row>
    <row r="657" spans="1:5" x14ac:dyDescent="0.25">
      <c r="A657">
        <v>8627</v>
      </c>
      <c r="C657" s="4">
        <v>2</v>
      </c>
      <c r="D657" s="3">
        <v>3</v>
      </c>
    </row>
    <row r="658" spans="1:5" x14ac:dyDescent="0.25">
      <c r="A658">
        <v>8628</v>
      </c>
      <c r="C658" s="4">
        <v>2</v>
      </c>
      <c r="D658" s="3">
        <v>3</v>
      </c>
    </row>
    <row r="659" spans="1:5" x14ac:dyDescent="0.25">
      <c r="A659">
        <v>8629</v>
      </c>
      <c r="C659" s="4">
        <v>2</v>
      </c>
      <c r="D659" s="3">
        <v>3</v>
      </c>
    </row>
    <row r="660" spans="1:5" x14ac:dyDescent="0.25">
      <c r="A660">
        <v>8630</v>
      </c>
      <c r="C660" s="4">
        <v>2</v>
      </c>
      <c r="D660" s="3">
        <v>3</v>
      </c>
    </row>
    <row r="661" spans="1:5" x14ac:dyDescent="0.25">
      <c r="A661">
        <v>8631</v>
      </c>
      <c r="D661" s="3">
        <v>3</v>
      </c>
    </row>
    <row r="662" spans="1:5" x14ac:dyDescent="0.25">
      <c r="A662">
        <v>8632</v>
      </c>
      <c r="D662" s="3">
        <v>3</v>
      </c>
    </row>
    <row r="663" spans="1:5" x14ac:dyDescent="0.25">
      <c r="A663">
        <v>8633</v>
      </c>
      <c r="D663" s="3">
        <v>3</v>
      </c>
    </row>
    <row r="664" spans="1:5" x14ac:dyDescent="0.25">
      <c r="A664">
        <v>8634</v>
      </c>
      <c r="E664" s="2">
        <v>4</v>
      </c>
    </row>
    <row r="665" spans="1:5" x14ac:dyDescent="0.25">
      <c r="A665">
        <v>8635</v>
      </c>
      <c r="E665" s="2">
        <v>4</v>
      </c>
    </row>
    <row r="666" spans="1:5" x14ac:dyDescent="0.25">
      <c r="A666">
        <v>8636</v>
      </c>
      <c r="B666" s="1">
        <v>1</v>
      </c>
      <c r="E666" s="2">
        <v>4</v>
      </c>
    </row>
    <row r="667" spans="1:5" x14ac:dyDescent="0.25">
      <c r="A667">
        <v>8637</v>
      </c>
      <c r="B667" s="1">
        <v>1</v>
      </c>
      <c r="E667" s="2">
        <v>4</v>
      </c>
    </row>
    <row r="668" spans="1:5" x14ac:dyDescent="0.25">
      <c r="A668">
        <v>8638</v>
      </c>
      <c r="B668" s="1">
        <v>1</v>
      </c>
      <c r="E668" s="2">
        <v>4</v>
      </c>
    </row>
    <row r="669" spans="1:5" x14ac:dyDescent="0.25">
      <c r="A669">
        <v>8639</v>
      </c>
      <c r="B669" s="1">
        <v>1</v>
      </c>
      <c r="E669" s="2">
        <v>4</v>
      </c>
    </row>
    <row r="670" spans="1:5" x14ac:dyDescent="0.25">
      <c r="A670">
        <v>8640</v>
      </c>
      <c r="B670" s="1">
        <v>1</v>
      </c>
      <c r="E670" s="2">
        <v>4</v>
      </c>
    </row>
    <row r="671" spans="1:5" x14ac:dyDescent="0.25">
      <c r="A671">
        <v>8641</v>
      </c>
      <c r="B671" s="1">
        <v>1</v>
      </c>
      <c r="E671" s="2">
        <v>4</v>
      </c>
    </row>
    <row r="672" spans="1:5" x14ac:dyDescent="0.25">
      <c r="A672">
        <v>8642</v>
      </c>
      <c r="B672" s="1">
        <v>1</v>
      </c>
      <c r="E672" s="2">
        <v>4</v>
      </c>
    </row>
    <row r="673" spans="1:5" x14ac:dyDescent="0.25">
      <c r="A673">
        <v>8643</v>
      </c>
      <c r="B673" s="1">
        <v>1</v>
      </c>
      <c r="E673" s="2">
        <v>4</v>
      </c>
    </row>
    <row r="674" spans="1:5" x14ac:dyDescent="0.25">
      <c r="A674">
        <v>8644</v>
      </c>
      <c r="B674" s="1">
        <v>1</v>
      </c>
      <c r="E674" s="2">
        <v>4</v>
      </c>
    </row>
    <row r="675" spans="1:5" x14ac:dyDescent="0.25">
      <c r="A675">
        <v>8645</v>
      </c>
      <c r="B675" s="1">
        <v>1</v>
      </c>
      <c r="C675" s="4">
        <v>2</v>
      </c>
      <c r="E675" s="2">
        <v>4</v>
      </c>
    </row>
    <row r="676" spans="1:5" x14ac:dyDescent="0.25">
      <c r="A676">
        <v>8646</v>
      </c>
      <c r="C676" s="4">
        <v>2</v>
      </c>
      <c r="E676" s="2">
        <v>4</v>
      </c>
    </row>
    <row r="677" spans="1:5" x14ac:dyDescent="0.25">
      <c r="A677">
        <v>8647</v>
      </c>
      <c r="C677" s="4">
        <v>2</v>
      </c>
      <c r="E677" s="2">
        <v>4</v>
      </c>
    </row>
    <row r="678" spans="1:5" x14ac:dyDescent="0.25">
      <c r="A678">
        <v>8648</v>
      </c>
      <c r="C678" s="4">
        <v>2</v>
      </c>
      <c r="D678" s="3">
        <v>3</v>
      </c>
    </row>
    <row r="679" spans="1:5" x14ac:dyDescent="0.25">
      <c r="A679">
        <v>8649</v>
      </c>
      <c r="C679" s="4">
        <v>2</v>
      </c>
      <c r="D679" s="3">
        <v>3</v>
      </c>
    </row>
    <row r="680" spans="1:5" x14ac:dyDescent="0.25">
      <c r="A680">
        <v>8650</v>
      </c>
      <c r="C680" s="4">
        <v>2</v>
      </c>
      <c r="D680" s="3">
        <v>3</v>
      </c>
    </row>
    <row r="681" spans="1:5" x14ac:dyDescent="0.25">
      <c r="A681">
        <v>8651</v>
      </c>
      <c r="C681" s="4">
        <v>2</v>
      </c>
      <c r="D681" s="3">
        <v>3</v>
      </c>
    </row>
    <row r="682" spans="1:5" x14ac:dyDescent="0.25">
      <c r="A682">
        <v>8652</v>
      </c>
      <c r="C682" s="4">
        <v>2</v>
      </c>
      <c r="D682" s="3">
        <v>3</v>
      </c>
    </row>
    <row r="683" spans="1:5" x14ac:dyDescent="0.25">
      <c r="A683">
        <v>8653</v>
      </c>
      <c r="C683" s="4">
        <v>2</v>
      </c>
      <c r="D683" s="3">
        <v>3</v>
      </c>
    </row>
    <row r="684" spans="1:5" x14ac:dyDescent="0.25">
      <c r="A684">
        <v>8654</v>
      </c>
      <c r="C684" s="4">
        <v>2</v>
      </c>
      <c r="D684" s="3">
        <v>3</v>
      </c>
    </row>
    <row r="685" spans="1:5" x14ac:dyDescent="0.25">
      <c r="A685">
        <v>8655</v>
      </c>
      <c r="C685" s="4">
        <v>2</v>
      </c>
      <c r="D685" s="3">
        <v>3</v>
      </c>
    </row>
    <row r="686" spans="1:5" x14ac:dyDescent="0.25">
      <c r="A686">
        <v>8656</v>
      </c>
      <c r="D686" s="3">
        <v>3</v>
      </c>
    </row>
    <row r="687" spans="1:5" x14ac:dyDescent="0.25">
      <c r="A687">
        <v>8657</v>
      </c>
      <c r="D687" s="3">
        <v>3</v>
      </c>
    </row>
    <row r="688" spans="1:5" x14ac:dyDescent="0.25">
      <c r="A688">
        <v>8658</v>
      </c>
      <c r="D688" s="3">
        <v>3</v>
      </c>
    </row>
    <row r="689" spans="1:5" x14ac:dyDescent="0.25">
      <c r="A689">
        <v>8659</v>
      </c>
      <c r="D689" s="3">
        <v>3</v>
      </c>
    </row>
    <row r="690" spans="1:5" x14ac:dyDescent="0.25">
      <c r="A690">
        <v>8660</v>
      </c>
      <c r="D690" s="3">
        <v>3</v>
      </c>
    </row>
    <row r="691" spans="1:5" x14ac:dyDescent="0.25">
      <c r="A691">
        <v>8661</v>
      </c>
      <c r="B691" s="1">
        <v>1</v>
      </c>
      <c r="E691" s="2">
        <v>4</v>
      </c>
    </row>
    <row r="692" spans="1:5" x14ac:dyDescent="0.25">
      <c r="A692">
        <v>8662</v>
      </c>
      <c r="B692" s="1">
        <v>1</v>
      </c>
      <c r="E692" s="2">
        <v>4</v>
      </c>
    </row>
    <row r="693" spans="1:5" x14ac:dyDescent="0.25">
      <c r="A693">
        <v>8663</v>
      </c>
      <c r="B693" s="1">
        <v>1</v>
      </c>
      <c r="E693" s="2">
        <v>4</v>
      </c>
    </row>
    <row r="694" spans="1:5" x14ac:dyDescent="0.25">
      <c r="A694">
        <v>8664</v>
      </c>
      <c r="B694" s="1">
        <v>1</v>
      </c>
      <c r="E694" s="2">
        <v>4</v>
      </c>
    </row>
    <row r="695" spans="1:5" x14ac:dyDescent="0.25">
      <c r="A695">
        <v>8665</v>
      </c>
      <c r="B695" s="1">
        <v>1</v>
      </c>
      <c r="E695" s="2">
        <v>4</v>
      </c>
    </row>
    <row r="696" spans="1:5" x14ac:dyDescent="0.25">
      <c r="A696">
        <v>8666</v>
      </c>
      <c r="B696" s="1">
        <v>1</v>
      </c>
      <c r="E696" s="2">
        <v>4</v>
      </c>
    </row>
    <row r="697" spans="1:5" x14ac:dyDescent="0.25">
      <c r="A697">
        <v>8667</v>
      </c>
      <c r="B697" s="1">
        <v>1</v>
      </c>
      <c r="E697" s="2">
        <v>4</v>
      </c>
    </row>
    <row r="698" spans="1:5" x14ac:dyDescent="0.25">
      <c r="A698">
        <v>8668</v>
      </c>
      <c r="B698" s="1">
        <v>1</v>
      </c>
      <c r="C698" s="4">
        <v>2</v>
      </c>
      <c r="E698" s="2">
        <v>4</v>
      </c>
    </row>
    <row r="699" spans="1:5" x14ac:dyDescent="0.25">
      <c r="A699">
        <v>8669</v>
      </c>
      <c r="B699" s="1">
        <v>1</v>
      </c>
      <c r="C699" s="4">
        <v>2</v>
      </c>
      <c r="E699" s="2">
        <v>4</v>
      </c>
    </row>
    <row r="700" spans="1:5" x14ac:dyDescent="0.25">
      <c r="A700">
        <v>8670</v>
      </c>
      <c r="B700" s="1">
        <v>1</v>
      </c>
      <c r="C700" s="4">
        <v>2</v>
      </c>
    </row>
    <row r="701" spans="1:5" x14ac:dyDescent="0.25">
      <c r="A701">
        <v>8671</v>
      </c>
      <c r="C701" s="4">
        <v>2</v>
      </c>
    </row>
    <row r="702" spans="1:5" x14ac:dyDescent="0.25">
      <c r="A702">
        <v>8672</v>
      </c>
      <c r="C702" s="4">
        <v>2</v>
      </c>
    </row>
    <row r="703" spans="1:5" x14ac:dyDescent="0.25">
      <c r="A703">
        <v>8673</v>
      </c>
      <c r="C703" s="4">
        <v>2</v>
      </c>
    </row>
    <row r="704" spans="1:5" x14ac:dyDescent="0.25">
      <c r="A704">
        <v>8674</v>
      </c>
      <c r="C704" s="4">
        <v>2</v>
      </c>
      <c r="D704" s="3">
        <v>3</v>
      </c>
    </row>
    <row r="705" spans="1:5" x14ac:dyDescent="0.25">
      <c r="A705">
        <v>8675</v>
      </c>
      <c r="C705" s="4">
        <v>2</v>
      </c>
      <c r="D705" s="3">
        <v>3</v>
      </c>
    </row>
    <row r="706" spans="1:5" x14ac:dyDescent="0.25">
      <c r="A706">
        <v>8676</v>
      </c>
      <c r="C706" s="4">
        <v>2</v>
      </c>
      <c r="D706" s="3">
        <v>3</v>
      </c>
    </row>
    <row r="707" spans="1:5" x14ac:dyDescent="0.25">
      <c r="A707">
        <v>8677</v>
      </c>
      <c r="C707" s="4">
        <v>2</v>
      </c>
      <c r="D707" s="3">
        <v>3</v>
      </c>
    </row>
    <row r="708" spans="1:5" x14ac:dyDescent="0.25">
      <c r="A708">
        <v>8678</v>
      </c>
      <c r="C708" s="4">
        <v>2</v>
      </c>
      <c r="D708" s="3">
        <v>3</v>
      </c>
    </row>
    <row r="709" spans="1:5" x14ac:dyDescent="0.25">
      <c r="A709">
        <v>8679</v>
      </c>
      <c r="D709" s="3">
        <v>3</v>
      </c>
    </row>
    <row r="710" spans="1:5" x14ac:dyDescent="0.25">
      <c r="A710">
        <v>8680</v>
      </c>
      <c r="D710" s="3">
        <v>3</v>
      </c>
    </row>
    <row r="711" spans="1:5" x14ac:dyDescent="0.25">
      <c r="A711">
        <v>8681</v>
      </c>
      <c r="B711" s="1">
        <v>1</v>
      </c>
      <c r="D711" s="3">
        <v>3</v>
      </c>
    </row>
    <row r="712" spans="1:5" x14ac:dyDescent="0.25">
      <c r="A712">
        <v>8682</v>
      </c>
      <c r="B712" s="1">
        <v>1</v>
      </c>
      <c r="D712" s="3">
        <v>3</v>
      </c>
      <c r="E712" s="2">
        <v>4</v>
      </c>
    </row>
    <row r="713" spans="1:5" x14ac:dyDescent="0.25">
      <c r="A713">
        <v>8683</v>
      </c>
      <c r="B713" s="1">
        <v>1</v>
      </c>
      <c r="D713" s="3">
        <v>3</v>
      </c>
      <c r="E713" s="2">
        <v>4</v>
      </c>
    </row>
    <row r="714" spans="1:5" x14ac:dyDescent="0.25">
      <c r="A714">
        <v>8684</v>
      </c>
      <c r="B714" s="1">
        <v>1</v>
      </c>
      <c r="D714" s="3">
        <v>3</v>
      </c>
      <c r="E714" s="2">
        <v>4</v>
      </c>
    </row>
    <row r="715" spans="1:5" x14ac:dyDescent="0.25">
      <c r="A715">
        <v>8685</v>
      </c>
      <c r="B715" s="1">
        <v>1</v>
      </c>
      <c r="D715" s="3">
        <v>3</v>
      </c>
      <c r="E715" s="2">
        <v>4</v>
      </c>
    </row>
    <row r="716" spans="1:5" x14ac:dyDescent="0.25">
      <c r="A716">
        <v>8686</v>
      </c>
      <c r="B716" s="1">
        <v>1</v>
      </c>
      <c r="E716" s="2">
        <v>4</v>
      </c>
    </row>
    <row r="717" spans="1:5" x14ac:dyDescent="0.25">
      <c r="A717">
        <v>8687</v>
      </c>
      <c r="B717" s="1">
        <v>1</v>
      </c>
      <c r="E717" s="2">
        <v>4</v>
      </c>
    </row>
    <row r="718" spans="1:5" x14ac:dyDescent="0.25">
      <c r="A718">
        <v>8688</v>
      </c>
      <c r="B718" s="1">
        <v>1</v>
      </c>
      <c r="E718" s="2">
        <v>4</v>
      </c>
    </row>
    <row r="719" spans="1:5" x14ac:dyDescent="0.25">
      <c r="A719">
        <v>8689</v>
      </c>
      <c r="B719" s="1">
        <v>1</v>
      </c>
      <c r="E719" s="2">
        <v>4</v>
      </c>
    </row>
    <row r="720" spans="1:5" x14ac:dyDescent="0.25">
      <c r="A720">
        <v>8690</v>
      </c>
      <c r="B720" s="1">
        <v>1</v>
      </c>
      <c r="C720" s="4">
        <v>2</v>
      </c>
      <c r="E720" s="2">
        <v>4</v>
      </c>
    </row>
    <row r="721" spans="1:5" x14ac:dyDescent="0.25">
      <c r="A721">
        <v>8691</v>
      </c>
      <c r="B721" s="1">
        <v>1</v>
      </c>
      <c r="C721" s="4">
        <v>2</v>
      </c>
      <c r="E721" s="2">
        <v>4</v>
      </c>
    </row>
    <row r="722" spans="1:5" x14ac:dyDescent="0.25">
      <c r="A722">
        <v>8692</v>
      </c>
      <c r="B722" s="1">
        <v>1</v>
      </c>
      <c r="C722" s="4">
        <v>2</v>
      </c>
      <c r="E722" s="2">
        <v>4</v>
      </c>
    </row>
    <row r="723" spans="1:5" x14ac:dyDescent="0.25">
      <c r="A723">
        <v>8693</v>
      </c>
      <c r="B723" s="1">
        <v>1</v>
      </c>
      <c r="C723" s="4">
        <v>2</v>
      </c>
      <c r="E723" s="2">
        <v>4</v>
      </c>
    </row>
    <row r="724" spans="1:5" x14ac:dyDescent="0.25">
      <c r="A724">
        <v>8694</v>
      </c>
      <c r="C724" s="4">
        <v>2</v>
      </c>
    </row>
    <row r="725" spans="1:5" x14ac:dyDescent="0.25">
      <c r="A725">
        <v>8695</v>
      </c>
      <c r="C725" s="4">
        <v>2</v>
      </c>
    </row>
    <row r="726" spans="1:5" x14ac:dyDescent="0.25">
      <c r="A726">
        <v>8696</v>
      </c>
      <c r="C726" s="4">
        <v>2</v>
      </c>
    </row>
    <row r="727" spans="1:5" x14ac:dyDescent="0.25">
      <c r="A727">
        <v>8697</v>
      </c>
      <c r="C727" s="4">
        <v>2</v>
      </c>
    </row>
    <row r="728" spans="1:5" x14ac:dyDescent="0.25">
      <c r="A728">
        <v>8698</v>
      </c>
      <c r="C728" s="4">
        <v>2</v>
      </c>
      <c r="D728" s="3">
        <v>3</v>
      </c>
    </row>
    <row r="729" spans="1:5" x14ac:dyDescent="0.25">
      <c r="A729">
        <v>8699</v>
      </c>
      <c r="C729" s="4">
        <v>2</v>
      </c>
      <c r="D729" s="3">
        <v>3</v>
      </c>
    </row>
    <row r="730" spans="1:5" x14ac:dyDescent="0.25">
      <c r="A730">
        <v>8700</v>
      </c>
      <c r="C730" s="4">
        <v>2</v>
      </c>
      <c r="D730" s="3">
        <v>3</v>
      </c>
    </row>
    <row r="731" spans="1:5" x14ac:dyDescent="0.25">
      <c r="A731">
        <v>8701</v>
      </c>
      <c r="C731" s="4">
        <v>2</v>
      </c>
      <c r="D731" s="3">
        <v>3</v>
      </c>
    </row>
    <row r="732" spans="1:5" x14ac:dyDescent="0.25">
      <c r="A732">
        <v>8702</v>
      </c>
      <c r="C732" s="4">
        <v>2</v>
      </c>
      <c r="D732" s="3">
        <v>3</v>
      </c>
    </row>
    <row r="733" spans="1:5" x14ac:dyDescent="0.25">
      <c r="A733">
        <v>8703</v>
      </c>
      <c r="C733" s="4">
        <v>2</v>
      </c>
      <c r="D733" s="3">
        <v>3</v>
      </c>
    </row>
    <row r="734" spans="1:5" x14ac:dyDescent="0.25">
      <c r="A734">
        <v>8704</v>
      </c>
      <c r="B734" s="1">
        <v>1</v>
      </c>
      <c r="C734" s="4">
        <v>2</v>
      </c>
      <c r="D734" s="3">
        <v>3</v>
      </c>
    </row>
    <row r="735" spans="1:5" x14ac:dyDescent="0.25">
      <c r="A735">
        <v>8705</v>
      </c>
      <c r="B735" s="1">
        <v>1</v>
      </c>
      <c r="C735" s="4">
        <v>2</v>
      </c>
      <c r="D735" s="3">
        <v>3</v>
      </c>
    </row>
    <row r="736" spans="1:5" x14ac:dyDescent="0.25">
      <c r="A736">
        <v>8706</v>
      </c>
      <c r="B736" s="1">
        <v>1</v>
      </c>
      <c r="D736" s="3">
        <v>3</v>
      </c>
    </row>
    <row r="737" spans="1:5" x14ac:dyDescent="0.25">
      <c r="A737">
        <v>8707</v>
      </c>
      <c r="B737" s="1">
        <v>1</v>
      </c>
      <c r="D737" s="3">
        <v>3</v>
      </c>
      <c r="E737" s="2">
        <v>4</v>
      </c>
    </row>
    <row r="738" spans="1:5" x14ac:dyDescent="0.25">
      <c r="A738">
        <v>8708</v>
      </c>
      <c r="B738" s="1">
        <v>1</v>
      </c>
      <c r="D738" s="3">
        <v>3</v>
      </c>
      <c r="E738" s="2">
        <v>4</v>
      </c>
    </row>
    <row r="739" spans="1:5" x14ac:dyDescent="0.25">
      <c r="A739">
        <v>8709</v>
      </c>
      <c r="B739" s="1">
        <v>1</v>
      </c>
      <c r="D739" s="3">
        <v>3</v>
      </c>
      <c r="E739" s="2">
        <v>4</v>
      </c>
    </row>
    <row r="740" spans="1:5" x14ac:dyDescent="0.25">
      <c r="A740">
        <v>8710</v>
      </c>
      <c r="B740" s="1">
        <v>1</v>
      </c>
      <c r="D740" s="3">
        <v>3</v>
      </c>
      <c r="E740" s="2">
        <v>4</v>
      </c>
    </row>
    <row r="741" spans="1:5" x14ac:dyDescent="0.25">
      <c r="A741">
        <v>8711</v>
      </c>
      <c r="B741" s="1">
        <v>1</v>
      </c>
      <c r="D741" s="3">
        <v>3</v>
      </c>
      <c r="E741" s="2">
        <v>4</v>
      </c>
    </row>
    <row r="742" spans="1:5" x14ac:dyDescent="0.25">
      <c r="A742">
        <v>8712</v>
      </c>
      <c r="B742" s="1">
        <v>1</v>
      </c>
      <c r="D742" s="3">
        <v>3</v>
      </c>
      <c r="E742" s="2">
        <v>4</v>
      </c>
    </row>
    <row r="743" spans="1:5" x14ac:dyDescent="0.25">
      <c r="A743">
        <v>8713</v>
      </c>
      <c r="B743" s="1">
        <v>1</v>
      </c>
      <c r="E743" s="2">
        <v>4</v>
      </c>
    </row>
    <row r="744" spans="1:5" x14ac:dyDescent="0.25">
      <c r="A744">
        <v>8714</v>
      </c>
      <c r="B744" s="1">
        <v>1</v>
      </c>
      <c r="E744" s="2">
        <v>4</v>
      </c>
    </row>
    <row r="745" spans="1:5" x14ac:dyDescent="0.25">
      <c r="A745">
        <v>8715</v>
      </c>
      <c r="B745" s="1">
        <v>1</v>
      </c>
      <c r="E745" s="2">
        <v>4</v>
      </c>
    </row>
    <row r="746" spans="1:5" x14ac:dyDescent="0.25">
      <c r="A746">
        <v>8716</v>
      </c>
      <c r="B746" s="1">
        <v>1</v>
      </c>
      <c r="E746" s="2">
        <v>4</v>
      </c>
    </row>
    <row r="747" spans="1:5" x14ac:dyDescent="0.25">
      <c r="A747">
        <v>8717</v>
      </c>
      <c r="B747" s="1">
        <v>1</v>
      </c>
      <c r="E747" s="2">
        <v>4</v>
      </c>
    </row>
    <row r="748" spans="1:5" x14ac:dyDescent="0.25">
      <c r="A748">
        <v>8718</v>
      </c>
      <c r="E748" s="2">
        <v>4</v>
      </c>
    </row>
    <row r="749" spans="1:5" x14ac:dyDescent="0.25">
      <c r="A749">
        <v>8719</v>
      </c>
      <c r="E749" s="2">
        <v>4</v>
      </c>
    </row>
    <row r="750" spans="1:5" x14ac:dyDescent="0.25">
      <c r="A750">
        <v>8720</v>
      </c>
      <c r="C750" s="4">
        <v>2</v>
      </c>
      <c r="D750" s="3">
        <v>3</v>
      </c>
      <c r="E750" s="2">
        <v>4</v>
      </c>
    </row>
    <row r="751" spans="1:5" x14ac:dyDescent="0.25">
      <c r="A751">
        <v>8721</v>
      </c>
      <c r="C751" s="4">
        <v>2</v>
      </c>
      <c r="D751" s="3">
        <v>3</v>
      </c>
      <c r="E751" s="2">
        <v>4</v>
      </c>
    </row>
    <row r="752" spans="1:5" x14ac:dyDescent="0.25">
      <c r="A752">
        <v>8722</v>
      </c>
      <c r="C752" s="4">
        <v>2</v>
      </c>
      <c r="D752" s="3">
        <v>3</v>
      </c>
    </row>
    <row r="753" spans="1:5" x14ac:dyDescent="0.25">
      <c r="A753">
        <v>8723</v>
      </c>
      <c r="C753" s="4">
        <v>2</v>
      </c>
      <c r="D753" s="3">
        <v>3</v>
      </c>
    </row>
    <row r="754" spans="1:5" x14ac:dyDescent="0.25">
      <c r="A754">
        <v>8724</v>
      </c>
      <c r="C754" s="4">
        <v>2</v>
      </c>
      <c r="D754" s="3">
        <v>3</v>
      </c>
    </row>
    <row r="755" spans="1:5" x14ac:dyDescent="0.25">
      <c r="A755">
        <v>8725</v>
      </c>
      <c r="C755" s="4">
        <v>2</v>
      </c>
      <c r="D755" s="3">
        <v>3</v>
      </c>
    </row>
    <row r="756" spans="1:5" x14ac:dyDescent="0.25">
      <c r="A756">
        <v>8726</v>
      </c>
      <c r="C756" s="4">
        <v>2</v>
      </c>
      <c r="D756" s="3">
        <v>3</v>
      </c>
    </row>
    <row r="757" spans="1:5" x14ac:dyDescent="0.25">
      <c r="A757">
        <v>8727</v>
      </c>
      <c r="C757" s="4">
        <v>2</v>
      </c>
      <c r="D757" s="3">
        <v>3</v>
      </c>
    </row>
    <row r="758" spans="1:5" x14ac:dyDescent="0.25">
      <c r="A758">
        <v>8728</v>
      </c>
      <c r="C758" s="4">
        <v>2</v>
      </c>
      <c r="D758" s="3">
        <v>3</v>
      </c>
    </row>
    <row r="759" spans="1:5" x14ac:dyDescent="0.25">
      <c r="A759">
        <v>8729</v>
      </c>
      <c r="C759" s="4">
        <v>2</v>
      </c>
      <c r="D759" s="3">
        <v>3</v>
      </c>
    </row>
    <row r="760" spans="1:5" x14ac:dyDescent="0.25">
      <c r="A760">
        <v>8730</v>
      </c>
      <c r="C760" s="4">
        <v>2</v>
      </c>
      <c r="D760" s="3">
        <v>3</v>
      </c>
    </row>
    <row r="761" spans="1:5" x14ac:dyDescent="0.25">
      <c r="A761">
        <v>8731</v>
      </c>
      <c r="B761" s="1">
        <v>1</v>
      </c>
      <c r="C761" s="4">
        <v>2</v>
      </c>
      <c r="D761" s="3">
        <v>3</v>
      </c>
    </row>
    <row r="762" spans="1:5" x14ac:dyDescent="0.25">
      <c r="A762">
        <v>8732</v>
      </c>
      <c r="B762" s="1">
        <v>1</v>
      </c>
    </row>
    <row r="763" spans="1:5" x14ac:dyDescent="0.25">
      <c r="A763">
        <v>8733</v>
      </c>
      <c r="B763" s="1">
        <v>1</v>
      </c>
    </row>
    <row r="764" spans="1:5" x14ac:dyDescent="0.25">
      <c r="A764">
        <v>8734</v>
      </c>
      <c r="B764" s="1">
        <v>1</v>
      </c>
      <c r="E764" s="2">
        <v>4</v>
      </c>
    </row>
    <row r="765" spans="1:5" x14ac:dyDescent="0.25">
      <c r="A765">
        <v>8735</v>
      </c>
      <c r="B765" s="1">
        <v>1</v>
      </c>
      <c r="E765" s="2">
        <v>4</v>
      </c>
    </row>
    <row r="766" spans="1:5" x14ac:dyDescent="0.25">
      <c r="A766">
        <v>8736</v>
      </c>
      <c r="B766" s="1">
        <v>1</v>
      </c>
      <c r="E766" s="2">
        <v>4</v>
      </c>
    </row>
    <row r="767" spans="1:5" x14ac:dyDescent="0.25">
      <c r="A767">
        <v>8737</v>
      </c>
      <c r="B767" s="1">
        <v>1</v>
      </c>
      <c r="E767" s="2">
        <v>4</v>
      </c>
    </row>
    <row r="768" spans="1:5" x14ac:dyDescent="0.25">
      <c r="A768">
        <v>8738</v>
      </c>
      <c r="B768" s="1">
        <v>1</v>
      </c>
      <c r="E768" s="2">
        <v>4</v>
      </c>
    </row>
    <row r="769" spans="1:5" x14ac:dyDescent="0.25">
      <c r="A769">
        <v>8739</v>
      </c>
      <c r="B769" s="1">
        <v>1</v>
      </c>
      <c r="E769" s="2">
        <v>4</v>
      </c>
    </row>
    <row r="770" spans="1:5" x14ac:dyDescent="0.25">
      <c r="A770">
        <v>8740</v>
      </c>
      <c r="B770" s="1">
        <v>1</v>
      </c>
      <c r="E770" s="2">
        <v>4</v>
      </c>
    </row>
    <row r="771" spans="1:5" x14ac:dyDescent="0.25">
      <c r="A771">
        <v>8741</v>
      </c>
      <c r="B771" s="1">
        <v>1</v>
      </c>
      <c r="E771" s="2">
        <v>4</v>
      </c>
    </row>
    <row r="772" spans="1:5" x14ac:dyDescent="0.25">
      <c r="A772">
        <v>8742</v>
      </c>
      <c r="C772" s="4">
        <v>2</v>
      </c>
      <c r="E772" s="2">
        <v>4</v>
      </c>
    </row>
    <row r="773" spans="1:5" x14ac:dyDescent="0.25">
      <c r="A773">
        <v>8743</v>
      </c>
      <c r="C773" s="4">
        <v>2</v>
      </c>
      <c r="D773" s="3">
        <v>3</v>
      </c>
      <c r="E773" s="2">
        <v>4</v>
      </c>
    </row>
    <row r="774" spans="1:5" x14ac:dyDescent="0.25">
      <c r="A774">
        <v>8744</v>
      </c>
      <c r="C774" s="4">
        <v>2</v>
      </c>
      <c r="D774" s="3">
        <v>3</v>
      </c>
    </row>
    <row r="775" spans="1:5" x14ac:dyDescent="0.25">
      <c r="A775">
        <v>8745</v>
      </c>
      <c r="C775" s="4">
        <v>2</v>
      </c>
      <c r="D775" s="3">
        <v>3</v>
      </c>
    </row>
    <row r="776" spans="1:5" x14ac:dyDescent="0.25">
      <c r="A776">
        <v>8746</v>
      </c>
      <c r="C776" s="4">
        <v>2</v>
      </c>
      <c r="D776" s="3">
        <v>3</v>
      </c>
    </row>
    <row r="777" spans="1:5" x14ac:dyDescent="0.25">
      <c r="A777">
        <v>8747</v>
      </c>
      <c r="C777" s="4">
        <v>2</v>
      </c>
      <c r="D777" s="3">
        <v>3</v>
      </c>
    </row>
    <row r="778" spans="1:5" x14ac:dyDescent="0.25">
      <c r="A778">
        <v>8748</v>
      </c>
      <c r="C778" s="4">
        <v>2</v>
      </c>
      <c r="D778" s="3">
        <v>3</v>
      </c>
    </row>
    <row r="779" spans="1:5" x14ac:dyDescent="0.25">
      <c r="A779">
        <v>8749</v>
      </c>
      <c r="C779" s="4">
        <v>2</v>
      </c>
      <c r="D779" s="3">
        <v>3</v>
      </c>
    </row>
    <row r="780" spans="1:5" x14ac:dyDescent="0.25">
      <c r="A780">
        <v>8750</v>
      </c>
      <c r="C780" s="4">
        <v>2</v>
      </c>
      <c r="D780" s="3">
        <v>3</v>
      </c>
    </row>
    <row r="781" spans="1:5" x14ac:dyDescent="0.25">
      <c r="A781">
        <v>8751</v>
      </c>
      <c r="C781" s="4">
        <v>2</v>
      </c>
      <c r="D781" s="3">
        <v>3</v>
      </c>
    </row>
    <row r="782" spans="1:5" x14ac:dyDescent="0.25">
      <c r="A782">
        <v>8752</v>
      </c>
      <c r="C782" s="4">
        <v>2</v>
      </c>
      <c r="D782" s="3">
        <v>3</v>
      </c>
    </row>
    <row r="783" spans="1:5" x14ac:dyDescent="0.25">
      <c r="A783">
        <v>8753</v>
      </c>
      <c r="B783" s="1">
        <v>1</v>
      </c>
      <c r="C783" s="4">
        <v>2</v>
      </c>
      <c r="D783" s="3">
        <v>3</v>
      </c>
    </row>
    <row r="784" spans="1:5" x14ac:dyDescent="0.25">
      <c r="A784">
        <v>8754</v>
      </c>
      <c r="B784" s="1">
        <v>1</v>
      </c>
      <c r="D784" s="3">
        <v>3</v>
      </c>
    </row>
    <row r="785" spans="1:5" x14ac:dyDescent="0.25">
      <c r="A785">
        <v>8755</v>
      </c>
      <c r="B785" s="1">
        <v>1</v>
      </c>
      <c r="D785" s="3">
        <v>3</v>
      </c>
    </row>
    <row r="786" spans="1:5" x14ac:dyDescent="0.25">
      <c r="A786">
        <v>8756</v>
      </c>
      <c r="B786" s="1">
        <v>1</v>
      </c>
      <c r="D786" s="3">
        <v>3</v>
      </c>
    </row>
    <row r="787" spans="1:5" x14ac:dyDescent="0.25">
      <c r="A787">
        <v>8757</v>
      </c>
      <c r="B787" s="1">
        <v>1</v>
      </c>
      <c r="E787" s="2">
        <v>4</v>
      </c>
    </row>
    <row r="788" spans="1:5" x14ac:dyDescent="0.25">
      <c r="A788">
        <v>8758</v>
      </c>
      <c r="B788" s="1">
        <v>1</v>
      </c>
      <c r="E788" s="2">
        <v>4</v>
      </c>
    </row>
    <row r="789" spans="1:5" x14ac:dyDescent="0.25">
      <c r="A789">
        <v>8759</v>
      </c>
      <c r="B789" s="1">
        <v>1</v>
      </c>
      <c r="E789" s="2">
        <v>4</v>
      </c>
    </row>
    <row r="790" spans="1:5" x14ac:dyDescent="0.25">
      <c r="A790">
        <v>8760</v>
      </c>
      <c r="B790" s="1">
        <v>1</v>
      </c>
      <c r="E790" s="2">
        <v>4</v>
      </c>
    </row>
    <row r="791" spans="1:5" x14ac:dyDescent="0.25">
      <c r="A791">
        <v>8761</v>
      </c>
      <c r="B791" s="1">
        <v>1</v>
      </c>
      <c r="E791" s="2">
        <v>4</v>
      </c>
    </row>
    <row r="792" spans="1:5" x14ac:dyDescent="0.25">
      <c r="A792">
        <v>8762</v>
      </c>
      <c r="B792" s="1">
        <v>1</v>
      </c>
      <c r="E792" s="2">
        <v>4</v>
      </c>
    </row>
    <row r="793" spans="1:5" x14ac:dyDescent="0.25">
      <c r="A793">
        <v>8763</v>
      </c>
      <c r="B793" s="1">
        <v>1</v>
      </c>
      <c r="E793" s="2">
        <v>4</v>
      </c>
    </row>
    <row r="794" spans="1:5" x14ac:dyDescent="0.25">
      <c r="A794">
        <v>8764</v>
      </c>
      <c r="B794" s="1">
        <v>1</v>
      </c>
      <c r="E794" s="2">
        <v>4</v>
      </c>
    </row>
    <row r="795" spans="1:5" x14ac:dyDescent="0.25">
      <c r="A795">
        <v>8765</v>
      </c>
      <c r="B795" s="1">
        <v>1</v>
      </c>
      <c r="E795" s="2">
        <v>4</v>
      </c>
    </row>
    <row r="796" spans="1:5" x14ac:dyDescent="0.25">
      <c r="A796">
        <v>8766</v>
      </c>
      <c r="B796" s="1">
        <v>1</v>
      </c>
      <c r="E796" s="2">
        <v>4</v>
      </c>
    </row>
    <row r="797" spans="1:5" x14ac:dyDescent="0.25">
      <c r="A797">
        <v>8767</v>
      </c>
      <c r="C797" s="4">
        <v>2</v>
      </c>
      <c r="E797" s="2">
        <v>4</v>
      </c>
    </row>
    <row r="798" spans="1:5" x14ac:dyDescent="0.25">
      <c r="A798">
        <v>8768</v>
      </c>
      <c r="C798" s="4">
        <v>2</v>
      </c>
      <c r="E798" s="2">
        <v>4</v>
      </c>
    </row>
    <row r="799" spans="1:5" x14ac:dyDescent="0.25">
      <c r="A799">
        <v>8769</v>
      </c>
      <c r="C799" s="4">
        <v>2</v>
      </c>
      <c r="D799" s="3">
        <v>3</v>
      </c>
    </row>
    <row r="800" spans="1:5" x14ac:dyDescent="0.25">
      <c r="A800">
        <v>8770</v>
      </c>
      <c r="C800" s="4">
        <v>2</v>
      </c>
      <c r="D800" s="3">
        <v>3</v>
      </c>
    </row>
    <row r="801" spans="1:5" x14ac:dyDescent="0.25">
      <c r="A801">
        <v>8771</v>
      </c>
      <c r="C801" s="4">
        <v>2</v>
      </c>
      <c r="D801" s="3">
        <v>3</v>
      </c>
    </row>
    <row r="802" spans="1:5" x14ac:dyDescent="0.25">
      <c r="A802">
        <v>8772</v>
      </c>
      <c r="C802" s="4">
        <v>2</v>
      </c>
      <c r="D802" s="3">
        <v>3</v>
      </c>
    </row>
    <row r="803" spans="1:5" x14ac:dyDescent="0.25">
      <c r="A803">
        <v>8773</v>
      </c>
      <c r="C803" s="4">
        <v>2</v>
      </c>
      <c r="D803" s="3">
        <v>3</v>
      </c>
    </row>
    <row r="804" spans="1:5" x14ac:dyDescent="0.25">
      <c r="A804">
        <v>8774</v>
      </c>
      <c r="C804" s="4">
        <v>2</v>
      </c>
      <c r="D804" s="3">
        <v>3</v>
      </c>
    </row>
    <row r="805" spans="1:5" x14ac:dyDescent="0.25">
      <c r="A805">
        <v>8775</v>
      </c>
      <c r="C805" s="4">
        <v>2</v>
      </c>
      <c r="D805" s="3">
        <v>3</v>
      </c>
    </row>
    <row r="806" spans="1:5" x14ac:dyDescent="0.25">
      <c r="A806">
        <v>8776</v>
      </c>
      <c r="C806" s="4">
        <v>2</v>
      </c>
      <c r="D806" s="3">
        <v>3</v>
      </c>
    </row>
    <row r="807" spans="1:5" x14ac:dyDescent="0.25">
      <c r="A807">
        <v>8777</v>
      </c>
      <c r="C807" s="4">
        <v>2</v>
      </c>
      <c r="D807" s="3">
        <v>3</v>
      </c>
    </row>
    <row r="808" spans="1:5" x14ac:dyDescent="0.25">
      <c r="A808">
        <v>8778</v>
      </c>
      <c r="B808" s="1">
        <v>1</v>
      </c>
      <c r="C808" s="4">
        <v>2</v>
      </c>
      <c r="D808" s="3">
        <v>3</v>
      </c>
    </row>
    <row r="809" spans="1:5" x14ac:dyDescent="0.25">
      <c r="A809">
        <v>8779</v>
      </c>
      <c r="B809" s="1">
        <v>1</v>
      </c>
      <c r="C809" s="4">
        <v>2</v>
      </c>
      <c r="D809" s="3">
        <v>3</v>
      </c>
    </row>
    <row r="810" spans="1:5" x14ac:dyDescent="0.25">
      <c r="A810">
        <v>8780</v>
      </c>
      <c r="B810" s="1">
        <v>1</v>
      </c>
      <c r="C810" s="4">
        <v>2</v>
      </c>
      <c r="D810" s="3">
        <v>3</v>
      </c>
    </row>
    <row r="811" spans="1:5" x14ac:dyDescent="0.25">
      <c r="A811">
        <v>8781</v>
      </c>
      <c r="B811" s="1">
        <v>1</v>
      </c>
      <c r="D811" s="3">
        <v>3</v>
      </c>
    </row>
    <row r="812" spans="1:5" x14ac:dyDescent="0.25">
      <c r="A812">
        <v>8782</v>
      </c>
      <c r="B812" s="1">
        <v>1</v>
      </c>
      <c r="D812" s="3">
        <v>3</v>
      </c>
    </row>
    <row r="813" spans="1:5" x14ac:dyDescent="0.25">
      <c r="A813">
        <v>8783</v>
      </c>
      <c r="B813" s="1">
        <v>1</v>
      </c>
      <c r="E813" s="2">
        <v>4</v>
      </c>
    </row>
    <row r="814" spans="1:5" x14ac:dyDescent="0.25">
      <c r="A814">
        <v>8784</v>
      </c>
      <c r="B814" s="1">
        <v>1</v>
      </c>
      <c r="E814" s="2">
        <v>4</v>
      </c>
    </row>
    <row r="815" spans="1:5" x14ac:dyDescent="0.25">
      <c r="A815">
        <v>8785</v>
      </c>
      <c r="B815" s="1">
        <v>1</v>
      </c>
      <c r="E815" s="2">
        <v>4</v>
      </c>
    </row>
    <row r="816" spans="1:5" x14ac:dyDescent="0.25">
      <c r="A816">
        <v>8786</v>
      </c>
      <c r="B816" s="1">
        <v>1</v>
      </c>
      <c r="E816" s="2">
        <v>4</v>
      </c>
    </row>
    <row r="817" spans="1:6" x14ac:dyDescent="0.25">
      <c r="A817">
        <v>8787</v>
      </c>
      <c r="B817" s="1">
        <v>1</v>
      </c>
      <c r="E817" s="2">
        <v>4</v>
      </c>
    </row>
    <row r="818" spans="1:6" x14ac:dyDescent="0.25">
      <c r="A818">
        <v>8788</v>
      </c>
      <c r="B818" s="1">
        <v>1</v>
      </c>
      <c r="E818" s="2">
        <v>4</v>
      </c>
    </row>
    <row r="819" spans="1:6" x14ac:dyDescent="0.25">
      <c r="A819">
        <v>8789</v>
      </c>
      <c r="B819" s="1">
        <v>1</v>
      </c>
      <c r="E819" s="2">
        <v>4</v>
      </c>
    </row>
    <row r="820" spans="1:6" x14ac:dyDescent="0.25">
      <c r="A820">
        <v>8790</v>
      </c>
      <c r="B820" s="1">
        <v>1</v>
      </c>
      <c r="E820" s="2">
        <v>4</v>
      </c>
    </row>
    <row r="821" spans="1:6" x14ac:dyDescent="0.25">
      <c r="A821">
        <v>8791</v>
      </c>
      <c r="B821" s="1">
        <v>1</v>
      </c>
      <c r="E821" s="2">
        <v>4</v>
      </c>
    </row>
    <row r="822" spans="1:6" x14ac:dyDescent="0.25">
      <c r="A822">
        <v>8792</v>
      </c>
      <c r="B822" s="1">
        <v>1</v>
      </c>
      <c r="C822" s="4">
        <v>2</v>
      </c>
      <c r="E822" s="2">
        <v>4</v>
      </c>
    </row>
    <row r="823" spans="1:6" x14ac:dyDescent="0.25">
      <c r="A823">
        <v>8793</v>
      </c>
      <c r="B823" s="1">
        <v>1</v>
      </c>
      <c r="C823" s="4">
        <v>2</v>
      </c>
      <c r="E823" s="2">
        <v>4</v>
      </c>
    </row>
    <row r="824" spans="1:6" x14ac:dyDescent="0.25">
      <c r="A824">
        <v>8794</v>
      </c>
      <c r="B824" s="1">
        <v>1</v>
      </c>
      <c r="C824" s="4">
        <v>2</v>
      </c>
      <c r="E824" s="2">
        <v>4</v>
      </c>
    </row>
    <row r="825" spans="1:6" x14ac:dyDescent="0.25">
      <c r="A825">
        <v>8795</v>
      </c>
      <c r="B825" s="1">
        <v>1</v>
      </c>
      <c r="C825" s="4">
        <v>2</v>
      </c>
      <c r="E825" s="2">
        <v>4</v>
      </c>
    </row>
    <row r="826" spans="1:6" x14ac:dyDescent="0.25">
      <c r="A826">
        <v>8796</v>
      </c>
      <c r="C826" s="4">
        <v>2</v>
      </c>
      <c r="D826" s="3">
        <v>3</v>
      </c>
      <c r="E826" s="2">
        <v>4</v>
      </c>
    </row>
    <row r="827" spans="1:6" x14ac:dyDescent="0.25">
      <c r="A827">
        <v>8797</v>
      </c>
      <c r="C827" s="4">
        <v>2</v>
      </c>
      <c r="D827" s="3">
        <v>3</v>
      </c>
      <c r="E827" s="2">
        <v>4</v>
      </c>
    </row>
    <row r="828" spans="1:6" x14ac:dyDescent="0.25">
      <c r="A828">
        <v>8798</v>
      </c>
      <c r="C828" s="4">
        <v>2</v>
      </c>
      <c r="D828" s="3">
        <v>3</v>
      </c>
      <c r="E828" s="2">
        <v>4</v>
      </c>
    </row>
    <row r="829" spans="1:6" x14ac:dyDescent="0.25">
      <c r="A829">
        <v>8799</v>
      </c>
      <c r="C829" s="4">
        <v>2</v>
      </c>
      <c r="D829" s="3">
        <v>3</v>
      </c>
      <c r="E829" s="2">
        <v>4</v>
      </c>
    </row>
    <row r="830" spans="1:6" x14ac:dyDescent="0.25">
      <c r="A830">
        <v>8800</v>
      </c>
      <c r="C830" s="4">
        <v>2</v>
      </c>
      <c r="D830" s="3">
        <v>3</v>
      </c>
    </row>
    <row r="831" spans="1:6" x14ac:dyDescent="0.25">
      <c r="A831">
        <v>8801</v>
      </c>
      <c r="F831" t="s">
        <v>22</v>
      </c>
    </row>
    <row r="832" spans="1:6" x14ac:dyDescent="0.25">
      <c r="A832">
        <v>10599</v>
      </c>
    </row>
    <row r="833" spans="1:6" x14ac:dyDescent="0.25">
      <c r="A833">
        <v>10600</v>
      </c>
    </row>
    <row r="834" spans="1:6" x14ac:dyDescent="0.25">
      <c r="A834">
        <v>10601</v>
      </c>
      <c r="F834" t="s">
        <v>22</v>
      </c>
    </row>
    <row r="835" spans="1:6" x14ac:dyDescent="0.25">
      <c r="A835">
        <v>10602</v>
      </c>
      <c r="C835" s="4">
        <v>2</v>
      </c>
      <c r="D835" s="3">
        <v>3</v>
      </c>
    </row>
    <row r="836" spans="1:6" x14ac:dyDescent="0.25">
      <c r="A836">
        <v>10603</v>
      </c>
      <c r="C836" s="4">
        <v>2</v>
      </c>
      <c r="D836" s="3">
        <v>3</v>
      </c>
    </row>
    <row r="837" spans="1:6" x14ac:dyDescent="0.25">
      <c r="A837">
        <v>10604</v>
      </c>
      <c r="C837" s="4">
        <v>2</v>
      </c>
      <c r="D837" s="3">
        <v>3</v>
      </c>
    </row>
    <row r="838" spans="1:6" x14ac:dyDescent="0.25">
      <c r="A838">
        <v>10605</v>
      </c>
      <c r="C838" s="4">
        <v>2</v>
      </c>
      <c r="D838" s="3">
        <v>3</v>
      </c>
    </row>
    <row r="839" spans="1:6" x14ac:dyDescent="0.25">
      <c r="A839">
        <v>10606</v>
      </c>
      <c r="C839" s="4">
        <v>2</v>
      </c>
      <c r="D839" s="3">
        <v>3</v>
      </c>
    </row>
    <row r="840" spans="1:6" x14ac:dyDescent="0.25">
      <c r="A840">
        <v>10607</v>
      </c>
      <c r="C840" s="4">
        <v>2</v>
      </c>
      <c r="D840" s="3">
        <v>3</v>
      </c>
    </row>
    <row r="841" spans="1:6" x14ac:dyDescent="0.25">
      <c r="A841">
        <v>10608</v>
      </c>
      <c r="C841" s="4">
        <v>2</v>
      </c>
      <c r="D841" s="3">
        <v>3</v>
      </c>
    </row>
    <row r="842" spans="1:6" x14ac:dyDescent="0.25">
      <c r="A842">
        <v>10609</v>
      </c>
      <c r="C842" s="4">
        <v>2</v>
      </c>
      <c r="D842" s="3">
        <v>3</v>
      </c>
    </row>
    <row r="843" spans="1:6" x14ac:dyDescent="0.25">
      <c r="A843">
        <v>10610</v>
      </c>
      <c r="B843" s="1">
        <v>1</v>
      </c>
      <c r="C843" s="4">
        <v>2</v>
      </c>
      <c r="D843" s="3">
        <v>3</v>
      </c>
    </row>
    <row r="844" spans="1:6" x14ac:dyDescent="0.25">
      <c r="A844">
        <v>10611</v>
      </c>
      <c r="B844" s="1">
        <v>1</v>
      </c>
      <c r="C844" s="4">
        <v>2</v>
      </c>
      <c r="D844" s="3">
        <v>3</v>
      </c>
    </row>
    <row r="845" spans="1:6" x14ac:dyDescent="0.25">
      <c r="A845">
        <v>10612</v>
      </c>
      <c r="B845" s="1">
        <v>1</v>
      </c>
      <c r="C845" s="4">
        <v>2</v>
      </c>
    </row>
    <row r="846" spans="1:6" x14ac:dyDescent="0.25">
      <c r="A846">
        <v>10613</v>
      </c>
      <c r="B846" s="1">
        <v>1</v>
      </c>
      <c r="E846" s="2">
        <v>4</v>
      </c>
    </row>
    <row r="847" spans="1:6" x14ac:dyDescent="0.25">
      <c r="A847">
        <v>10614</v>
      </c>
      <c r="B847" s="1">
        <v>1</v>
      </c>
      <c r="E847" s="2">
        <v>4</v>
      </c>
    </row>
    <row r="848" spans="1:6" x14ac:dyDescent="0.25">
      <c r="A848">
        <v>10615</v>
      </c>
      <c r="B848" s="1">
        <v>1</v>
      </c>
      <c r="E848" s="2">
        <v>4</v>
      </c>
    </row>
    <row r="849" spans="1:5" x14ac:dyDescent="0.25">
      <c r="A849">
        <v>10616</v>
      </c>
      <c r="B849" s="1">
        <v>1</v>
      </c>
      <c r="E849" s="2">
        <v>4</v>
      </c>
    </row>
    <row r="850" spans="1:5" x14ac:dyDescent="0.25">
      <c r="A850">
        <v>10617</v>
      </c>
      <c r="B850" s="1">
        <v>1</v>
      </c>
      <c r="E850" s="2">
        <v>4</v>
      </c>
    </row>
    <row r="851" spans="1:5" x14ac:dyDescent="0.25">
      <c r="A851">
        <v>10618</v>
      </c>
      <c r="B851" s="1">
        <v>1</v>
      </c>
      <c r="E851" s="2">
        <v>4</v>
      </c>
    </row>
    <row r="852" spans="1:5" x14ac:dyDescent="0.25">
      <c r="A852">
        <v>10619</v>
      </c>
      <c r="B852" s="1">
        <v>1</v>
      </c>
      <c r="E852" s="2">
        <v>4</v>
      </c>
    </row>
    <row r="853" spans="1:5" x14ac:dyDescent="0.25">
      <c r="A853">
        <v>10620</v>
      </c>
      <c r="B853" s="1">
        <v>1</v>
      </c>
      <c r="E853" s="2">
        <v>4</v>
      </c>
    </row>
    <row r="854" spans="1:5" x14ac:dyDescent="0.25">
      <c r="A854">
        <v>10621</v>
      </c>
      <c r="B854" s="1">
        <v>1</v>
      </c>
      <c r="E854" s="2">
        <v>4</v>
      </c>
    </row>
    <row r="855" spans="1:5" x14ac:dyDescent="0.25">
      <c r="A855">
        <v>10622</v>
      </c>
      <c r="B855" s="1">
        <v>1</v>
      </c>
      <c r="E855" s="2">
        <v>4</v>
      </c>
    </row>
    <row r="856" spans="1:5" x14ac:dyDescent="0.25">
      <c r="A856">
        <v>10623</v>
      </c>
      <c r="B856" s="1">
        <v>1</v>
      </c>
      <c r="E856" s="2">
        <v>4</v>
      </c>
    </row>
    <row r="857" spans="1:5" x14ac:dyDescent="0.25">
      <c r="A857">
        <v>10624</v>
      </c>
      <c r="B857" s="1">
        <v>1</v>
      </c>
      <c r="E857" s="2">
        <v>4</v>
      </c>
    </row>
    <row r="858" spans="1:5" x14ac:dyDescent="0.25">
      <c r="A858">
        <v>10625</v>
      </c>
      <c r="B858" s="1">
        <v>1</v>
      </c>
      <c r="E858" s="2">
        <v>4</v>
      </c>
    </row>
    <row r="859" spans="1:5" x14ac:dyDescent="0.25">
      <c r="A859">
        <v>10626</v>
      </c>
      <c r="B859" s="1">
        <v>1</v>
      </c>
      <c r="E859" s="2">
        <v>4</v>
      </c>
    </row>
    <row r="860" spans="1:5" x14ac:dyDescent="0.25">
      <c r="A860">
        <v>10627</v>
      </c>
      <c r="E860" s="2">
        <v>4</v>
      </c>
    </row>
    <row r="861" spans="1:5" x14ac:dyDescent="0.25">
      <c r="A861">
        <v>10628</v>
      </c>
      <c r="D861" s="3">
        <v>3</v>
      </c>
      <c r="E861" s="2">
        <v>4</v>
      </c>
    </row>
    <row r="862" spans="1:5" x14ac:dyDescent="0.25">
      <c r="A862">
        <v>10629</v>
      </c>
      <c r="D862" s="3">
        <v>3</v>
      </c>
      <c r="E862" s="2">
        <v>4</v>
      </c>
    </row>
    <row r="863" spans="1:5" x14ac:dyDescent="0.25">
      <c r="A863">
        <v>10630</v>
      </c>
      <c r="C863" s="4">
        <v>2</v>
      </c>
      <c r="D863" s="3">
        <v>3</v>
      </c>
      <c r="E863" s="2">
        <v>4</v>
      </c>
    </row>
    <row r="864" spans="1:5" x14ac:dyDescent="0.25">
      <c r="A864">
        <v>10631</v>
      </c>
      <c r="C864" s="4">
        <v>2</v>
      </c>
      <c r="D864" s="3">
        <v>3</v>
      </c>
      <c r="E864" s="2">
        <v>4</v>
      </c>
    </row>
    <row r="865" spans="1:5" x14ac:dyDescent="0.25">
      <c r="A865">
        <v>10632</v>
      </c>
      <c r="C865" s="4">
        <v>2</v>
      </c>
      <c r="D865" s="3">
        <v>3</v>
      </c>
    </row>
    <row r="866" spans="1:5" x14ac:dyDescent="0.25">
      <c r="A866">
        <v>10633</v>
      </c>
      <c r="C866" s="4">
        <v>2</v>
      </c>
      <c r="D866" s="3">
        <v>3</v>
      </c>
    </row>
    <row r="867" spans="1:5" x14ac:dyDescent="0.25">
      <c r="A867">
        <v>10634</v>
      </c>
      <c r="C867" s="4">
        <v>2</v>
      </c>
      <c r="D867" s="3">
        <v>3</v>
      </c>
    </row>
    <row r="868" spans="1:5" x14ac:dyDescent="0.25">
      <c r="A868">
        <v>10635</v>
      </c>
      <c r="C868" s="4">
        <v>2</v>
      </c>
      <c r="D868" s="3">
        <v>3</v>
      </c>
    </row>
    <row r="869" spans="1:5" x14ac:dyDescent="0.25">
      <c r="A869">
        <v>10636</v>
      </c>
      <c r="C869" s="4">
        <v>2</v>
      </c>
      <c r="D869" s="3">
        <v>3</v>
      </c>
    </row>
    <row r="870" spans="1:5" x14ac:dyDescent="0.25">
      <c r="A870">
        <v>10637</v>
      </c>
      <c r="C870" s="4">
        <v>2</v>
      </c>
      <c r="D870" s="3">
        <v>3</v>
      </c>
    </row>
    <row r="871" spans="1:5" x14ac:dyDescent="0.25">
      <c r="A871">
        <v>10638</v>
      </c>
      <c r="C871" s="4">
        <v>2</v>
      </c>
      <c r="D871" s="3">
        <v>3</v>
      </c>
    </row>
    <row r="872" spans="1:5" x14ac:dyDescent="0.25">
      <c r="A872">
        <v>10639</v>
      </c>
      <c r="C872" s="4">
        <v>2</v>
      </c>
      <c r="D872" s="3">
        <v>3</v>
      </c>
    </row>
    <row r="873" spans="1:5" x14ac:dyDescent="0.25">
      <c r="A873">
        <v>10640</v>
      </c>
      <c r="C873" s="4">
        <v>2</v>
      </c>
      <c r="D873" s="3">
        <v>3</v>
      </c>
    </row>
    <row r="874" spans="1:5" x14ac:dyDescent="0.25">
      <c r="A874">
        <v>10641</v>
      </c>
      <c r="C874" s="4">
        <v>2</v>
      </c>
      <c r="D874" s="3">
        <v>3</v>
      </c>
    </row>
    <row r="875" spans="1:5" x14ac:dyDescent="0.25">
      <c r="A875">
        <v>10642</v>
      </c>
      <c r="D875" s="3">
        <v>3</v>
      </c>
    </row>
    <row r="876" spans="1:5" x14ac:dyDescent="0.25">
      <c r="A876">
        <v>10643</v>
      </c>
    </row>
    <row r="877" spans="1:5" x14ac:dyDescent="0.25">
      <c r="A877">
        <v>10644</v>
      </c>
      <c r="B877" s="1">
        <v>1</v>
      </c>
      <c r="E877" s="2">
        <v>4</v>
      </c>
    </row>
    <row r="878" spans="1:5" x14ac:dyDescent="0.25">
      <c r="A878">
        <v>10645</v>
      </c>
      <c r="B878" s="1">
        <v>1</v>
      </c>
      <c r="E878" s="2">
        <v>4</v>
      </c>
    </row>
    <row r="879" spans="1:5" x14ac:dyDescent="0.25">
      <c r="A879">
        <v>10646</v>
      </c>
      <c r="B879" s="1">
        <v>1</v>
      </c>
      <c r="E879" s="2">
        <v>4</v>
      </c>
    </row>
    <row r="880" spans="1:5" x14ac:dyDescent="0.25">
      <c r="A880">
        <v>10647</v>
      </c>
      <c r="B880" s="1">
        <v>1</v>
      </c>
      <c r="E880" s="2">
        <v>4</v>
      </c>
    </row>
    <row r="881" spans="1:5" x14ac:dyDescent="0.25">
      <c r="A881">
        <v>10648</v>
      </c>
      <c r="B881" s="1">
        <v>1</v>
      </c>
      <c r="E881" s="2">
        <v>4</v>
      </c>
    </row>
    <row r="882" spans="1:5" x14ac:dyDescent="0.25">
      <c r="A882">
        <v>10649</v>
      </c>
      <c r="B882" s="1">
        <v>1</v>
      </c>
      <c r="E882" s="2">
        <v>4</v>
      </c>
    </row>
    <row r="883" spans="1:5" x14ac:dyDescent="0.25">
      <c r="A883">
        <v>10650</v>
      </c>
      <c r="B883" s="1">
        <v>1</v>
      </c>
      <c r="E883" s="2">
        <v>4</v>
      </c>
    </row>
    <row r="884" spans="1:5" x14ac:dyDescent="0.25">
      <c r="A884">
        <v>10651</v>
      </c>
      <c r="B884" s="1">
        <v>1</v>
      </c>
      <c r="E884" s="2">
        <v>4</v>
      </c>
    </row>
    <row r="885" spans="1:5" x14ac:dyDescent="0.25">
      <c r="A885">
        <v>10652</v>
      </c>
      <c r="B885" s="1">
        <v>1</v>
      </c>
      <c r="E885" s="2">
        <v>4</v>
      </c>
    </row>
    <row r="886" spans="1:5" x14ac:dyDescent="0.25">
      <c r="A886">
        <v>10653</v>
      </c>
      <c r="B886" s="1">
        <v>1</v>
      </c>
      <c r="E886" s="2">
        <v>4</v>
      </c>
    </row>
    <row r="887" spans="1:5" x14ac:dyDescent="0.25">
      <c r="A887">
        <v>10654</v>
      </c>
    </row>
    <row r="888" spans="1:5" x14ac:dyDescent="0.25">
      <c r="A888">
        <v>10655</v>
      </c>
      <c r="C888" s="4">
        <v>2</v>
      </c>
    </row>
    <row r="889" spans="1:5" x14ac:dyDescent="0.25">
      <c r="A889">
        <v>10656</v>
      </c>
      <c r="C889" s="4">
        <v>2</v>
      </c>
      <c r="D889" s="3">
        <v>3</v>
      </c>
    </row>
    <row r="890" spans="1:5" x14ac:dyDescent="0.25">
      <c r="A890">
        <v>10657</v>
      </c>
      <c r="C890" s="4">
        <v>2</v>
      </c>
      <c r="D890" s="3">
        <v>3</v>
      </c>
    </row>
    <row r="891" spans="1:5" x14ac:dyDescent="0.25">
      <c r="A891">
        <v>10658</v>
      </c>
      <c r="C891" s="4">
        <v>2</v>
      </c>
      <c r="D891" s="3">
        <v>3</v>
      </c>
    </row>
    <row r="892" spans="1:5" x14ac:dyDescent="0.25">
      <c r="A892">
        <v>10659</v>
      </c>
      <c r="C892" s="4">
        <v>2</v>
      </c>
      <c r="D892" s="3">
        <v>3</v>
      </c>
    </row>
    <row r="893" spans="1:5" x14ac:dyDescent="0.25">
      <c r="A893">
        <v>10660</v>
      </c>
      <c r="C893" s="4">
        <v>2</v>
      </c>
      <c r="D893" s="3">
        <v>3</v>
      </c>
    </row>
    <row r="894" spans="1:5" x14ac:dyDescent="0.25">
      <c r="A894">
        <v>10661</v>
      </c>
      <c r="C894" s="4">
        <v>2</v>
      </c>
      <c r="D894" s="3">
        <v>3</v>
      </c>
    </row>
    <row r="895" spans="1:5" x14ac:dyDescent="0.25">
      <c r="A895">
        <v>10662</v>
      </c>
      <c r="C895" s="4">
        <v>2</v>
      </c>
      <c r="D895" s="3">
        <v>3</v>
      </c>
    </row>
    <row r="896" spans="1:5" x14ac:dyDescent="0.25">
      <c r="A896">
        <v>10663</v>
      </c>
      <c r="C896" s="4">
        <v>2</v>
      </c>
      <c r="D896" s="3">
        <v>3</v>
      </c>
    </row>
    <row r="897" spans="1:5" x14ac:dyDescent="0.25">
      <c r="A897">
        <v>10664</v>
      </c>
      <c r="C897" s="4">
        <v>2</v>
      </c>
      <c r="D897" s="3">
        <v>3</v>
      </c>
    </row>
    <row r="898" spans="1:5" x14ac:dyDescent="0.25">
      <c r="A898">
        <v>10665</v>
      </c>
      <c r="D898" s="3">
        <v>3</v>
      </c>
    </row>
    <row r="899" spans="1:5" x14ac:dyDescent="0.25">
      <c r="A899">
        <v>10666</v>
      </c>
      <c r="B899" s="1">
        <v>1</v>
      </c>
      <c r="E899" s="2">
        <v>4</v>
      </c>
    </row>
    <row r="900" spans="1:5" x14ac:dyDescent="0.25">
      <c r="A900">
        <v>10667</v>
      </c>
      <c r="B900" s="1">
        <v>1</v>
      </c>
      <c r="E900" s="2">
        <v>4</v>
      </c>
    </row>
    <row r="901" spans="1:5" x14ac:dyDescent="0.25">
      <c r="A901">
        <v>10668</v>
      </c>
      <c r="B901" s="1">
        <v>1</v>
      </c>
      <c r="E901" s="2">
        <v>4</v>
      </c>
    </row>
    <row r="902" spans="1:5" x14ac:dyDescent="0.25">
      <c r="A902">
        <v>10669</v>
      </c>
      <c r="B902" s="1">
        <v>1</v>
      </c>
      <c r="E902" s="2">
        <v>4</v>
      </c>
    </row>
    <row r="903" spans="1:5" x14ac:dyDescent="0.25">
      <c r="A903">
        <v>10670</v>
      </c>
      <c r="B903" s="1">
        <v>1</v>
      </c>
      <c r="E903" s="2">
        <v>4</v>
      </c>
    </row>
    <row r="904" spans="1:5" x14ac:dyDescent="0.25">
      <c r="A904">
        <v>10671</v>
      </c>
      <c r="B904" s="1">
        <v>1</v>
      </c>
      <c r="E904" s="2">
        <v>4</v>
      </c>
    </row>
    <row r="905" spans="1:5" x14ac:dyDescent="0.25">
      <c r="A905">
        <v>10672</v>
      </c>
      <c r="B905" s="1">
        <v>1</v>
      </c>
      <c r="E905" s="2">
        <v>4</v>
      </c>
    </row>
    <row r="906" spans="1:5" x14ac:dyDescent="0.25">
      <c r="A906">
        <v>10673</v>
      </c>
      <c r="B906" s="1">
        <v>1</v>
      </c>
      <c r="E906" s="2">
        <v>4</v>
      </c>
    </row>
    <row r="907" spans="1:5" x14ac:dyDescent="0.25">
      <c r="A907">
        <v>10674</v>
      </c>
      <c r="B907" s="1">
        <v>1</v>
      </c>
      <c r="E907" s="2">
        <v>4</v>
      </c>
    </row>
    <row r="908" spans="1:5" x14ac:dyDescent="0.25">
      <c r="A908">
        <v>10675</v>
      </c>
      <c r="E908" s="2">
        <v>4</v>
      </c>
    </row>
    <row r="909" spans="1:5" x14ac:dyDescent="0.25">
      <c r="A909">
        <v>10676</v>
      </c>
      <c r="C909" s="4">
        <v>2</v>
      </c>
    </row>
    <row r="910" spans="1:5" x14ac:dyDescent="0.25">
      <c r="A910">
        <v>10677</v>
      </c>
      <c r="C910" s="4">
        <v>2</v>
      </c>
    </row>
    <row r="911" spans="1:5" x14ac:dyDescent="0.25">
      <c r="A911">
        <v>10678</v>
      </c>
      <c r="C911" s="4">
        <v>2</v>
      </c>
      <c r="D911" s="3">
        <v>3</v>
      </c>
    </row>
    <row r="912" spans="1:5" x14ac:dyDescent="0.25">
      <c r="A912">
        <v>10679</v>
      </c>
      <c r="C912" s="4">
        <v>2</v>
      </c>
      <c r="D912" s="3">
        <v>3</v>
      </c>
    </row>
    <row r="913" spans="1:5" x14ac:dyDescent="0.25">
      <c r="A913">
        <v>10680</v>
      </c>
      <c r="C913" s="4">
        <v>2</v>
      </c>
      <c r="D913" s="3">
        <v>3</v>
      </c>
    </row>
    <row r="914" spans="1:5" x14ac:dyDescent="0.25">
      <c r="A914">
        <v>10681</v>
      </c>
      <c r="C914" s="4">
        <v>2</v>
      </c>
      <c r="D914" s="3">
        <v>3</v>
      </c>
    </row>
    <row r="915" spans="1:5" x14ac:dyDescent="0.25">
      <c r="A915">
        <v>10682</v>
      </c>
      <c r="C915" s="4">
        <v>2</v>
      </c>
      <c r="D915" s="3">
        <v>3</v>
      </c>
    </row>
    <row r="916" spans="1:5" x14ac:dyDescent="0.25">
      <c r="A916">
        <v>10683</v>
      </c>
      <c r="C916" s="4">
        <v>2</v>
      </c>
      <c r="D916" s="3">
        <v>3</v>
      </c>
    </row>
    <row r="917" spans="1:5" x14ac:dyDescent="0.25">
      <c r="A917">
        <v>10684</v>
      </c>
      <c r="C917" s="4">
        <v>2</v>
      </c>
      <c r="D917" s="3">
        <v>3</v>
      </c>
    </row>
    <row r="918" spans="1:5" x14ac:dyDescent="0.25">
      <c r="A918">
        <v>10685</v>
      </c>
      <c r="D918" s="3">
        <v>3</v>
      </c>
    </row>
    <row r="919" spans="1:5" x14ac:dyDescent="0.25">
      <c r="A919">
        <v>10686</v>
      </c>
      <c r="D919" s="3">
        <v>3</v>
      </c>
    </row>
    <row r="920" spans="1:5" x14ac:dyDescent="0.25">
      <c r="A920">
        <v>10687</v>
      </c>
      <c r="B920" s="1">
        <v>1</v>
      </c>
      <c r="E920" s="2">
        <v>4</v>
      </c>
    </row>
    <row r="921" spans="1:5" x14ac:dyDescent="0.25">
      <c r="A921">
        <v>10688</v>
      </c>
      <c r="B921" s="1">
        <v>1</v>
      </c>
      <c r="E921" s="2">
        <v>4</v>
      </c>
    </row>
    <row r="922" spans="1:5" x14ac:dyDescent="0.25">
      <c r="A922">
        <v>10689</v>
      </c>
      <c r="B922" s="1">
        <v>1</v>
      </c>
      <c r="E922" s="2">
        <v>4</v>
      </c>
    </row>
    <row r="923" spans="1:5" x14ac:dyDescent="0.25">
      <c r="A923">
        <v>10690</v>
      </c>
      <c r="B923" s="1">
        <v>1</v>
      </c>
      <c r="E923" s="2">
        <v>4</v>
      </c>
    </row>
    <row r="924" spans="1:5" x14ac:dyDescent="0.25">
      <c r="A924">
        <v>10691</v>
      </c>
      <c r="B924" s="1">
        <v>1</v>
      </c>
      <c r="E924" s="2">
        <v>4</v>
      </c>
    </row>
    <row r="925" spans="1:5" x14ac:dyDescent="0.25">
      <c r="A925">
        <v>10692</v>
      </c>
      <c r="B925" s="1">
        <v>1</v>
      </c>
      <c r="E925" s="2">
        <v>4</v>
      </c>
    </row>
    <row r="926" spans="1:5" x14ac:dyDescent="0.25">
      <c r="A926">
        <v>10693</v>
      </c>
      <c r="B926" s="1">
        <v>1</v>
      </c>
      <c r="E926" s="2">
        <v>4</v>
      </c>
    </row>
    <row r="927" spans="1:5" x14ac:dyDescent="0.25">
      <c r="A927">
        <v>10694</v>
      </c>
      <c r="B927" s="1">
        <v>1</v>
      </c>
      <c r="E927" s="2">
        <v>4</v>
      </c>
    </row>
    <row r="928" spans="1:5" x14ac:dyDescent="0.25">
      <c r="A928">
        <v>10695</v>
      </c>
      <c r="B928" s="1">
        <v>1</v>
      </c>
      <c r="E928" s="2">
        <v>4</v>
      </c>
    </row>
    <row r="929" spans="1:5" x14ac:dyDescent="0.25">
      <c r="A929">
        <v>10696</v>
      </c>
      <c r="B929" s="1">
        <v>1</v>
      </c>
      <c r="E929" s="2">
        <v>4</v>
      </c>
    </row>
    <row r="930" spans="1:5" x14ac:dyDescent="0.25">
      <c r="A930">
        <v>10697</v>
      </c>
      <c r="C930" s="4">
        <v>2</v>
      </c>
    </row>
    <row r="931" spans="1:5" x14ac:dyDescent="0.25">
      <c r="A931">
        <v>10698</v>
      </c>
      <c r="C931" s="4">
        <v>2</v>
      </c>
    </row>
    <row r="932" spans="1:5" x14ac:dyDescent="0.25">
      <c r="A932">
        <v>10699</v>
      </c>
      <c r="C932" s="4">
        <v>2</v>
      </c>
      <c r="D932" s="3">
        <v>3</v>
      </c>
    </row>
    <row r="933" spans="1:5" x14ac:dyDescent="0.25">
      <c r="A933">
        <v>10700</v>
      </c>
      <c r="C933" s="4">
        <v>2</v>
      </c>
      <c r="D933" s="3">
        <v>3</v>
      </c>
    </row>
    <row r="934" spans="1:5" x14ac:dyDescent="0.25">
      <c r="A934">
        <v>10701</v>
      </c>
      <c r="C934" s="4">
        <v>2</v>
      </c>
      <c r="D934" s="3">
        <v>3</v>
      </c>
    </row>
    <row r="935" spans="1:5" x14ac:dyDescent="0.25">
      <c r="A935">
        <v>10702</v>
      </c>
      <c r="C935" s="4">
        <v>2</v>
      </c>
      <c r="D935" s="3">
        <v>3</v>
      </c>
    </row>
    <row r="936" spans="1:5" x14ac:dyDescent="0.25">
      <c r="A936">
        <v>10703</v>
      </c>
      <c r="C936" s="4">
        <v>2</v>
      </c>
      <c r="D936" s="3">
        <v>3</v>
      </c>
    </row>
    <row r="937" spans="1:5" x14ac:dyDescent="0.25">
      <c r="A937">
        <v>10704</v>
      </c>
      <c r="C937" s="4">
        <v>2</v>
      </c>
      <c r="D937" s="3">
        <v>3</v>
      </c>
    </row>
    <row r="938" spans="1:5" x14ac:dyDescent="0.25">
      <c r="A938">
        <v>10705</v>
      </c>
      <c r="C938" s="4">
        <v>2</v>
      </c>
      <c r="D938" s="3">
        <v>3</v>
      </c>
    </row>
    <row r="939" spans="1:5" x14ac:dyDescent="0.25">
      <c r="A939">
        <v>10706</v>
      </c>
      <c r="C939" s="4">
        <v>2</v>
      </c>
      <c r="D939" s="3">
        <v>3</v>
      </c>
    </row>
    <row r="940" spans="1:5" x14ac:dyDescent="0.25">
      <c r="A940">
        <v>10707</v>
      </c>
      <c r="B940" s="1">
        <v>1</v>
      </c>
      <c r="C940" s="4">
        <v>2</v>
      </c>
      <c r="D940" s="3">
        <v>3</v>
      </c>
    </row>
    <row r="941" spans="1:5" x14ac:dyDescent="0.25">
      <c r="A941">
        <v>10708</v>
      </c>
      <c r="B941" s="1">
        <v>1</v>
      </c>
      <c r="C941" s="4">
        <v>2</v>
      </c>
      <c r="D941" s="3">
        <v>3</v>
      </c>
    </row>
    <row r="942" spans="1:5" x14ac:dyDescent="0.25">
      <c r="A942">
        <v>10709</v>
      </c>
      <c r="B942" s="1">
        <v>1</v>
      </c>
      <c r="D942" s="3">
        <v>3</v>
      </c>
    </row>
    <row r="943" spans="1:5" x14ac:dyDescent="0.25">
      <c r="A943">
        <v>10710</v>
      </c>
      <c r="B943" s="1">
        <v>1</v>
      </c>
      <c r="E943" s="2">
        <v>4</v>
      </c>
    </row>
    <row r="944" spans="1:5" x14ac:dyDescent="0.25">
      <c r="A944">
        <v>10711</v>
      </c>
      <c r="B944" s="1">
        <v>1</v>
      </c>
      <c r="E944" s="2">
        <v>4</v>
      </c>
    </row>
    <row r="945" spans="1:5" x14ac:dyDescent="0.25">
      <c r="A945">
        <v>10712</v>
      </c>
      <c r="B945" s="1">
        <v>1</v>
      </c>
      <c r="E945" s="2">
        <v>4</v>
      </c>
    </row>
    <row r="946" spans="1:5" x14ac:dyDescent="0.25">
      <c r="A946">
        <v>10713</v>
      </c>
      <c r="B946" s="1">
        <v>1</v>
      </c>
      <c r="E946" s="2">
        <v>4</v>
      </c>
    </row>
    <row r="947" spans="1:5" x14ac:dyDescent="0.25">
      <c r="A947">
        <v>10714</v>
      </c>
      <c r="B947" s="1">
        <v>1</v>
      </c>
      <c r="E947" s="2">
        <v>4</v>
      </c>
    </row>
    <row r="948" spans="1:5" x14ac:dyDescent="0.25">
      <c r="A948">
        <v>10715</v>
      </c>
      <c r="B948" s="1">
        <v>1</v>
      </c>
      <c r="E948" s="2">
        <v>4</v>
      </c>
    </row>
    <row r="949" spans="1:5" x14ac:dyDescent="0.25">
      <c r="A949">
        <v>10716</v>
      </c>
      <c r="B949" s="1">
        <v>1</v>
      </c>
      <c r="E949" s="2">
        <v>4</v>
      </c>
    </row>
    <row r="950" spans="1:5" x14ac:dyDescent="0.25">
      <c r="A950">
        <v>10717</v>
      </c>
      <c r="B950" s="1">
        <v>1</v>
      </c>
      <c r="E950" s="2">
        <v>4</v>
      </c>
    </row>
    <row r="951" spans="1:5" x14ac:dyDescent="0.25">
      <c r="A951">
        <v>10718</v>
      </c>
      <c r="B951" s="1">
        <v>1</v>
      </c>
      <c r="E951" s="2">
        <v>4</v>
      </c>
    </row>
    <row r="952" spans="1:5" x14ac:dyDescent="0.25">
      <c r="A952">
        <v>10719</v>
      </c>
      <c r="B952" s="1">
        <v>1</v>
      </c>
      <c r="E952" s="2">
        <v>4</v>
      </c>
    </row>
    <row r="953" spans="1:5" x14ac:dyDescent="0.25">
      <c r="A953">
        <v>10720</v>
      </c>
      <c r="B953" s="1">
        <v>1</v>
      </c>
      <c r="E953" s="2">
        <v>4</v>
      </c>
    </row>
    <row r="954" spans="1:5" x14ac:dyDescent="0.25">
      <c r="A954">
        <v>10721</v>
      </c>
      <c r="B954" s="1">
        <v>1</v>
      </c>
      <c r="C954" s="4">
        <v>2</v>
      </c>
      <c r="E954" s="2">
        <v>4</v>
      </c>
    </row>
    <row r="955" spans="1:5" x14ac:dyDescent="0.25">
      <c r="A955">
        <v>10722</v>
      </c>
      <c r="B955" s="1">
        <v>1</v>
      </c>
      <c r="C955" s="4">
        <v>2</v>
      </c>
      <c r="E955" s="2">
        <v>4</v>
      </c>
    </row>
    <row r="956" spans="1:5" x14ac:dyDescent="0.25">
      <c r="A956">
        <v>10723</v>
      </c>
      <c r="B956" s="1">
        <v>1</v>
      </c>
      <c r="C956" s="4">
        <v>2</v>
      </c>
      <c r="D956" s="3">
        <v>3</v>
      </c>
      <c r="E956" s="2">
        <v>4</v>
      </c>
    </row>
    <row r="957" spans="1:5" x14ac:dyDescent="0.25">
      <c r="A957">
        <v>10724</v>
      </c>
      <c r="C957" s="4">
        <v>2</v>
      </c>
      <c r="D957" s="3">
        <v>3</v>
      </c>
      <c r="E957" s="2">
        <v>4</v>
      </c>
    </row>
    <row r="958" spans="1:5" x14ac:dyDescent="0.25">
      <c r="A958">
        <v>10725</v>
      </c>
      <c r="C958" s="4">
        <v>2</v>
      </c>
      <c r="D958" s="3">
        <v>3</v>
      </c>
      <c r="E958" s="2">
        <v>4</v>
      </c>
    </row>
    <row r="959" spans="1:5" x14ac:dyDescent="0.25">
      <c r="A959">
        <v>10726</v>
      </c>
      <c r="C959" s="4">
        <v>2</v>
      </c>
      <c r="D959" s="3">
        <v>3</v>
      </c>
      <c r="E959" s="2">
        <v>4</v>
      </c>
    </row>
    <row r="960" spans="1:5" x14ac:dyDescent="0.25">
      <c r="A960">
        <v>10727</v>
      </c>
      <c r="C960" s="4">
        <v>2</v>
      </c>
      <c r="D960" s="3">
        <v>3</v>
      </c>
      <c r="E960" s="2">
        <v>4</v>
      </c>
    </row>
    <row r="961" spans="1:5" x14ac:dyDescent="0.25">
      <c r="A961">
        <v>10728</v>
      </c>
      <c r="C961" s="4">
        <v>2</v>
      </c>
      <c r="D961" s="3">
        <v>3</v>
      </c>
      <c r="E961" s="2">
        <v>4</v>
      </c>
    </row>
    <row r="962" spans="1:5" x14ac:dyDescent="0.25">
      <c r="A962">
        <v>10729</v>
      </c>
      <c r="C962" s="4">
        <v>2</v>
      </c>
      <c r="D962" s="3">
        <v>3</v>
      </c>
    </row>
    <row r="963" spans="1:5" x14ac:dyDescent="0.25">
      <c r="A963">
        <v>10730</v>
      </c>
      <c r="C963" s="4">
        <v>2</v>
      </c>
      <c r="D963" s="3">
        <v>3</v>
      </c>
    </row>
    <row r="964" spans="1:5" x14ac:dyDescent="0.25">
      <c r="A964">
        <v>10731</v>
      </c>
      <c r="C964" s="4">
        <v>2</v>
      </c>
      <c r="D964" s="3">
        <v>3</v>
      </c>
    </row>
    <row r="965" spans="1:5" x14ac:dyDescent="0.25">
      <c r="A965">
        <v>10732</v>
      </c>
      <c r="C965" s="4">
        <v>2</v>
      </c>
      <c r="D965" s="3">
        <v>3</v>
      </c>
    </row>
    <row r="966" spans="1:5" x14ac:dyDescent="0.25">
      <c r="A966">
        <v>10733</v>
      </c>
      <c r="C966" s="4">
        <v>2</v>
      </c>
      <c r="D966" s="3">
        <v>3</v>
      </c>
    </row>
    <row r="967" spans="1:5" x14ac:dyDescent="0.25">
      <c r="A967">
        <v>10734</v>
      </c>
      <c r="C967" s="4">
        <v>2</v>
      </c>
      <c r="D967" s="3">
        <v>3</v>
      </c>
    </row>
    <row r="968" spans="1:5" x14ac:dyDescent="0.25">
      <c r="A968">
        <v>10735</v>
      </c>
      <c r="B968" s="1">
        <v>1</v>
      </c>
      <c r="C968" s="4">
        <v>2</v>
      </c>
      <c r="D968" s="3">
        <v>3</v>
      </c>
    </row>
    <row r="969" spans="1:5" x14ac:dyDescent="0.25">
      <c r="A969">
        <v>10736</v>
      </c>
      <c r="B969" s="1">
        <v>1</v>
      </c>
      <c r="D969" s="3">
        <v>3</v>
      </c>
    </row>
    <row r="970" spans="1:5" x14ac:dyDescent="0.25">
      <c r="A970">
        <v>10737</v>
      </c>
      <c r="B970" s="1">
        <v>1</v>
      </c>
      <c r="D970" s="3">
        <v>3</v>
      </c>
    </row>
    <row r="971" spans="1:5" x14ac:dyDescent="0.25">
      <c r="A971">
        <v>10738</v>
      </c>
      <c r="B971" s="1">
        <v>1</v>
      </c>
    </row>
    <row r="972" spans="1:5" x14ac:dyDescent="0.25">
      <c r="A972">
        <v>10739</v>
      </c>
      <c r="B972" s="1">
        <v>1</v>
      </c>
    </row>
    <row r="973" spans="1:5" x14ac:dyDescent="0.25">
      <c r="A973">
        <v>10740</v>
      </c>
      <c r="B973" s="1">
        <v>1</v>
      </c>
      <c r="E973" s="2">
        <v>4</v>
      </c>
    </row>
    <row r="974" spans="1:5" x14ac:dyDescent="0.25">
      <c r="A974">
        <v>10741</v>
      </c>
      <c r="B974" s="1">
        <v>1</v>
      </c>
      <c r="E974" s="2">
        <v>4</v>
      </c>
    </row>
    <row r="975" spans="1:5" x14ac:dyDescent="0.25">
      <c r="A975">
        <v>10742</v>
      </c>
      <c r="B975" s="1">
        <v>1</v>
      </c>
      <c r="E975" s="2">
        <v>4</v>
      </c>
    </row>
    <row r="976" spans="1:5" x14ac:dyDescent="0.25">
      <c r="A976">
        <v>10743</v>
      </c>
      <c r="B976" s="1">
        <v>1</v>
      </c>
      <c r="E976" s="2">
        <v>4</v>
      </c>
    </row>
    <row r="977" spans="1:5" x14ac:dyDescent="0.25">
      <c r="A977">
        <v>10744</v>
      </c>
      <c r="B977" s="1">
        <v>1</v>
      </c>
      <c r="E977" s="2">
        <v>4</v>
      </c>
    </row>
    <row r="978" spans="1:5" x14ac:dyDescent="0.25">
      <c r="A978">
        <v>10745</v>
      </c>
      <c r="B978" s="1">
        <v>1</v>
      </c>
      <c r="E978" s="2">
        <v>4</v>
      </c>
    </row>
    <row r="979" spans="1:5" x14ac:dyDescent="0.25">
      <c r="A979">
        <v>10746</v>
      </c>
      <c r="B979" s="1">
        <v>1</v>
      </c>
      <c r="E979" s="2">
        <v>4</v>
      </c>
    </row>
    <row r="980" spans="1:5" x14ac:dyDescent="0.25">
      <c r="A980">
        <v>10747</v>
      </c>
      <c r="B980" s="1">
        <v>1</v>
      </c>
      <c r="E980" s="2">
        <v>4</v>
      </c>
    </row>
    <row r="981" spans="1:5" x14ac:dyDescent="0.25">
      <c r="A981">
        <v>10748</v>
      </c>
      <c r="D981" s="3">
        <v>3</v>
      </c>
      <c r="E981" s="2">
        <v>4</v>
      </c>
    </row>
    <row r="982" spans="1:5" x14ac:dyDescent="0.25">
      <c r="A982">
        <v>10749</v>
      </c>
      <c r="D982" s="3">
        <v>3</v>
      </c>
      <c r="E982" s="2">
        <v>4</v>
      </c>
    </row>
    <row r="983" spans="1:5" x14ac:dyDescent="0.25">
      <c r="A983">
        <v>10750</v>
      </c>
      <c r="C983" s="4">
        <v>2</v>
      </c>
      <c r="D983" s="3">
        <v>3</v>
      </c>
      <c r="E983" s="2">
        <v>4</v>
      </c>
    </row>
    <row r="984" spans="1:5" x14ac:dyDescent="0.25">
      <c r="A984">
        <v>10751</v>
      </c>
      <c r="C984" s="4">
        <v>2</v>
      </c>
      <c r="D984" s="3">
        <v>3</v>
      </c>
    </row>
    <row r="985" spans="1:5" x14ac:dyDescent="0.25">
      <c r="A985">
        <v>10752</v>
      </c>
      <c r="C985" s="4">
        <v>2</v>
      </c>
      <c r="D985" s="3">
        <v>3</v>
      </c>
    </row>
    <row r="986" spans="1:5" x14ac:dyDescent="0.25">
      <c r="A986">
        <v>10753</v>
      </c>
      <c r="C986" s="4">
        <v>2</v>
      </c>
      <c r="D986" s="3">
        <v>3</v>
      </c>
    </row>
    <row r="987" spans="1:5" x14ac:dyDescent="0.25">
      <c r="A987">
        <v>10754</v>
      </c>
      <c r="C987" s="4">
        <v>2</v>
      </c>
      <c r="D987" s="3">
        <v>3</v>
      </c>
    </row>
    <row r="988" spans="1:5" x14ac:dyDescent="0.25">
      <c r="A988">
        <v>10755</v>
      </c>
      <c r="C988" s="4">
        <v>2</v>
      </c>
      <c r="D988" s="3">
        <v>3</v>
      </c>
    </row>
    <row r="989" spans="1:5" x14ac:dyDescent="0.25">
      <c r="A989">
        <v>10756</v>
      </c>
      <c r="C989" s="4">
        <v>2</v>
      </c>
      <c r="D989" s="3">
        <v>3</v>
      </c>
    </row>
    <row r="990" spans="1:5" x14ac:dyDescent="0.25">
      <c r="A990">
        <v>10757</v>
      </c>
      <c r="C990" s="4">
        <v>2</v>
      </c>
      <c r="D990" s="3">
        <v>3</v>
      </c>
    </row>
    <row r="991" spans="1:5" x14ac:dyDescent="0.25">
      <c r="A991">
        <v>10758</v>
      </c>
      <c r="B991" s="1">
        <v>1</v>
      </c>
      <c r="C991" s="4">
        <v>2</v>
      </c>
      <c r="D991" s="3">
        <v>3</v>
      </c>
    </row>
    <row r="992" spans="1:5" x14ac:dyDescent="0.25">
      <c r="A992">
        <v>10759</v>
      </c>
      <c r="B992" s="1">
        <v>1</v>
      </c>
      <c r="C992" s="4">
        <v>2</v>
      </c>
      <c r="D992" s="3">
        <v>3</v>
      </c>
    </row>
    <row r="993" spans="1:5" x14ac:dyDescent="0.25">
      <c r="A993">
        <v>10760</v>
      </c>
      <c r="B993" s="1">
        <v>1</v>
      </c>
      <c r="C993" s="4">
        <v>2</v>
      </c>
    </row>
    <row r="994" spans="1:5" x14ac:dyDescent="0.25">
      <c r="A994">
        <v>10761</v>
      </c>
      <c r="B994" s="1">
        <v>1</v>
      </c>
      <c r="C994" s="4">
        <v>2</v>
      </c>
    </row>
    <row r="995" spans="1:5" x14ac:dyDescent="0.25">
      <c r="A995">
        <v>10762</v>
      </c>
      <c r="B995" s="1">
        <v>1</v>
      </c>
    </row>
    <row r="996" spans="1:5" x14ac:dyDescent="0.25">
      <c r="A996">
        <v>10763</v>
      </c>
      <c r="B996" s="1">
        <v>1</v>
      </c>
    </row>
    <row r="997" spans="1:5" x14ac:dyDescent="0.25">
      <c r="A997">
        <v>10764</v>
      </c>
      <c r="B997" s="1">
        <v>1</v>
      </c>
      <c r="E997" s="2">
        <v>4</v>
      </c>
    </row>
    <row r="998" spans="1:5" x14ac:dyDescent="0.25">
      <c r="A998">
        <v>10765</v>
      </c>
      <c r="B998" s="1">
        <v>1</v>
      </c>
      <c r="E998" s="2">
        <v>4</v>
      </c>
    </row>
    <row r="999" spans="1:5" x14ac:dyDescent="0.25">
      <c r="A999">
        <v>10766</v>
      </c>
      <c r="B999" s="1">
        <v>1</v>
      </c>
      <c r="E999" s="2">
        <v>4</v>
      </c>
    </row>
    <row r="1000" spans="1:5" x14ac:dyDescent="0.25">
      <c r="A1000">
        <v>10767</v>
      </c>
      <c r="B1000" s="1">
        <v>1</v>
      </c>
      <c r="E1000" s="2">
        <v>4</v>
      </c>
    </row>
    <row r="1001" spans="1:5" x14ac:dyDescent="0.25">
      <c r="A1001">
        <v>10768</v>
      </c>
      <c r="B1001" s="1">
        <v>1</v>
      </c>
      <c r="E1001" s="2">
        <v>4</v>
      </c>
    </row>
    <row r="1002" spans="1:5" x14ac:dyDescent="0.25">
      <c r="A1002">
        <v>10769</v>
      </c>
      <c r="B1002" s="1">
        <v>1</v>
      </c>
      <c r="E1002" s="2">
        <v>4</v>
      </c>
    </row>
    <row r="1003" spans="1:5" x14ac:dyDescent="0.25">
      <c r="A1003">
        <v>10770</v>
      </c>
      <c r="B1003" s="1">
        <v>1</v>
      </c>
      <c r="E1003" s="2">
        <v>4</v>
      </c>
    </row>
    <row r="1004" spans="1:5" x14ac:dyDescent="0.25">
      <c r="A1004">
        <v>10771</v>
      </c>
      <c r="B1004" s="1">
        <v>1</v>
      </c>
      <c r="E1004" s="2">
        <v>4</v>
      </c>
    </row>
    <row r="1005" spans="1:5" x14ac:dyDescent="0.25">
      <c r="A1005">
        <v>10772</v>
      </c>
      <c r="B1005" s="1">
        <v>1</v>
      </c>
      <c r="E1005" s="2">
        <v>4</v>
      </c>
    </row>
    <row r="1006" spans="1:5" x14ac:dyDescent="0.25">
      <c r="A1006">
        <v>10773</v>
      </c>
      <c r="C1006" s="4">
        <v>2</v>
      </c>
      <c r="E1006" s="2">
        <v>4</v>
      </c>
    </row>
    <row r="1007" spans="1:5" x14ac:dyDescent="0.25">
      <c r="A1007">
        <v>10774</v>
      </c>
      <c r="C1007" s="4">
        <v>2</v>
      </c>
      <c r="E1007" s="2">
        <v>4</v>
      </c>
    </row>
    <row r="1008" spans="1:5" x14ac:dyDescent="0.25">
      <c r="A1008">
        <v>10775</v>
      </c>
      <c r="C1008" s="4">
        <v>2</v>
      </c>
      <c r="D1008" s="3">
        <v>3</v>
      </c>
      <c r="E1008" s="2">
        <v>4</v>
      </c>
    </row>
    <row r="1009" spans="1:5" x14ac:dyDescent="0.25">
      <c r="A1009">
        <v>10776</v>
      </c>
      <c r="C1009" s="4">
        <v>2</v>
      </c>
      <c r="D1009" s="3">
        <v>3</v>
      </c>
      <c r="E1009" s="2">
        <v>4</v>
      </c>
    </row>
    <row r="1010" spans="1:5" x14ac:dyDescent="0.25">
      <c r="A1010">
        <v>10777</v>
      </c>
      <c r="C1010" s="4">
        <v>2</v>
      </c>
      <c r="D1010" s="3">
        <v>3</v>
      </c>
      <c r="E1010" s="2">
        <v>4</v>
      </c>
    </row>
    <row r="1011" spans="1:5" x14ac:dyDescent="0.25">
      <c r="A1011">
        <v>10778</v>
      </c>
      <c r="C1011" s="4">
        <v>2</v>
      </c>
      <c r="D1011" s="3">
        <v>3</v>
      </c>
    </row>
    <row r="1012" spans="1:5" x14ac:dyDescent="0.25">
      <c r="A1012">
        <v>10779</v>
      </c>
      <c r="C1012" s="4">
        <v>2</v>
      </c>
      <c r="D1012" s="3">
        <v>3</v>
      </c>
    </row>
    <row r="1013" spans="1:5" x14ac:dyDescent="0.25">
      <c r="A1013">
        <v>10780</v>
      </c>
      <c r="C1013" s="4">
        <v>2</v>
      </c>
      <c r="D1013" s="3">
        <v>3</v>
      </c>
    </row>
    <row r="1014" spans="1:5" x14ac:dyDescent="0.25">
      <c r="A1014">
        <v>10781</v>
      </c>
      <c r="C1014" s="4">
        <v>2</v>
      </c>
      <c r="D1014" s="3">
        <v>3</v>
      </c>
    </row>
    <row r="1015" spans="1:5" x14ac:dyDescent="0.25">
      <c r="A1015">
        <v>10782</v>
      </c>
      <c r="C1015" s="4">
        <v>2</v>
      </c>
      <c r="D1015" s="3">
        <v>3</v>
      </c>
    </row>
    <row r="1016" spans="1:5" x14ac:dyDescent="0.25">
      <c r="A1016">
        <v>10783</v>
      </c>
      <c r="C1016" s="4">
        <v>2</v>
      </c>
      <c r="D1016" s="3">
        <v>3</v>
      </c>
    </row>
    <row r="1017" spans="1:5" x14ac:dyDescent="0.25">
      <c r="A1017">
        <v>10784</v>
      </c>
      <c r="C1017" s="4">
        <v>2</v>
      </c>
      <c r="D1017" s="3">
        <v>3</v>
      </c>
    </row>
    <row r="1018" spans="1:5" x14ac:dyDescent="0.25">
      <c r="A1018">
        <v>10785</v>
      </c>
      <c r="B1018" s="1">
        <v>1</v>
      </c>
      <c r="D1018" s="3">
        <v>3</v>
      </c>
    </row>
    <row r="1019" spans="1:5" x14ac:dyDescent="0.25">
      <c r="A1019">
        <v>10786</v>
      </c>
      <c r="B1019" s="1">
        <v>1</v>
      </c>
      <c r="D1019" s="3">
        <v>3</v>
      </c>
    </row>
    <row r="1020" spans="1:5" x14ac:dyDescent="0.25">
      <c r="A1020">
        <v>10787</v>
      </c>
      <c r="B1020" s="1">
        <v>1</v>
      </c>
    </row>
    <row r="1021" spans="1:5" x14ac:dyDescent="0.25">
      <c r="A1021">
        <v>10788</v>
      </c>
      <c r="B1021" s="1">
        <v>1</v>
      </c>
      <c r="E1021" s="2">
        <v>4</v>
      </c>
    </row>
    <row r="1022" spans="1:5" x14ac:dyDescent="0.25">
      <c r="A1022">
        <v>10789</v>
      </c>
      <c r="B1022" s="1">
        <v>1</v>
      </c>
      <c r="E1022" s="2">
        <v>4</v>
      </c>
    </row>
    <row r="1023" spans="1:5" x14ac:dyDescent="0.25">
      <c r="A1023">
        <v>10790</v>
      </c>
      <c r="B1023" s="1">
        <v>1</v>
      </c>
      <c r="E1023" s="2">
        <v>4</v>
      </c>
    </row>
    <row r="1024" spans="1:5" x14ac:dyDescent="0.25">
      <c r="A1024">
        <v>10791</v>
      </c>
      <c r="B1024" s="1">
        <v>1</v>
      </c>
      <c r="E1024" s="2">
        <v>4</v>
      </c>
    </row>
    <row r="1025" spans="1:5" x14ac:dyDescent="0.25">
      <c r="A1025">
        <v>10792</v>
      </c>
      <c r="B1025" s="1">
        <v>1</v>
      </c>
      <c r="E1025" s="2">
        <v>4</v>
      </c>
    </row>
    <row r="1026" spans="1:5" x14ac:dyDescent="0.25">
      <c r="A1026">
        <v>10793</v>
      </c>
      <c r="B1026" s="1">
        <v>1</v>
      </c>
      <c r="E1026" s="2">
        <v>4</v>
      </c>
    </row>
    <row r="1027" spans="1:5" x14ac:dyDescent="0.25">
      <c r="A1027">
        <v>10794</v>
      </c>
      <c r="B1027" s="1">
        <v>1</v>
      </c>
      <c r="E1027" s="2">
        <v>4</v>
      </c>
    </row>
    <row r="1028" spans="1:5" x14ac:dyDescent="0.25">
      <c r="A1028">
        <v>10795</v>
      </c>
      <c r="B1028" s="1">
        <v>1</v>
      </c>
      <c r="E1028" s="2">
        <v>4</v>
      </c>
    </row>
    <row r="1029" spans="1:5" x14ac:dyDescent="0.25">
      <c r="A1029">
        <v>10796</v>
      </c>
      <c r="B1029" s="1">
        <v>1</v>
      </c>
      <c r="C1029" s="4">
        <v>2</v>
      </c>
      <c r="E1029" s="2">
        <v>4</v>
      </c>
    </row>
    <row r="1030" spans="1:5" x14ac:dyDescent="0.25">
      <c r="A1030">
        <v>10797</v>
      </c>
      <c r="C1030" s="4">
        <v>2</v>
      </c>
      <c r="E1030" s="2">
        <v>4</v>
      </c>
    </row>
    <row r="1031" spans="1:5" x14ac:dyDescent="0.25">
      <c r="A1031">
        <v>10798</v>
      </c>
      <c r="C1031" s="4">
        <v>2</v>
      </c>
      <c r="E1031" s="2">
        <v>4</v>
      </c>
    </row>
    <row r="1032" spans="1:5" x14ac:dyDescent="0.25">
      <c r="A1032">
        <v>10799</v>
      </c>
      <c r="C1032" s="4">
        <v>2</v>
      </c>
      <c r="D1032" s="3">
        <v>3</v>
      </c>
      <c r="E1032" s="2">
        <v>4</v>
      </c>
    </row>
    <row r="1033" spans="1:5" x14ac:dyDescent="0.25">
      <c r="A1033">
        <v>10800</v>
      </c>
      <c r="C1033" s="4">
        <v>2</v>
      </c>
      <c r="D1033" s="3">
        <v>3</v>
      </c>
    </row>
    <row r="1034" spans="1:5" x14ac:dyDescent="0.25">
      <c r="A1034">
        <v>10801</v>
      </c>
      <c r="C1034" s="4">
        <v>2</v>
      </c>
      <c r="D1034" s="3">
        <v>3</v>
      </c>
    </row>
    <row r="1035" spans="1:5" x14ac:dyDescent="0.25">
      <c r="A1035">
        <v>10802</v>
      </c>
      <c r="C1035" s="4">
        <v>2</v>
      </c>
      <c r="D1035" s="3">
        <v>3</v>
      </c>
    </row>
    <row r="1036" spans="1:5" x14ac:dyDescent="0.25">
      <c r="A1036">
        <v>10803</v>
      </c>
      <c r="C1036" s="4">
        <v>2</v>
      </c>
      <c r="D1036" s="3">
        <v>3</v>
      </c>
    </row>
    <row r="1037" spans="1:5" x14ac:dyDescent="0.25">
      <c r="A1037">
        <v>10804</v>
      </c>
      <c r="C1037" s="4">
        <v>2</v>
      </c>
      <c r="D1037" s="3">
        <v>3</v>
      </c>
    </row>
    <row r="1038" spans="1:5" x14ac:dyDescent="0.25">
      <c r="A1038">
        <v>10805</v>
      </c>
      <c r="C1038" s="4">
        <v>2</v>
      </c>
      <c r="D1038" s="3">
        <v>3</v>
      </c>
    </row>
    <row r="1039" spans="1:5" x14ac:dyDescent="0.25">
      <c r="A1039">
        <v>10806</v>
      </c>
      <c r="B1039" s="1">
        <v>1</v>
      </c>
      <c r="C1039" s="4">
        <v>2</v>
      </c>
      <c r="D1039" s="3">
        <v>3</v>
      </c>
    </row>
    <row r="1040" spans="1:5" x14ac:dyDescent="0.25">
      <c r="A1040">
        <v>10807</v>
      </c>
      <c r="B1040" s="1">
        <v>1</v>
      </c>
      <c r="C1040" s="4">
        <v>2</v>
      </c>
      <c r="D1040" s="3">
        <v>3</v>
      </c>
    </row>
    <row r="1041" spans="1:5" x14ac:dyDescent="0.25">
      <c r="A1041">
        <v>10808</v>
      </c>
      <c r="B1041" s="1">
        <v>1</v>
      </c>
      <c r="C1041" s="4">
        <v>2</v>
      </c>
      <c r="D1041" s="3">
        <v>3</v>
      </c>
    </row>
    <row r="1042" spans="1:5" x14ac:dyDescent="0.25">
      <c r="A1042">
        <v>10809</v>
      </c>
      <c r="B1042" s="1">
        <v>1</v>
      </c>
      <c r="C1042" s="4">
        <v>2</v>
      </c>
      <c r="D1042" s="3">
        <v>3</v>
      </c>
    </row>
    <row r="1043" spans="1:5" x14ac:dyDescent="0.25">
      <c r="A1043">
        <v>10810</v>
      </c>
      <c r="B1043" s="1">
        <v>1</v>
      </c>
      <c r="D1043" s="3">
        <v>3</v>
      </c>
    </row>
    <row r="1044" spans="1:5" x14ac:dyDescent="0.25">
      <c r="A1044">
        <v>10811</v>
      </c>
      <c r="B1044" s="1">
        <v>1</v>
      </c>
      <c r="D1044" s="3">
        <v>3</v>
      </c>
      <c r="E1044" s="2">
        <v>4</v>
      </c>
    </row>
    <row r="1045" spans="1:5" x14ac:dyDescent="0.25">
      <c r="A1045">
        <v>10812</v>
      </c>
      <c r="B1045" s="1">
        <v>1</v>
      </c>
      <c r="E1045" s="2">
        <v>4</v>
      </c>
    </row>
    <row r="1046" spans="1:5" x14ac:dyDescent="0.25">
      <c r="A1046">
        <v>10813</v>
      </c>
      <c r="B1046" s="1">
        <v>1</v>
      </c>
      <c r="E1046" s="2">
        <v>4</v>
      </c>
    </row>
    <row r="1047" spans="1:5" x14ac:dyDescent="0.25">
      <c r="A1047">
        <v>10814</v>
      </c>
      <c r="B1047" s="1">
        <v>1</v>
      </c>
      <c r="E1047" s="2">
        <v>4</v>
      </c>
    </row>
    <row r="1048" spans="1:5" x14ac:dyDescent="0.25">
      <c r="A1048">
        <v>10815</v>
      </c>
      <c r="B1048" s="1">
        <v>1</v>
      </c>
      <c r="E1048" s="2">
        <v>4</v>
      </c>
    </row>
    <row r="1049" spans="1:5" x14ac:dyDescent="0.25">
      <c r="A1049">
        <v>10816</v>
      </c>
      <c r="B1049" s="1">
        <v>1</v>
      </c>
      <c r="E1049" s="2">
        <v>4</v>
      </c>
    </row>
    <row r="1050" spans="1:5" x14ac:dyDescent="0.25">
      <c r="A1050">
        <v>10817</v>
      </c>
      <c r="B1050" s="1">
        <v>1</v>
      </c>
      <c r="E1050" s="2">
        <v>4</v>
      </c>
    </row>
    <row r="1051" spans="1:5" x14ac:dyDescent="0.25">
      <c r="A1051">
        <v>10818</v>
      </c>
      <c r="B1051" s="1">
        <v>1</v>
      </c>
      <c r="E1051" s="2">
        <v>4</v>
      </c>
    </row>
    <row r="1052" spans="1:5" x14ac:dyDescent="0.25">
      <c r="A1052">
        <v>10819</v>
      </c>
      <c r="B1052" s="1">
        <v>1</v>
      </c>
      <c r="E1052" s="2">
        <v>4</v>
      </c>
    </row>
    <row r="1053" spans="1:5" x14ac:dyDescent="0.25">
      <c r="A1053">
        <v>10820</v>
      </c>
      <c r="B1053" s="1">
        <v>1</v>
      </c>
      <c r="E1053" s="2">
        <v>4</v>
      </c>
    </row>
    <row r="1054" spans="1:5" x14ac:dyDescent="0.25">
      <c r="A1054">
        <v>10821</v>
      </c>
      <c r="C1054" s="4">
        <v>2</v>
      </c>
      <c r="E1054" s="2">
        <v>4</v>
      </c>
    </row>
    <row r="1055" spans="1:5" x14ac:dyDescent="0.25">
      <c r="A1055">
        <v>10822</v>
      </c>
      <c r="C1055" s="4">
        <v>2</v>
      </c>
      <c r="E1055" s="2">
        <v>4</v>
      </c>
    </row>
    <row r="1056" spans="1:5" x14ac:dyDescent="0.25">
      <c r="A1056">
        <v>10823</v>
      </c>
      <c r="C1056" s="4">
        <v>2</v>
      </c>
      <c r="D1056" s="3">
        <v>3</v>
      </c>
      <c r="E1056" s="2">
        <v>4</v>
      </c>
    </row>
    <row r="1057" spans="1:5" x14ac:dyDescent="0.25">
      <c r="A1057">
        <v>10824</v>
      </c>
      <c r="C1057" s="4">
        <v>2</v>
      </c>
      <c r="D1057" s="3">
        <v>3</v>
      </c>
      <c r="E1057" s="2">
        <v>4</v>
      </c>
    </row>
    <row r="1058" spans="1:5" x14ac:dyDescent="0.25">
      <c r="A1058">
        <v>10825</v>
      </c>
      <c r="C1058" s="4">
        <v>2</v>
      </c>
      <c r="D1058" s="3">
        <v>3</v>
      </c>
      <c r="E1058" s="2">
        <v>4</v>
      </c>
    </row>
    <row r="1059" spans="1:5" x14ac:dyDescent="0.25">
      <c r="A1059">
        <v>10826</v>
      </c>
      <c r="C1059" s="4">
        <v>2</v>
      </c>
      <c r="D1059" s="3">
        <v>3</v>
      </c>
      <c r="E1059" s="2">
        <v>4</v>
      </c>
    </row>
    <row r="1060" spans="1:5" x14ac:dyDescent="0.25">
      <c r="A1060">
        <v>10827</v>
      </c>
      <c r="C1060" s="4">
        <v>2</v>
      </c>
      <c r="D1060" s="3">
        <v>3</v>
      </c>
    </row>
    <row r="1061" spans="1:5" x14ac:dyDescent="0.25">
      <c r="A1061">
        <v>10828</v>
      </c>
      <c r="C1061" s="4">
        <v>2</v>
      </c>
      <c r="D1061" s="3">
        <v>3</v>
      </c>
    </row>
    <row r="1062" spans="1:5" x14ac:dyDescent="0.25">
      <c r="A1062">
        <v>10829</v>
      </c>
      <c r="C1062" s="4">
        <v>2</v>
      </c>
      <c r="D1062" s="3">
        <v>3</v>
      </c>
    </row>
    <row r="1063" spans="1:5" x14ac:dyDescent="0.25">
      <c r="A1063">
        <v>10830</v>
      </c>
      <c r="C1063" s="4">
        <v>2</v>
      </c>
      <c r="D1063" s="3">
        <v>3</v>
      </c>
    </row>
    <row r="1064" spans="1:5" x14ac:dyDescent="0.25">
      <c r="A1064">
        <v>10831</v>
      </c>
      <c r="C1064" s="4">
        <v>2</v>
      </c>
      <c r="D1064" s="3">
        <v>3</v>
      </c>
    </row>
    <row r="1065" spans="1:5" x14ac:dyDescent="0.25">
      <c r="A1065">
        <v>10832</v>
      </c>
      <c r="B1065" s="1">
        <v>1</v>
      </c>
      <c r="C1065" s="4">
        <v>2</v>
      </c>
      <c r="D1065" s="3">
        <v>3</v>
      </c>
    </row>
    <row r="1066" spans="1:5" x14ac:dyDescent="0.25">
      <c r="A1066">
        <v>10833</v>
      </c>
      <c r="B1066" s="1">
        <v>1</v>
      </c>
      <c r="D1066" s="3">
        <v>3</v>
      </c>
    </row>
    <row r="1067" spans="1:5" x14ac:dyDescent="0.25">
      <c r="A1067">
        <v>10834</v>
      </c>
      <c r="B1067" s="1">
        <v>1</v>
      </c>
      <c r="D1067" s="3">
        <v>3</v>
      </c>
    </row>
    <row r="1068" spans="1:5" x14ac:dyDescent="0.25">
      <c r="A1068">
        <v>10835</v>
      </c>
      <c r="B1068" s="1">
        <v>1</v>
      </c>
    </row>
    <row r="1069" spans="1:5" x14ac:dyDescent="0.25">
      <c r="A1069">
        <v>10836</v>
      </c>
      <c r="B1069" s="1">
        <v>1</v>
      </c>
    </row>
    <row r="1070" spans="1:5" x14ac:dyDescent="0.25">
      <c r="A1070">
        <v>10837</v>
      </c>
      <c r="B1070" s="1">
        <v>1</v>
      </c>
      <c r="E1070" s="2">
        <v>4</v>
      </c>
    </row>
    <row r="1071" spans="1:5" x14ac:dyDescent="0.25">
      <c r="A1071">
        <v>10838</v>
      </c>
      <c r="B1071" s="1">
        <v>1</v>
      </c>
      <c r="E1071" s="2">
        <v>4</v>
      </c>
    </row>
    <row r="1072" spans="1:5" x14ac:dyDescent="0.25">
      <c r="A1072">
        <v>10839</v>
      </c>
      <c r="B1072" s="1">
        <v>1</v>
      </c>
      <c r="E1072" s="2">
        <v>4</v>
      </c>
    </row>
    <row r="1073" spans="1:5" x14ac:dyDescent="0.25">
      <c r="A1073">
        <v>10840</v>
      </c>
      <c r="B1073" s="1">
        <v>1</v>
      </c>
      <c r="E1073" s="2">
        <v>4</v>
      </c>
    </row>
    <row r="1074" spans="1:5" x14ac:dyDescent="0.25">
      <c r="A1074">
        <v>10841</v>
      </c>
      <c r="B1074" s="1">
        <v>1</v>
      </c>
      <c r="E1074" s="2">
        <v>4</v>
      </c>
    </row>
    <row r="1075" spans="1:5" x14ac:dyDescent="0.25">
      <c r="A1075">
        <v>10842</v>
      </c>
      <c r="B1075" s="1">
        <v>1</v>
      </c>
      <c r="E1075" s="2">
        <v>4</v>
      </c>
    </row>
    <row r="1076" spans="1:5" x14ac:dyDescent="0.25">
      <c r="A1076">
        <v>10843</v>
      </c>
      <c r="B1076" s="1">
        <v>1</v>
      </c>
      <c r="E1076" s="2">
        <v>4</v>
      </c>
    </row>
    <row r="1077" spans="1:5" x14ac:dyDescent="0.25">
      <c r="A1077">
        <v>10844</v>
      </c>
      <c r="C1077" s="4">
        <v>2</v>
      </c>
      <c r="E1077" s="2">
        <v>4</v>
      </c>
    </row>
    <row r="1078" spans="1:5" x14ac:dyDescent="0.25">
      <c r="A1078">
        <v>10845</v>
      </c>
      <c r="C1078" s="4">
        <v>2</v>
      </c>
      <c r="E1078" s="2">
        <v>4</v>
      </c>
    </row>
    <row r="1079" spans="1:5" x14ac:dyDescent="0.25">
      <c r="A1079">
        <v>10846</v>
      </c>
      <c r="C1079" s="4">
        <v>2</v>
      </c>
      <c r="E1079" s="2">
        <v>4</v>
      </c>
    </row>
    <row r="1080" spans="1:5" x14ac:dyDescent="0.25">
      <c r="A1080">
        <v>10847</v>
      </c>
      <c r="C1080" s="4">
        <v>2</v>
      </c>
      <c r="D1080" s="3">
        <v>3</v>
      </c>
      <c r="E1080" s="2">
        <v>4</v>
      </c>
    </row>
    <row r="1081" spans="1:5" x14ac:dyDescent="0.25">
      <c r="A1081">
        <v>10848</v>
      </c>
      <c r="C1081" s="4">
        <v>2</v>
      </c>
      <c r="D1081" s="3">
        <v>3</v>
      </c>
      <c r="E1081" s="2">
        <v>4</v>
      </c>
    </row>
    <row r="1082" spans="1:5" x14ac:dyDescent="0.25">
      <c r="A1082">
        <v>10849</v>
      </c>
      <c r="C1082" s="4">
        <v>2</v>
      </c>
      <c r="D1082" s="3">
        <v>3</v>
      </c>
    </row>
    <row r="1083" spans="1:5" x14ac:dyDescent="0.25">
      <c r="A1083">
        <v>10850</v>
      </c>
      <c r="C1083" s="4">
        <v>2</v>
      </c>
      <c r="D1083" s="3">
        <v>3</v>
      </c>
    </row>
    <row r="1084" spans="1:5" x14ac:dyDescent="0.25">
      <c r="A1084">
        <v>10851</v>
      </c>
      <c r="C1084" s="4">
        <v>2</v>
      </c>
      <c r="D1084" s="3">
        <v>3</v>
      </c>
    </row>
    <row r="1085" spans="1:5" x14ac:dyDescent="0.25">
      <c r="A1085">
        <v>10852</v>
      </c>
      <c r="C1085" s="4">
        <v>2</v>
      </c>
      <c r="D1085" s="3">
        <v>3</v>
      </c>
    </row>
    <row r="1086" spans="1:5" x14ac:dyDescent="0.25">
      <c r="A1086">
        <v>10853</v>
      </c>
      <c r="C1086" s="4">
        <v>2</v>
      </c>
      <c r="D1086" s="3">
        <v>3</v>
      </c>
    </row>
    <row r="1087" spans="1:5" x14ac:dyDescent="0.25">
      <c r="A1087">
        <v>10854</v>
      </c>
      <c r="C1087" s="4">
        <v>2</v>
      </c>
      <c r="D1087" s="3">
        <v>3</v>
      </c>
    </row>
    <row r="1088" spans="1:5" x14ac:dyDescent="0.25">
      <c r="A1088">
        <v>10855</v>
      </c>
      <c r="B1088" s="1">
        <v>1</v>
      </c>
      <c r="C1088" s="4">
        <v>2</v>
      </c>
      <c r="D1088" s="3">
        <v>3</v>
      </c>
    </row>
    <row r="1089" spans="1:5" x14ac:dyDescent="0.25">
      <c r="A1089">
        <v>10856</v>
      </c>
      <c r="B1089" s="1">
        <v>1</v>
      </c>
      <c r="C1089" s="4">
        <v>2</v>
      </c>
      <c r="D1089" s="3">
        <v>3</v>
      </c>
    </row>
    <row r="1090" spans="1:5" x14ac:dyDescent="0.25">
      <c r="A1090">
        <v>10857</v>
      </c>
      <c r="B1090" s="1">
        <v>1</v>
      </c>
      <c r="D1090" s="3">
        <v>3</v>
      </c>
    </row>
    <row r="1091" spans="1:5" x14ac:dyDescent="0.25">
      <c r="A1091">
        <v>10858</v>
      </c>
      <c r="B1091" s="1">
        <v>1</v>
      </c>
      <c r="D1091" s="3">
        <v>3</v>
      </c>
    </row>
    <row r="1092" spans="1:5" x14ac:dyDescent="0.25">
      <c r="A1092">
        <v>10859</v>
      </c>
      <c r="B1092" s="1">
        <v>1</v>
      </c>
    </row>
    <row r="1093" spans="1:5" x14ac:dyDescent="0.25">
      <c r="A1093">
        <v>10860</v>
      </c>
      <c r="B1093" s="1">
        <v>1</v>
      </c>
    </row>
    <row r="1094" spans="1:5" x14ac:dyDescent="0.25">
      <c r="A1094">
        <v>10861</v>
      </c>
      <c r="B1094" s="1">
        <v>1</v>
      </c>
      <c r="E1094" s="2">
        <v>4</v>
      </c>
    </row>
    <row r="1095" spans="1:5" x14ac:dyDescent="0.25">
      <c r="A1095">
        <v>10862</v>
      </c>
      <c r="B1095" s="1">
        <v>1</v>
      </c>
      <c r="E1095" s="2">
        <v>4</v>
      </c>
    </row>
    <row r="1096" spans="1:5" x14ac:dyDescent="0.25">
      <c r="A1096">
        <v>10863</v>
      </c>
      <c r="B1096" s="1">
        <v>1</v>
      </c>
      <c r="E1096" s="2">
        <v>4</v>
      </c>
    </row>
    <row r="1097" spans="1:5" x14ac:dyDescent="0.25">
      <c r="A1097">
        <v>10864</v>
      </c>
      <c r="B1097" s="1">
        <v>1</v>
      </c>
      <c r="E1097" s="2">
        <v>4</v>
      </c>
    </row>
    <row r="1098" spans="1:5" x14ac:dyDescent="0.25">
      <c r="A1098">
        <v>10865</v>
      </c>
      <c r="B1098" s="1">
        <v>1</v>
      </c>
      <c r="E1098" s="2">
        <v>4</v>
      </c>
    </row>
    <row r="1099" spans="1:5" x14ac:dyDescent="0.25">
      <c r="A1099">
        <v>10866</v>
      </c>
      <c r="B1099" s="1">
        <v>1</v>
      </c>
      <c r="E1099" s="2">
        <v>4</v>
      </c>
    </row>
    <row r="1100" spans="1:5" x14ac:dyDescent="0.25">
      <c r="A1100">
        <v>10867</v>
      </c>
      <c r="B1100" s="1">
        <v>1</v>
      </c>
      <c r="C1100" s="4">
        <v>2</v>
      </c>
      <c r="E1100" s="2">
        <v>4</v>
      </c>
    </row>
    <row r="1101" spans="1:5" x14ac:dyDescent="0.25">
      <c r="A1101">
        <v>10868</v>
      </c>
      <c r="C1101" s="4">
        <v>2</v>
      </c>
      <c r="E1101" s="2">
        <v>4</v>
      </c>
    </row>
    <row r="1102" spans="1:5" x14ac:dyDescent="0.25">
      <c r="A1102">
        <v>10869</v>
      </c>
      <c r="C1102" s="4">
        <v>2</v>
      </c>
      <c r="E1102" s="2">
        <v>4</v>
      </c>
    </row>
    <row r="1103" spans="1:5" x14ac:dyDescent="0.25">
      <c r="A1103">
        <v>10870</v>
      </c>
      <c r="C1103" s="4">
        <v>2</v>
      </c>
      <c r="E1103" s="2">
        <v>4</v>
      </c>
    </row>
    <row r="1104" spans="1:5" x14ac:dyDescent="0.25">
      <c r="A1104">
        <v>10871</v>
      </c>
      <c r="C1104" s="4">
        <v>2</v>
      </c>
      <c r="D1104" s="3">
        <v>3</v>
      </c>
      <c r="E1104" s="2">
        <v>4</v>
      </c>
    </row>
    <row r="1105" spans="1:5" x14ac:dyDescent="0.25">
      <c r="A1105">
        <v>10872</v>
      </c>
      <c r="C1105" s="4">
        <v>2</v>
      </c>
      <c r="D1105" s="3">
        <v>3</v>
      </c>
    </row>
    <row r="1106" spans="1:5" x14ac:dyDescent="0.25">
      <c r="A1106">
        <v>10873</v>
      </c>
      <c r="C1106" s="4">
        <v>2</v>
      </c>
      <c r="D1106" s="3">
        <v>3</v>
      </c>
    </row>
    <row r="1107" spans="1:5" x14ac:dyDescent="0.25">
      <c r="A1107">
        <v>10874</v>
      </c>
      <c r="C1107" s="4">
        <v>2</v>
      </c>
      <c r="D1107" s="3">
        <v>3</v>
      </c>
    </row>
    <row r="1108" spans="1:5" x14ac:dyDescent="0.25">
      <c r="A1108">
        <v>10875</v>
      </c>
      <c r="C1108" s="4">
        <v>2</v>
      </c>
      <c r="D1108" s="3">
        <v>3</v>
      </c>
    </row>
    <row r="1109" spans="1:5" x14ac:dyDescent="0.25">
      <c r="A1109">
        <v>10876</v>
      </c>
      <c r="C1109" s="4">
        <v>2</v>
      </c>
      <c r="D1109" s="3">
        <v>3</v>
      </c>
    </row>
    <row r="1110" spans="1:5" x14ac:dyDescent="0.25">
      <c r="A1110">
        <v>10877</v>
      </c>
      <c r="C1110" s="4">
        <v>2</v>
      </c>
      <c r="D1110" s="3">
        <v>3</v>
      </c>
    </row>
    <row r="1111" spans="1:5" x14ac:dyDescent="0.25">
      <c r="A1111">
        <v>10878</v>
      </c>
      <c r="B1111" s="1">
        <v>1</v>
      </c>
      <c r="C1111" s="4">
        <v>2</v>
      </c>
      <c r="D1111" s="3">
        <v>3</v>
      </c>
    </row>
    <row r="1112" spans="1:5" x14ac:dyDescent="0.25">
      <c r="A1112">
        <v>10879</v>
      </c>
      <c r="B1112" s="1">
        <v>1</v>
      </c>
      <c r="C1112" s="4">
        <v>2</v>
      </c>
      <c r="D1112" s="3">
        <v>3</v>
      </c>
    </row>
    <row r="1113" spans="1:5" x14ac:dyDescent="0.25">
      <c r="A1113">
        <v>10880</v>
      </c>
      <c r="B1113" s="1">
        <v>1</v>
      </c>
      <c r="C1113" s="4">
        <v>2</v>
      </c>
      <c r="D1113" s="3">
        <v>3</v>
      </c>
    </row>
    <row r="1114" spans="1:5" x14ac:dyDescent="0.25">
      <c r="A1114">
        <v>10881</v>
      </c>
      <c r="B1114" s="1">
        <v>1</v>
      </c>
      <c r="C1114" s="4">
        <v>2</v>
      </c>
      <c r="D1114" s="3">
        <v>3</v>
      </c>
    </row>
    <row r="1115" spans="1:5" x14ac:dyDescent="0.25">
      <c r="A1115">
        <v>10882</v>
      </c>
      <c r="B1115" s="1">
        <v>1</v>
      </c>
      <c r="D1115" s="3">
        <v>3</v>
      </c>
    </row>
    <row r="1116" spans="1:5" x14ac:dyDescent="0.25">
      <c r="A1116">
        <v>10883</v>
      </c>
      <c r="B1116" s="1">
        <v>1</v>
      </c>
      <c r="D1116" s="3">
        <v>3</v>
      </c>
    </row>
    <row r="1117" spans="1:5" x14ac:dyDescent="0.25">
      <c r="A1117">
        <v>10884</v>
      </c>
      <c r="B1117" s="1">
        <v>1</v>
      </c>
      <c r="D1117" s="3">
        <v>3</v>
      </c>
      <c r="E1117" s="2">
        <v>4</v>
      </c>
    </row>
    <row r="1118" spans="1:5" x14ac:dyDescent="0.25">
      <c r="A1118">
        <v>10885</v>
      </c>
      <c r="B1118" s="1">
        <v>1</v>
      </c>
      <c r="D1118" s="3">
        <v>3</v>
      </c>
      <c r="E1118" s="2">
        <v>4</v>
      </c>
    </row>
    <row r="1119" spans="1:5" x14ac:dyDescent="0.25">
      <c r="A1119">
        <v>10886</v>
      </c>
      <c r="B1119" s="1">
        <v>1</v>
      </c>
      <c r="E1119" s="2">
        <v>4</v>
      </c>
    </row>
    <row r="1120" spans="1:5" x14ac:dyDescent="0.25">
      <c r="A1120">
        <v>10887</v>
      </c>
      <c r="B1120" s="1">
        <v>1</v>
      </c>
      <c r="E1120" s="2">
        <v>4</v>
      </c>
    </row>
    <row r="1121" spans="1:6" x14ac:dyDescent="0.25">
      <c r="A1121">
        <v>10888</v>
      </c>
      <c r="B1121" s="1">
        <v>1</v>
      </c>
      <c r="E1121" s="2">
        <v>4</v>
      </c>
    </row>
    <row r="1122" spans="1:6" x14ac:dyDescent="0.25">
      <c r="A1122">
        <v>10889</v>
      </c>
      <c r="B1122" s="1">
        <v>1</v>
      </c>
      <c r="E1122" s="2">
        <v>4</v>
      </c>
    </row>
    <row r="1123" spans="1:6" x14ac:dyDescent="0.25">
      <c r="A1123">
        <v>10890</v>
      </c>
      <c r="B1123" s="1">
        <v>1</v>
      </c>
      <c r="E1123" s="2">
        <v>4</v>
      </c>
    </row>
    <row r="1124" spans="1:6" x14ac:dyDescent="0.25">
      <c r="A1124">
        <v>10891</v>
      </c>
      <c r="B1124" s="1">
        <v>1</v>
      </c>
      <c r="E1124" s="2">
        <v>4</v>
      </c>
    </row>
    <row r="1125" spans="1:6" x14ac:dyDescent="0.25">
      <c r="A1125">
        <v>10892</v>
      </c>
      <c r="B1125" s="1">
        <v>1</v>
      </c>
      <c r="E1125" s="2">
        <v>4</v>
      </c>
    </row>
    <row r="1126" spans="1:6" x14ac:dyDescent="0.25">
      <c r="A1126">
        <v>10893</v>
      </c>
      <c r="B1126" s="1">
        <v>1</v>
      </c>
      <c r="E1126" s="2">
        <v>4</v>
      </c>
    </row>
    <row r="1127" spans="1:6" x14ac:dyDescent="0.25">
      <c r="A1127">
        <v>10894</v>
      </c>
      <c r="F1127" t="s">
        <v>22</v>
      </c>
    </row>
    <row r="1128" spans="1:6" x14ac:dyDescent="0.25">
      <c r="A1128">
        <v>11227</v>
      </c>
    </row>
    <row r="1129" spans="1:6" x14ac:dyDescent="0.25">
      <c r="A1129">
        <v>11228</v>
      </c>
    </row>
    <row r="1130" spans="1:6" x14ac:dyDescent="0.25">
      <c r="A1130">
        <v>11229</v>
      </c>
      <c r="F1130" t="s">
        <v>22</v>
      </c>
    </row>
    <row r="1131" spans="1:6" x14ac:dyDescent="0.25">
      <c r="A1131">
        <v>11230</v>
      </c>
      <c r="C1131" s="4">
        <v>2</v>
      </c>
    </row>
    <row r="1132" spans="1:6" x14ac:dyDescent="0.25">
      <c r="A1132">
        <v>11231</v>
      </c>
      <c r="C1132" s="4">
        <v>2</v>
      </c>
    </row>
    <row r="1133" spans="1:6" x14ac:dyDescent="0.25">
      <c r="A1133">
        <v>11232</v>
      </c>
      <c r="C1133" s="4">
        <v>2</v>
      </c>
      <c r="D1133" s="3">
        <v>3</v>
      </c>
    </row>
    <row r="1134" spans="1:6" x14ac:dyDescent="0.25">
      <c r="A1134">
        <v>11233</v>
      </c>
      <c r="C1134" s="4">
        <v>2</v>
      </c>
      <c r="D1134" s="3">
        <v>3</v>
      </c>
    </row>
    <row r="1135" spans="1:6" x14ac:dyDescent="0.25">
      <c r="A1135">
        <v>11234</v>
      </c>
      <c r="C1135" s="4">
        <v>2</v>
      </c>
      <c r="D1135" s="3">
        <v>3</v>
      </c>
    </row>
    <row r="1136" spans="1:6" x14ac:dyDescent="0.25">
      <c r="A1136">
        <v>11235</v>
      </c>
      <c r="C1136" s="4">
        <v>2</v>
      </c>
      <c r="D1136" s="3">
        <v>3</v>
      </c>
    </row>
    <row r="1137" spans="1:5" x14ac:dyDescent="0.25">
      <c r="A1137">
        <v>11236</v>
      </c>
      <c r="C1137" s="4">
        <v>2</v>
      </c>
      <c r="D1137" s="3">
        <v>3</v>
      </c>
    </row>
    <row r="1138" spans="1:5" x14ac:dyDescent="0.25">
      <c r="A1138">
        <v>11237</v>
      </c>
      <c r="C1138" s="4">
        <v>2</v>
      </c>
      <c r="D1138" s="3">
        <v>3</v>
      </c>
    </row>
    <row r="1139" spans="1:5" x14ac:dyDescent="0.25">
      <c r="A1139">
        <v>11238</v>
      </c>
      <c r="C1139" s="4">
        <v>2</v>
      </c>
      <c r="D1139" s="3">
        <v>3</v>
      </c>
    </row>
    <row r="1140" spans="1:5" x14ac:dyDescent="0.25">
      <c r="A1140">
        <v>11239</v>
      </c>
      <c r="C1140" s="4">
        <v>2</v>
      </c>
      <c r="D1140" s="3">
        <v>3</v>
      </c>
    </row>
    <row r="1141" spans="1:5" x14ac:dyDescent="0.25">
      <c r="A1141">
        <v>11240</v>
      </c>
      <c r="C1141" s="4">
        <v>2</v>
      </c>
      <c r="D1141" s="3">
        <v>3</v>
      </c>
    </row>
    <row r="1142" spans="1:5" x14ac:dyDescent="0.25">
      <c r="A1142">
        <v>11241</v>
      </c>
      <c r="C1142" s="4">
        <v>2</v>
      </c>
      <c r="D1142" s="3">
        <v>3</v>
      </c>
    </row>
    <row r="1143" spans="1:5" x14ac:dyDescent="0.25">
      <c r="A1143">
        <v>11242</v>
      </c>
      <c r="C1143" s="4">
        <v>2</v>
      </c>
      <c r="D1143" s="3">
        <v>3</v>
      </c>
    </row>
    <row r="1144" spans="1:5" x14ac:dyDescent="0.25">
      <c r="A1144">
        <v>11243</v>
      </c>
      <c r="C1144" s="4">
        <v>2</v>
      </c>
      <c r="D1144" s="3">
        <v>3</v>
      </c>
    </row>
    <row r="1145" spans="1:5" x14ac:dyDescent="0.25">
      <c r="A1145">
        <v>11244</v>
      </c>
      <c r="C1145" s="4">
        <v>2</v>
      </c>
      <c r="D1145" s="3">
        <v>3</v>
      </c>
    </row>
    <row r="1146" spans="1:5" x14ac:dyDescent="0.25">
      <c r="A1146">
        <v>11245</v>
      </c>
      <c r="C1146" s="4">
        <v>2</v>
      </c>
      <c r="D1146" s="3">
        <v>3</v>
      </c>
    </row>
    <row r="1147" spans="1:5" x14ac:dyDescent="0.25">
      <c r="A1147">
        <v>11246</v>
      </c>
      <c r="C1147" s="4">
        <v>2</v>
      </c>
      <c r="D1147" s="3">
        <v>3</v>
      </c>
    </row>
    <row r="1148" spans="1:5" x14ac:dyDescent="0.25">
      <c r="A1148">
        <v>11247</v>
      </c>
      <c r="D1148" s="3">
        <v>3</v>
      </c>
    </row>
    <row r="1149" spans="1:5" x14ac:dyDescent="0.25">
      <c r="A1149">
        <v>11248</v>
      </c>
      <c r="B1149" s="1">
        <v>1</v>
      </c>
      <c r="D1149" s="3">
        <v>3</v>
      </c>
      <c r="E1149" s="2">
        <v>4</v>
      </c>
    </row>
    <row r="1150" spans="1:5" x14ac:dyDescent="0.25">
      <c r="A1150">
        <v>11249</v>
      </c>
      <c r="B1150" s="1">
        <v>1</v>
      </c>
      <c r="E1150" s="2">
        <v>4</v>
      </c>
    </row>
    <row r="1151" spans="1:5" x14ac:dyDescent="0.25">
      <c r="A1151">
        <v>11250</v>
      </c>
      <c r="B1151" s="1">
        <v>1</v>
      </c>
      <c r="E1151" s="2">
        <v>4</v>
      </c>
    </row>
    <row r="1152" spans="1:5" x14ac:dyDescent="0.25">
      <c r="A1152">
        <v>11251</v>
      </c>
      <c r="B1152" s="1">
        <v>1</v>
      </c>
      <c r="E1152" s="2">
        <v>4</v>
      </c>
    </row>
    <row r="1153" spans="1:5" x14ac:dyDescent="0.25">
      <c r="A1153">
        <v>11252</v>
      </c>
      <c r="B1153" s="1">
        <v>1</v>
      </c>
      <c r="E1153" s="2">
        <v>4</v>
      </c>
    </row>
    <row r="1154" spans="1:5" x14ac:dyDescent="0.25">
      <c r="A1154">
        <v>11253</v>
      </c>
      <c r="B1154" s="1">
        <v>1</v>
      </c>
      <c r="E1154" s="2">
        <v>4</v>
      </c>
    </row>
    <row r="1155" spans="1:5" x14ac:dyDescent="0.25">
      <c r="A1155">
        <v>11254</v>
      </c>
      <c r="B1155" s="1">
        <v>1</v>
      </c>
      <c r="E1155" s="2">
        <v>4</v>
      </c>
    </row>
    <row r="1156" spans="1:5" x14ac:dyDescent="0.25">
      <c r="A1156">
        <v>11255</v>
      </c>
      <c r="B1156" s="1">
        <v>1</v>
      </c>
      <c r="E1156" s="2">
        <v>4</v>
      </c>
    </row>
    <row r="1157" spans="1:5" x14ac:dyDescent="0.25">
      <c r="A1157">
        <v>11256</v>
      </c>
      <c r="B1157" s="1">
        <v>1</v>
      </c>
      <c r="E1157" s="2">
        <v>4</v>
      </c>
    </row>
    <row r="1158" spans="1:5" x14ac:dyDescent="0.25">
      <c r="A1158">
        <v>11257</v>
      </c>
      <c r="B1158" s="1">
        <v>1</v>
      </c>
      <c r="E1158" s="2">
        <v>4</v>
      </c>
    </row>
    <row r="1159" spans="1:5" x14ac:dyDescent="0.25">
      <c r="A1159">
        <v>11258</v>
      </c>
      <c r="B1159" s="1">
        <v>1</v>
      </c>
      <c r="E1159" s="2">
        <v>4</v>
      </c>
    </row>
    <row r="1160" spans="1:5" x14ac:dyDescent="0.25">
      <c r="A1160">
        <v>11259</v>
      </c>
      <c r="B1160" s="1">
        <v>1</v>
      </c>
      <c r="E1160" s="2">
        <v>4</v>
      </c>
    </row>
    <row r="1161" spans="1:5" x14ac:dyDescent="0.25">
      <c r="A1161">
        <v>11260</v>
      </c>
      <c r="C1161" s="4">
        <v>2</v>
      </c>
      <c r="E1161" s="2">
        <v>4</v>
      </c>
    </row>
    <row r="1162" spans="1:5" x14ac:dyDescent="0.25">
      <c r="A1162">
        <v>11261</v>
      </c>
      <c r="C1162" s="4">
        <v>2</v>
      </c>
      <c r="E1162" s="2">
        <v>4</v>
      </c>
    </row>
    <row r="1163" spans="1:5" x14ac:dyDescent="0.25">
      <c r="A1163">
        <v>11262</v>
      </c>
      <c r="C1163" s="4">
        <v>2</v>
      </c>
      <c r="E1163" s="2">
        <v>4</v>
      </c>
    </row>
    <row r="1164" spans="1:5" x14ac:dyDescent="0.25">
      <c r="A1164">
        <v>11263</v>
      </c>
      <c r="C1164" s="4">
        <v>2</v>
      </c>
      <c r="E1164" s="2">
        <v>4</v>
      </c>
    </row>
    <row r="1165" spans="1:5" x14ac:dyDescent="0.25">
      <c r="A1165">
        <v>11264</v>
      </c>
      <c r="C1165" s="4">
        <v>2</v>
      </c>
      <c r="D1165" s="3">
        <v>3</v>
      </c>
    </row>
    <row r="1166" spans="1:5" x14ac:dyDescent="0.25">
      <c r="A1166">
        <v>11265</v>
      </c>
      <c r="C1166" s="4">
        <v>2</v>
      </c>
      <c r="D1166" s="3">
        <v>3</v>
      </c>
    </row>
    <row r="1167" spans="1:5" x14ac:dyDescent="0.25">
      <c r="A1167">
        <v>11266</v>
      </c>
      <c r="C1167" s="4">
        <v>2</v>
      </c>
      <c r="D1167" s="3">
        <v>3</v>
      </c>
    </row>
    <row r="1168" spans="1:5" x14ac:dyDescent="0.25">
      <c r="A1168">
        <v>11267</v>
      </c>
      <c r="C1168" s="4">
        <v>2</v>
      </c>
      <c r="D1168" s="3">
        <v>3</v>
      </c>
    </row>
    <row r="1169" spans="1:5" x14ac:dyDescent="0.25">
      <c r="A1169">
        <v>11268</v>
      </c>
      <c r="C1169" s="4">
        <v>2</v>
      </c>
      <c r="D1169" s="3">
        <v>3</v>
      </c>
    </row>
    <row r="1170" spans="1:5" x14ac:dyDescent="0.25">
      <c r="A1170">
        <v>11269</v>
      </c>
      <c r="C1170" s="4">
        <v>2</v>
      </c>
      <c r="D1170" s="3">
        <v>3</v>
      </c>
    </row>
    <row r="1171" spans="1:5" x14ac:dyDescent="0.25">
      <c r="A1171">
        <v>11270</v>
      </c>
      <c r="C1171" s="4">
        <v>2</v>
      </c>
      <c r="D1171" s="3">
        <v>3</v>
      </c>
    </row>
    <row r="1172" spans="1:5" x14ac:dyDescent="0.25">
      <c r="A1172">
        <v>11271</v>
      </c>
      <c r="C1172" s="4">
        <v>2</v>
      </c>
      <c r="D1172" s="3">
        <v>3</v>
      </c>
    </row>
    <row r="1173" spans="1:5" x14ac:dyDescent="0.25">
      <c r="A1173">
        <v>11272</v>
      </c>
      <c r="B1173" s="1">
        <v>1</v>
      </c>
      <c r="C1173" s="4">
        <v>2</v>
      </c>
      <c r="D1173" s="3">
        <v>3</v>
      </c>
    </row>
    <row r="1174" spans="1:5" x14ac:dyDescent="0.25">
      <c r="A1174">
        <v>11273</v>
      </c>
      <c r="B1174" s="1">
        <v>1</v>
      </c>
      <c r="D1174" s="3">
        <v>3</v>
      </c>
    </row>
    <row r="1175" spans="1:5" x14ac:dyDescent="0.25">
      <c r="A1175">
        <v>11274</v>
      </c>
      <c r="B1175" s="1">
        <v>1</v>
      </c>
      <c r="D1175" s="3">
        <v>3</v>
      </c>
    </row>
    <row r="1176" spans="1:5" x14ac:dyDescent="0.25">
      <c r="A1176">
        <v>11275</v>
      </c>
      <c r="B1176" s="1">
        <v>1</v>
      </c>
      <c r="D1176" s="3">
        <v>3</v>
      </c>
    </row>
    <row r="1177" spans="1:5" x14ac:dyDescent="0.25">
      <c r="A1177">
        <v>11276</v>
      </c>
      <c r="B1177" s="1">
        <v>1</v>
      </c>
      <c r="D1177" s="3">
        <v>3</v>
      </c>
    </row>
    <row r="1178" spans="1:5" x14ac:dyDescent="0.25">
      <c r="A1178">
        <v>11277</v>
      </c>
      <c r="B1178" s="1">
        <v>1</v>
      </c>
      <c r="E1178" s="2">
        <v>4</v>
      </c>
    </row>
    <row r="1179" spans="1:5" x14ac:dyDescent="0.25">
      <c r="A1179">
        <v>11278</v>
      </c>
      <c r="B1179" s="1">
        <v>1</v>
      </c>
      <c r="E1179" s="2">
        <v>4</v>
      </c>
    </row>
    <row r="1180" spans="1:5" x14ac:dyDescent="0.25">
      <c r="A1180">
        <v>11279</v>
      </c>
      <c r="B1180" s="1">
        <v>1</v>
      </c>
      <c r="E1180" s="2">
        <v>4</v>
      </c>
    </row>
    <row r="1181" spans="1:5" x14ac:dyDescent="0.25">
      <c r="A1181">
        <v>11280</v>
      </c>
      <c r="B1181" s="1">
        <v>1</v>
      </c>
      <c r="E1181" s="2">
        <v>4</v>
      </c>
    </row>
    <row r="1182" spans="1:5" x14ac:dyDescent="0.25">
      <c r="A1182">
        <v>11281</v>
      </c>
      <c r="B1182" s="1">
        <v>1</v>
      </c>
      <c r="E1182" s="2">
        <v>4</v>
      </c>
    </row>
    <row r="1183" spans="1:5" x14ac:dyDescent="0.25">
      <c r="A1183">
        <v>11282</v>
      </c>
      <c r="B1183" s="1">
        <v>1</v>
      </c>
      <c r="E1183" s="2">
        <v>4</v>
      </c>
    </row>
    <row r="1184" spans="1:5" x14ac:dyDescent="0.25">
      <c r="A1184">
        <v>11283</v>
      </c>
      <c r="B1184" s="1">
        <v>1</v>
      </c>
      <c r="E1184" s="2">
        <v>4</v>
      </c>
    </row>
    <row r="1185" spans="1:5" x14ac:dyDescent="0.25">
      <c r="A1185">
        <v>11284</v>
      </c>
      <c r="B1185" s="1">
        <v>1</v>
      </c>
      <c r="E1185" s="2">
        <v>4</v>
      </c>
    </row>
    <row r="1186" spans="1:5" x14ac:dyDescent="0.25">
      <c r="A1186">
        <v>11285</v>
      </c>
      <c r="B1186" s="1">
        <v>1</v>
      </c>
      <c r="E1186" s="2">
        <v>4</v>
      </c>
    </row>
    <row r="1187" spans="1:5" x14ac:dyDescent="0.25">
      <c r="A1187">
        <v>11286</v>
      </c>
      <c r="E1187" s="2">
        <v>4</v>
      </c>
    </row>
    <row r="1188" spans="1:5" x14ac:dyDescent="0.25">
      <c r="A1188">
        <v>11287</v>
      </c>
      <c r="D1188" s="3">
        <v>3</v>
      </c>
      <c r="E1188" s="2">
        <v>4</v>
      </c>
    </row>
    <row r="1189" spans="1:5" x14ac:dyDescent="0.25">
      <c r="A1189">
        <v>11288</v>
      </c>
      <c r="D1189" s="3">
        <v>3</v>
      </c>
      <c r="E1189" s="2">
        <v>4</v>
      </c>
    </row>
    <row r="1190" spans="1:5" x14ac:dyDescent="0.25">
      <c r="A1190">
        <v>11289</v>
      </c>
      <c r="D1190" s="3">
        <v>3</v>
      </c>
      <c r="E1190" s="2">
        <v>4</v>
      </c>
    </row>
    <row r="1191" spans="1:5" x14ac:dyDescent="0.25">
      <c r="A1191">
        <v>11290</v>
      </c>
      <c r="C1191" s="4">
        <v>2</v>
      </c>
      <c r="D1191" s="3">
        <v>3</v>
      </c>
      <c r="E1191" s="2">
        <v>4</v>
      </c>
    </row>
    <row r="1192" spans="1:5" x14ac:dyDescent="0.25">
      <c r="A1192">
        <v>11291</v>
      </c>
      <c r="C1192" s="4">
        <v>2</v>
      </c>
      <c r="D1192" s="3">
        <v>3</v>
      </c>
      <c r="E1192" s="2">
        <v>4</v>
      </c>
    </row>
    <row r="1193" spans="1:5" x14ac:dyDescent="0.25">
      <c r="A1193">
        <v>11292</v>
      </c>
      <c r="C1193" s="4">
        <v>2</v>
      </c>
      <c r="D1193" s="3">
        <v>3</v>
      </c>
      <c r="E1193" s="2">
        <v>4</v>
      </c>
    </row>
    <row r="1194" spans="1:5" x14ac:dyDescent="0.25">
      <c r="A1194">
        <v>11293</v>
      </c>
      <c r="C1194" s="4">
        <v>2</v>
      </c>
      <c r="D1194" s="3">
        <v>3</v>
      </c>
    </row>
    <row r="1195" spans="1:5" x14ac:dyDescent="0.25">
      <c r="A1195">
        <v>11294</v>
      </c>
      <c r="C1195" s="4">
        <v>2</v>
      </c>
      <c r="D1195" s="3">
        <v>3</v>
      </c>
    </row>
    <row r="1196" spans="1:5" x14ac:dyDescent="0.25">
      <c r="A1196">
        <v>11295</v>
      </c>
      <c r="C1196" s="4">
        <v>2</v>
      </c>
      <c r="D1196" s="3">
        <v>3</v>
      </c>
    </row>
    <row r="1197" spans="1:5" x14ac:dyDescent="0.25">
      <c r="A1197">
        <v>11296</v>
      </c>
      <c r="C1197" s="4">
        <v>2</v>
      </c>
      <c r="D1197" s="3">
        <v>3</v>
      </c>
    </row>
    <row r="1198" spans="1:5" x14ac:dyDescent="0.25">
      <c r="A1198">
        <v>11297</v>
      </c>
      <c r="C1198" s="4">
        <v>2</v>
      </c>
      <c r="D1198" s="3">
        <v>3</v>
      </c>
    </row>
    <row r="1199" spans="1:5" x14ac:dyDescent="0.25">
      <c r="A1199">
        <v>11298</v>
      </c>
      <c r="C1199" s="4">
        <v>2</v>
      </c>
      <c r="D1199" s="3">
        <v>3</v>
      </c>
    </row>
    <row r="1200" spans="1:5" x14ac:dyDescent="0.25">
      <c r="A1200">
        <v>11299</v>
      </c>
      <c r="C1200" s="4">
        <v>2</v>
      </c>
      <c r="D1200" s="3">
        <v>3</v>
      </c>
    </row>
    <row r="1201" spans="1:5" x14ac:dyDescent="0.25">
      <c r="A1201">
        <v>11300</v>
      </c>
      <c r="C1201" s="4">
        <v>2</v>
      </c>
      <c r="D1201" s="3">
        <v>3</v>
      </c>
    </row>
    <row r="1202" spans="1:5" x14ac:dyDescent="0.25">
      <c r="A1202">
        <v>11301</v>
      </c>
      <c r="C1202" s="4">
        <v>2</v>
      </c>
      <c r="D1202" s="3">
        <v>3</v>
      </c>
    </row>
    <row r="1203" spans="1:5" x14ac:dyDescent="0.25">
      <c r="A1203">
        <v>11302</v>
      </c>
      <c r="C1203" s="4">
        <v>2</v>
      </c>
      <c r="D1203" s="3">
        <v>3</v>
      </c>
    </row>
    <row r="1204" spans="1:5" x14ac:dyDescent="0.25">
      <c r="A1204">
        <v>11303</v>
      </c>
      <c r="C1204" s="4">
        <v>2</v>
      </c>
      <c r="D1204" s="3">
        <v>3</v>
      </c>
    </row>
    <row r="1205" spans="1:5" x14ac:dyDescent="0.25">
      <c r="A1205">
        <v>11304</v>
      </c>
      <c r="B1205" s="1">
        <v>1</v>
      </c>
      <c r="D1205" s="3">
        <v>3</v>
      </c>
    </row>
    <row r="1206" spans="1:5" x14ac:dyDescent="0.25">
      <c r="A1206">
        <v>11305</v>
      </c>
      <c r="B1206" s="1">
        <v>1</v>
      </c>
      <c r="D1206" s="3">
        <v>3</v>
      </c>
    </row>
    <row r="1207" spans="1:5" x14ac:dyDescent="0.25">
      <c r="A1207">
        <v>11306</v>
      </c>
      <c r="B1207" s="1">
        <v>1</v>
      </c>
      <c r="D1207" s="3">
        <v>3</v>
      </c>
      <c r="E1207" s="2">
        <v>4</v>
      </c>
    </row>
    <row r="1208" spans="1:5" x14ac:dyDescent="0.25">
      <c r="A1208">
        <v>11307</v>
      </c>
      <c r="B1208" s="1">
        <v>1</v>
      </c>
      <c r="E1208" s="2">
        <v>4</v>
      </c>
    </row>
    <row r="1209" spans="1:5" x14ac:dyDescent="0.25">
      <c r="A1209">
        <v>11308</v>
      </c>
      <c r="B1209" s="1">
        <v>1</v>
      </c>
      <c r="E1209" s="2">
        <v>4</v>
      </c>
    </row>
    <row r="1210" spans="1:5" x14ac:dyDescent="0.25">
      <c r="A1210">
        <v>11309</v>
      </c>
      <c r="B1210" s="1">
        <v>1</v>
      </c>
      <c r="E1210" s="2">
        <v>4</v>
      </c>
    </row>
    <row r="1211" spans="1:5" x14ac:dyDescent="0.25">
      <c r="A1211">
        <v>11310</v>
      </c>
      <c r="B1211" s="1">
        <v>1</v>
      </c>
      <c r="E1211" s="2">
        <v>4</v>
      </c>
    </row>
    <row r="1212" spans="1:5" x14ac:dyDescent="0.25">
      <c r="A1212">
        <v>11311</v>
      </c>
      <c r="B1212" s="1">
        <v>1</v>
      </c>
      <c r="E1212" s="2">
        <v>4</v>
      </c>
    </row>
    <row r="1213" spans="1:5" x14ac:dyDescent="0.25">
      <c r="A1213">
        <v>11312</v>
      </c>
      <c r="B1213" s="1">
        <v>1</v>
      </c>
      <c r="E1213" s="2">
        <v>4</v>
      </c>
    </row>
    <row r="1214" spans="1:5" x14ac:dyDescent="0.25">
      <c r="A1214">
        <v>11313</v>
      </c>
      <c r="B1214" s="1">
        <v>1</v>
      </c>
      <c r="E1214" s="2">
        <v>4</v>
      </c>
    </row>
    <row r="1215" spans="1:5" x14ac:dyDescent="0.25">
      <c r="A1215">
        <v>11314</v>
      </c>
      <c r="B1215" s="1">
        <v>1</v>
      </c>
      <c r="E1215" s="2">
        <v>4</v>
      </c>
    </row>
    <row r="1216" spans="1:5" x14ac:dyDescent="0.25">
      <c r="A1216">
        <v>11315</v>
      </c>
      <c r="B1216" s="1">
        <v>1</v>
      </c>
      <c r="E1216" s="2">
        <v>4</v>
      </c>
    </row>
    <row r="1217" spans="1:5" x14ac:dyDescent="0.25">
      <c r="A1217">
        <v>11316</v>
      </c>
      <c r="E1217" s="2">
        <v>4</v>
      </c>
    </row>
    <row r="1218" spans="1:5" x14ac:dyDescent="0.25">
      <c r="A1218">
        <v>11317</v>
      </c>
      <c r="E1218" s="2">
        <v>4</v>
      </c>
    </row>
    <row r="1219" spans="1:5" x14ac:dyDescent="0.25">
      <c r="A1219">
        <v>11318</v>
      </c>
      <c r="C1219" s="4">
        <v>2</v>
      </c>
      <c r="E1219" s="2">
        <v>4</v>
      </c>
    </row>
    <row r="1220" spans="1:5" x14ac:dyDescent="0.25">
      <c r="A1220">
        <v>11319</v>
      </c>
      <c r="C1220" s="4">
        <v>2</v>
      </c>
      <c r="D1220" s="3">
        <v>3</v>
      </c>
    </row>
    <row r="1221" spans="1:5" x14ac:dyDescent="0.25">
      <c r="A1221">
        <v>11320</v>
      </c>
      <c r="C1221" s="4">
        <v>2</v>
      </c>
      <c r="D1221" s="3">
        <v>3</v>
      </c>
    </row>
    <row r="1222" spans="1:5" x14ac:dyDescent="0.25">
      <c r="A1222">
        <v>11321</v>
      </c>
      <c r="C1222" s="4">
        <v>2</v>
      </c>
      <c r="D1222" s="3">
        <v>3</v>
      </c>
    </row>
    <row r="1223" spans="1:5" x14ac:dyDescent="0.25">
      <c r="A1223">
        <v>11322</v>
      </c>
      <c r="C1223" s="4">
        <v>2</v>
      </c>
      <c r="D1223" s="3">
        <v>3</v>
      </c>
    </row>
    <row r="1224" spans="1:5" x14ac:dyDescent="0.25">
      <c r="A1224">
        <v>11323</v>
      </c>
      <c r="C1224" s="4">
        <v>2</v>
      </c>
      <c r="D1224" s="3">
        <v>3</v>
      </c>
    </row>
    <row r="1225" spans="1:5" x14ac:dyDescent="0.25">
      <c r="A1225">
        <v>11324</v>
      </c>
      <c r="C1225" s="4">
        <v>2</v>
      </c>
      <c r="D1225" s="3">
        <v>3</v>
      </c>
    </row>
    <row r="1226" spans="1:5" x14ac:dyDescent="0.25">
      <c r="A1226">
        <v>11325</v>
      </c>
      <c r="C1226" s="4">
        <v>2</v>
      </c>
      <c r="D1226" s="3">
        <v>3</v>
      </c>
    </row>
    <row r="1227" spans="1:5" x14ac:dyDescent="0.25">
      <c r="A1227">
        <v>11326</v>
      </c>
      <c r="C1227" s="4">
        <v>2</v>
      </c>
      <c r="D1227" s="3">
        <v>3</v>
      </c>
    </row>
    <row r="1228" spans="1:5" x14ac:dyDescent="0.25">
      <c r="A1228">
        <v>11327</v>
      </c>
      <c r="C1228" s="4">
        <v>2</v>
      </c>
      <c r="D1228" s="3">
        <v>3</v>
      </c>
    </row>
    <row r="1229" spans="1:5" x14ac:dyDescent="0.25">
      <c r="A1229">
        <v>11328</v>
      </c>
      <c r="C1229" s="4">
        <v>2</v>
      </c>
      <c r="D1229" s="3">
        <v>3</v>
      </c>
    </row>
    <row r="1230" spans="1:5" x14ac:dyDescent="0.25">
      <c r="A1230">
        <v>11329</v>
      </c>
      <c r="C1230" s="4">
        <v>2</v>
      </c>
      <c r="D1230" s="3">
        <v>3</v>
      </c>
    </row>
    <row r="1231" spans="1:5" x14ac:dyDescent="0.25">
      <c r="A1231">
        <v>11330</v>
      </c>
      <c r="B1231" s="1">
        <v>1</v>
      </c>
    </row>
    <row r="1232" spans="1:5" x14ac:dyDescent="0.25">
      <c r="A1232">
        <v>11331</v>
      </c>
      <c r="B1232" s="1">
        <v>1</v>
      </c>
    </row>
    <row r="1233" spans="1:5" x14ac:dyDescent="0.25">
      <c r="A1233">
        <v>11332</v>
      </c>
      <c r="B1233" s="1">
        <v>1</v>
      </c>
      <c r="E1233" s="2">
        <v>4</v>
      </c>
    </row>
    <row r="1234" spans="1:5" x14ac:dyDescent="0.25">
      <c r="A1234">
        <v>11333</v>
      </c>
      <c r="B1234" s="1">
        <v>1</v>
      </c>
      <c r="E1234" s="2">
        <v>4</v>
      </c>
    </row>
    <row r="1235" spans="1:5" x14ac:dyDescent="0.25">
      <c r="A1235">
        <v>11334</v>
      </c>
      <c r="B1235" s="1">
        <v>1</v>
      </c>
      <c r="E1235" s="2">
        <v>4</v>
      </c>
    </row>
    <row r="1236" spans="1:5" x14ac:dyDescent="0.25">
      <c r="A1236">
        <v>11335</v>
      </c>
      <c r="B1236" s="1">
        <v>1</v>
      </c>
      <c r="E1236" s="2">
        <v>4</v>
      </c>
    </row>
    <row r="1237" spans="1:5" x14ac:dyDescent="0.25">
      <c r="A1237">
        <v>11336</v>
      </c>
      <c r="B1237" s="1">
        <v>1</v>
      </c>
      <c r="E1237" s="2">
        <v>4</v>
      </c>
    </row>
    <row r="1238" spans="1:5" x14ac:dyDescent="0.25">
      <c r="A1238">
        <v>11337</v>
      </c>
      <c r="B1238" s="1">
        <v>1</v>
      </c>
      <c r="E1238" s="2">
        <v>4</v>
      </c>
    </row>
    <row r="1239" spans="1:5" x14ac:dyDescent="0.25">
      <c r="A1239">
        <v>11338</v>
      </c>
      <c r="B1239" s="1">
        <v>1</v>
      </c>
      <c r="E1239" s="2">
        <v>4</v>
      </c>
    </row>
    <row r="1240" spans="1:5" x14ac:dyDescent="0.25">
      <c r="A1240">
        <v>11339</v>
      </c>
      <c r="B1240" s="1">
        <v>1</v>
      </c>
      <c r="E1240" s="2">
        <v>4</v>
      </c>
    </row>
    <row r="1241" spans="1:5" x14ac:dyDescent="0.25">
      <c r="A1241">
        <v>11340</v>
      </c>
      <c r="B1241" s="1">
        <v>1</v>
      </c>
      <c r="C1241" s="4">
        <v>2</v>
      </c>
      <c r="E1241" s="2">
        <v>4</v>
      </c>
    </row>
    <row r="1242" spans="1:5" x14ac:dyDescent="0.25">
      <c r="A1242">
        <v>11341</v>
      </c>
      <c r="B1242" s="1">
        <v>1</v>
      </c>
      <c r="C1242" s="4">
        <v>2</v>
      </c>
      <c r="E1242" s="2">
        <v>4</v>
      </c>
    </row>
    <row r="1243" spans="1:5" x14ac:dyDescent="0.25">
      <c r="A1243">
        <v>11342</v>
      </c>
      <c r="B1243" s="1">
        <v>1</v>
      </c>
      <c r="C1243" s="4">
        <v>2</v>
      </c>
      <c r="E1243" s="2">
        <v>4</v>
      </c>
    </row>
    <row r="1244" spans="1:5" x14ac:dyDescent="0.25">
      <c r="A1244">
        <v>11343</v>
      </c>
      <c r="C1244" s="4">
        <v>2</v>
      </c>
      <c r="E1244" s="2">
        <v>4</v>
      </c>
    </row>
    <row r="1245" spans="1:5" x14ac:dyDescent="0.25">
      <c r="A1245">
        <v>11344</v>
      </c>
      <c r="C1245" s="4">
        <v>2</v>
      </c>
      <c r="E1245" s="2">
        <v>4</v>
      </c>
    </row>
    <row r="1246" spans="1:5" x14ac:dyDescent="0.25">
      <c r="A1246">
        <v>11345</v>
      </c>
      <c r="C1246" s="4">
        <v>2</v>
      </c>
      <c r="D1246" s="3">
        <v>3</v>
      </c>
      <c r="E1246" s="2">
        <v>4</v>
      </c>
    </row>
    <row r="1247" spans="1:5" x14ac:dyDescent="0.25">
      <c r="A1247">
        <v>11346</v>
      </c>
      <c r="C1247" s="4">
        <v>2</v>
      </c>
      <c r="D1247" s="3">
        <v>3</v>
      </c>
      <c r="E1247" s="2">
        <v>4</v>
      </c>
    </row>
    <row r="1248" spans="1:5" x14ac:dyDescent="0.25">
      <c r="A1248">
        <v>11347</v>
      </c>
      <c r="C1248" s="4">
        <v>2</v>
      </c>
      <c r="D1248" s="3">
        <v>3</v>
      </c>
      <c r="E1248" s="2">
        <v>4</v>
      </c>
    </row>
    <row r="1249" spans="1:5" x14ac:dyDescent="0.25">
      <c r="A1249">
        <v>11348</v>
      </c>
      <c r="C1249" s="4">
        <v>2</v>
      </c>
      <c r="D1249" s="3">
        <v>3</v>
      </c>
      <c r="E1249" s="2">
        <v>4</v>
      </c>
    </row>
    <row r="1250" spans="1:5" x14ac:dyDescent="0.25">
      <c r="A1250">
        <v>11349</v>
      </c>
      <c r="C1250" s="4">
        <v>2</v>
      </c>
      <c r="D1250" s="3">
        <v>3</v>
      </c>
    </row>
    <row r="1251" spans="1:5" x14ac:dyDescent="0.25">
      <c r="A1251">
        <v>11350</v>
      </c>
      <c r="C1251" s="4">
        <v>2</v>
      </c>
      <c r="D1251" s="3">
        <v>3</v>
      </c>
    </row>
    <row r="1252" spans="1:5" x14ac:dyDescent="0.25">
      <c r="A1252">
        <v>11351</v>
      </c>
      <c r="C1252" s="4">
        <v>2</v>
      </c>
      <c r="D1252" s="3">
        <v>3</v>
      </c>
    </row>
    <row r="1253" spans="1:5" x14ac:dyDescent="0.25">
      <c r="A1253">
        <v>11352</v>
      </c>
      <c r="C1253" s="4">
        <v>2</v>
      </c>
      <c r="D1253" s="3">
        <v>3</v>
      </c>
    </row>
    <row r="1254" spans="1:5" x14ac:dyDescent="0.25">
      <c r="A1254">
        <v>11353</v>
      </c>
      <c r="C1254" s="4">
        <v>2</v>
      </c>
      <c r="D1254" s="3">
        <v>3</v>
      </c>
    </row>
    <row r="1255" spans="1:5" x14ac:dyDescent="0.25">
      <c r="A1255">
        <v>11354</v>
      </c>
      <c r="C1255" s="4">
        <v>2</v>
      </c>
      <c r="D1255" s="3">
        <v>3</v>
      </c>
    </row>
    <row r="1256" spans="1:5" x14ac:dyDescent="0.25">
      <c r="A1256">
        <v>11355</v>
      </c>
      <c r="C1256" s="4">
        <v>2</v>
      </c>
      <c r="D1256" s="3">
        <v>3</v>
      </c>
    </row>
    <row r="1257" spans="1:5" x14ac:dyDescent="0.25">
      <c r="A1257">
        <v>11356</v>
      </c>
      <c r="C1257" s="4">
        <v>2</v>
      </c>
      <c r="D1257" s="3">
        <v>3</v>
      </c>
    </row>
    <row r="1258" spans="1:5" x14ac:dyDescent="0.25">
      <c r="A1258">
        <v>11357</v>
      </c>
      <c r="D1258" s="3">
        <v>3</v>
      </c>
    </row>
    <row r="1259" spans="1:5" x14ac:dyDescent="0.25">
      <c r="A1259">
        <v>11358</v>
      </c>
      <c r="D1259" s="3">
        <v>3</v>
      </c>
    </row>
    <row r="1260" spans="1:5" x14ac:dyDescent="0.25">
      <c r="A1260">
        <v>11359</v>
      </c>
      <c r="D1260" s="3">
        <v>3</v>
      </c>
    </row>
    <row r="1261" spans="1:5" x14ac:dyDescent="0.25">
      <c r="A1261">
        <v>11360</v>
      </c>
      <c r="D1261" s="3">
        <v>3</v>
      </c>
      <c r="E1261" s="2">
        <v>4</v>
      </c>
    </row>
    <row r="1262" spans="1:5" x14ac:dyDescent="0.25">
      <c r="A1262">
        <v>11361</v>
      </c>
      <c r="D1262" s="3">
        <v>3</v>
      </c>
      <c r="E1262" s="2">
        <v>4</v>
      </c>
    </row>
    <row r="1263" spans="1:5" x14ac:dyDescent="0.25">
      <c r="A1263">
        <v>11362</v>
      </c>
      <c r="E1263" s="2">
        <v>4</v>
      </c>
    </row>
    <row r="1264" spans="1:5" x14ac:dyDescent="0.25">
      <c r="A1264">
        <v>11363</v>
      </c>
      <c r="E1264" s="2">
        <v>4</v>
      </c>
    </row>
    <row r="1265" spans="1:5" x14ac:dyDescent="0.25">
      <c r="A1265">
        <v>11364</v>
      </c>
      <c r="E1265" s="2">
        <v>4</v>
      </c>
    </row>
    <row r="1266" spans="1:5" x14ac:dyDescent="0.25">
      <c r="A1266">
        <v>11365</v>
      </c>
      <c r="E1266" s="2">
        <v>4</v>
      </c>
    </row>
    <row r="1267" spans="1:5" x14ac:dyDescent="0.25">
      <c r="A1267">
        <v>11366</v>
      </c>
      <c r="E1267" s="2">
        <v>4</v>
      </c>
    </row>
    <row r="1268" spans="1:5" x14ac:dyDescent="0.25">
      <c r="A1268">
        <v>11367</v>
      </c>
      <c r="E1268" s="2">
        <v>4</v>
      </c>
    </row>
    <row r="1269" spans="1:5" x14ac:dyDescent="0.25">
      <c r="A1269">
        <v>11368</v>
      </c>
      <c r="E1269" s="2">
        <v>4</v>
      </c>
    </row>
    <row r="1270" spans="1:5" x14ac:dyDescent="0.25">
      <c r="A1270">
        <v>11369</v>
      </c>
      <c r="D1270" s="3">
        <v>3</v>
      </c>
      <c r="E1270" s="2">
        <v>4</v>
      </c>
    </row>
    <row r="1271" spans="1:5" x14ac:dyDescent="0.25">
      <c r="A1271">
        <v>11370</v>
      </c>
      <c r="D1271" s="3">
        <v>3</v>
      </c>
      <c r="E1271" s="2">
        <v>4</v>
      </c>
    </row>
    <row r="1272" spans="1:5" x14ac:dyDescent="0.25">
      <c r="A1272">
        <v>11371</v>
      </c>
      <c r="D1272" s="3">
        <v>3</v>
      </c>
      <c r="E1272" s="2">
        <v>4</v>
      </c>
    </row>
    <row r="1273" spans="1:5" x14ac:dyDescent="0.25">
      <c r="A1273">
        <v>11372</v>
      </c>
      <c r="D1273" s="3">
        <v>3</v>
      </c>
      <c r="E1273" s="2">
        <v>4</v>
      </c>
    </row>
    <row r="1274" spans="1:5" x14ac:dyDescent="0.25">
      <c r="A1274">
        <v>11373</v>
      </c>
      <c r="C1274" s="4">
        <v>2</v>
      </c>
      <c r="D1274" s="3">
        <v>3</v>
      </c>
      <c r="E1274" s="2">
        <v>4</v>
      </c>
    </row>
    <row r="1275" spans="1:5" x14ac:dyDescent="0.25">
      <c r="A1275">
        <v>11374</v>
      </c>
      <c r="C1275" s="4">
        <v>2</v>
      </c>
      <c r="D1275" s="3">
        <v>3</v>
      </c>
      <c r="E1275" s="2">
        <v>4</v>
      </c>
    </row>
    <row r="1276" spans="1:5" x14ac:dyDescent="0.25">
      <c r="A1276">
        <v>11375</v>
      </c>
      <c r="C1276" s="4">
        <v>2</v>
      </c>
      <c r="D1276" s="3">
        <v>3</v>
      </c>
      <c r="E1276" s="2">
        <v>4</v>
      </c>
    </row>
    <row r="1277" spans="1:5" x14ac:dyDescent="0.25">
      <c r="A1277">
        <v>11376</v>
      </c>
      <c r="C1277" s="4">
        <v>2</v>
      </c>
      <c r="D1277" s="3">
        <v>3</v>
      </c>
      <c r="E1277" s="2">
        <v>4</v>
      </c>
    </row>
    <row r="1278" spans="1:5" x14ac:dyDescent="0.25">
      <c r="A1278">
        <v>11377</v>
      </c>
      <c r="C1278" s="4">
        <v>2</v>
      </c>
      <c r="D1278" s="3">
        <v>3</v>
      </c>
      <c r="E1278" s="2">
        <v>4</v>
      </c>
    </row>
    <row r="1279" spans="1:5" x14ac:dyDescent="0.25">
      <c r="A1279">
        <v>11378</v>
      </c>
      <c r="C1279" s="4">
        <v>2</v>
      </c>
      <c r="D1279" s="3">
        <v>3</v>
      </c>
      <c r="E1279" s="2">
        <v>4</v>
      </c>
    </row>
    <row r="1280" spans="1:5" x14ac:dyDescent="0.25">
      <c r="A1280">
        <v>11379</v>
      </c>
      <c r="C1280" s="4">
        <v>2</v>
      </c>
      <c r="D1280" s="3">
        <v>3</v>
      </c>
      <c r="E1280" s="2">
        <v>4</v>
      </c>
    </row>
    <row r="1281" spans="1:5" x14ac:dyDescent="0.25">
      <c r="A1281">
        <v>11380</v>
      </c>
      <c r="C1281" s="4">
        <v>2</v>
      </c>
      <c r="D1281" s="3">
        <v>3</v>
      </c>
      <c r="E1281" s="2">
        <v>4</v>
      </c>
    </row>
    <row r="1282" spans="1:5" x14ac:dyDescent="0.25">
      <c r="A1282">
        <v>11381</v>
      </c>
      <c r="C1282" s="4">
        <v>2</v>
      </c>
      <c r="D1282" s="3">
        <v>3</v>
      </c>
      <c r="E1282" s="2">
        <v>4</v>
      </c>
    </row>
    <row r="1283" spans="1:5" x14ac:dyDescent="0.25">
      <c r="A1283">
        <v>11382</v>
      </c>
      <c r="C1283" s="4">
        <v>2</v>
      </c>
      <c r="D1283" s="3">
        <v>3</v>
      </c>
      <c r="E1283" s="2">
        <v>4</v>
      </c>
    </row>
    <row r="1284" spans="1:5" x14ac:dyDescent="0.25">
      <c r="A1284">
        <v>11383</v>
      </c>
      <c r="C1284" s="4">
        <v>2</v>
      </c>
      <c r="D1284" s="3">
        <v>3</v>
      </c>
      <c r="E1284" s="2">
        <v>4</v>
      </c>
    </row>
    <row r="1285" spans="1:5" x14ac:dyDescent="0.25">
      <c r="A1285">
        <v>11384</v>
      </c>
      <c r="C1285" s="4">
        <v>2</v>
      </c>
      <c r="D1285" s="3">
        <v>3</v>
      </c>
      <c r="E1285" s="2">
        <v>4</v>
      </c>
    </row>
    <row r="1286" spans="1:5" x14ac:dyDescent="0.25">
      <c r="A1286">
        <v>11385</v>
      </c>
      <c r="C1286" s="4">
        <v>2</v>
      </c>
      <c r="D1286" s="3">
        <v>3</v>
      </c>
      <c r="E1286" s="2">
        <v>4</v>
      </c>
    </row>
    <row r="1287" spans="1:5" x14ac:dyDescent="0.25">
      <c r="A1287">
        <v>11386</v>
      </c>
      <c r="C1287" s="4">
        <v>2</v>
      </c>
      <c r="D1287" s="3">
        <v>3</v>
      </c>
      <c r="E1287" s="2">
        <v>4</v>
      </c>
    </row>
    <row r="1288" spans="1:5" x14ac:dyDescent="0.25">
      <c r="A1288">
        <v>11387</v>
      </c>
      <c r="C1288" s="4">
        <v>2</v>
      </c>
      <c r="D1288" s="3">
        <v>3</v>
      </c>
      <c r="E1288" s="2">
        <v>4</v>
      </c>
    </row>
    <row r="1289" spans="1:5" x14ac:dyDescent="0.25">
      <c r="A1289">
        <v>11388</v>
      </c>
      <c r="C1289" s="4">
        <v>2</v>
      </c>
      <c r="D1289" s="3">
        <v>3</v>
      </c>
      <c r="E1289" s="2">
        <v>4</v>
      </c>
    </row>
    <row r="1290" spans="1:5" x14ac:dyDescent="0.25">
      <c r="A1290">
        <v>11389</v>
      </c>
      <c r="C1290" s="4">
        <v>2</v>
      </c>
      <c r="D1290" s="3">
        <v>3</v>
      </c>
      <c r="E1290" s="2">
        <v>4</v>
      </c>
    </row>
    <row r="1291" spans="1:5" x14ac:dyDescent="0.25">
      <c r="A1291">
        <v>11390</v>
      </c>
      <c r="C1291" s="4">
        <v>2</v>
      </c>
      <c r="D1291" s="3">
        <v>3</v>
      </c>
    </row>
    <row r="1292" spans="1:5" x14ac:dyDescent="0.25">
      <c r="A1292">
        <v>11391</v>
      </c>
      <c r="C1292" s="4">
        <v>2</v>
      </c>
      <c r="D1292" s="3">
        <v>3</v>
      </c>
    </row>
    <row r="1293" spans="1:5" x14ac:dyDescent="0.25">
      <c r="A1293">
        <v>11392</v>
      </c>
      <c r="D1293" s="3">
        <v>3</v>
      </c>
    </row>
    <row r="1294" spans="1:5" x14ac:dyDescent="0.25">
      <c r="A1294">
        <v>11393</v>
      </c>
      <c r="D1294" s="3">
        <v>3</v>
      </c>
    </row>
    <row r="1295" spans="1:5" x14ac:dyDescent="0.25">
      <c r="A1295">
        <v>11394</v>
      </c>
      <c r="B1295" s="1">
        <v>1</v>
      </c>
      <c r="D1295" s="3">
        <v>3</v>
      </c>
    </row>
    <row r="1296" spans="1:5" x14ac:dyDescent="0.25">
      <c r="A1296">
        <v>11395</v>
      </c>
      <c r="B1296" s="1">
        <v>1</v>
      </c>
      <c r="D1296" s="3">
        <v>3</v>
      </c>
    </row>
    <row r="1297" spans="1:5" x14ac:dyDescent="0.25">
      <c r="A1297">
        <v>11396</v>
      </c>
      <c r="B1297" s="1">
        <v>1</v>
      </c>
      <c r="D1297" s="3">
        <v>3</v>
      </c>
      <c r="E1297" s="2">
        <v>4</v>
      </c>
    </row>
    <row r="1298" spans="1:5" x14ac:dyDescent="0.25">
      <c r="A1298">
        <v>11397</v>
      </c>
      <c r="B1298" s="1">
        <v>1</v>
      </c>
      <c r="E1298" s="2">
        <v>4</v>
      </c>
    </row>
    <row r="1299" spans="1:5" x14ac:dyDescent="0.25">
      <c r="A1299">
        <v>11398</v>
      </c>
      <c r="B1299" s="1">
        <v>1</v>
      </c>
      <c r="E1299" s="2">
        <v>4</v>
      </c>
    </row>
    <row r="1300" spans="1:5" x14ac:dyDescent="0.25">
      <c r="A1300">
        <v>11399</v>
      </c>
      <c r="B1300" s="1">
        <v>1</v>
      </c>
      <c r="E1300" s="2">
        <v>4</v>
      </c>
    </row>
    <row r="1301" spans="1:5" x14ac:dyDescent="0.25">
      <c r="A1301">
        <v>11400</v>
      </c>
      <c r="B1301" s="1">
        <v>1</v>
      </c>
      <c r="E1301" s="2">
        <v>4</v>
      </c>
    </row>
    <row r="1302" spans="1:5" x14ac:dyDescent="0.25">
      <c r="A1302">
        <v>11401</v>
      </c>
      <c r="B1302" s="1">
        <v>1</v>
      </c>
      <c r="E1302" s="2">
        <v>4</v>
      </c>
    </row>
    <row r="1303" spans="1:5" x14ac:dyDescent="0.25">
      <c r="A1303">
        <v>11402</v>
      </c>
      <c r="B1303" s="1">
        <v>1</v>
      </c>
      <c r="E1303" s="2">
        <v>4</v>
      </c>
    </row>
    <row r="1304" spans="1:5" x14ac:dyDescent="0.25">
      <c r="A1304">
        <v>11403</v>
      </c>
      <c r="B1304" s="1">
        <v>1</v>
      </c>
      <c r="E1304" s="2">
        <v>4</v>
      </c>
    </row>
    <row r="1305" spans="1:5" x14ac:dyDescent="0.25">
      <c r="A1305">
        <v>11404</v>
      </c>
      <c r="C1305" s="4">
        <v>2</v>
      </c>
      <c r="E1305" s="2">
        <v>4</v>
      </c>
    </row>
    <row r="1306" spans="1:5" x14ac:dyDescent="0.25">
      <c r="A1306">
        <v>11405</v>
      </c>
      <c r="C1306" s="4">
        <v>2</v>
      </c>
      <c r="E1306" s="2">
        <v>4</v>
      </c>
    </row>
    <row r="1307" spans="1:5" x14ac:dyDescent="0.25">
      <c r="A1307">
        <v>11406</v>
      </c>
      <c r="C1307" s="4">
        <v>2</v>
      </c>
    </row>
    <row r="1308" spans="1:5" x14ac:dyDescent="0.25">
      <c r="A1308">
        <v>11407</v>
      </c>
      <c r="C1308" s="4">
        <v>2</v>
      </c>
    </row>
    <row r="1309" spans="1:5" x14ac:dyDescent="0.25">
      <c r="A1309">
        <v>11408</v>
      </c>
      <c r="C1309" s="4">
        <v>2</v>
      </c>
    </row>
    <row r="1310" spans="1:5" x14ac:dyDescent="0.25">
      <c r="A1310">
        <v>11409</v>
      </c>
      <c r="C1310" s="4">
        <v>2</v>
      </c>
      <c r="D1310" s="3">
        <v>3</v>
      </c>
    </row>
    <row r="1311" spans="1:5" x14ac:dyDescent="0.25">
      <c r="A1311">
        <v>11410</v>
      </c>
      <c r="C1311" s="4">
        <v>2</v>
      </c>
      <c r="D1311" s="3">
        <v>3</v>
      </c>
    </row>
    <row r="1312" spans="1:5" x14ac:dyDescent="0.25">
      <c r="A1312">
        <v>11411</v>
      </c>
      <c r="C1312" s="4">
        <v>2</v>
      </c>
      <c r="D1312" s="3">
        <v>3</v>
      </c>
    </row>
    <row r="1313" spans="1:5" x14ac:dyDescent="0.25">
      <c r="A1313">
        <v>11412</v>
      </c>
      <c r="C1313" s="4">
        <v>2</v>
      </c>
      <c r="D1313" s="3">
        <v>3</v>
      </c>
    </row>
    <row r="1314" spans="1:5" x14ac:dyDescent="0.25">
      <c r="A1314">
        <v>11413</v>
      </c>
      <c r="C1314" s="4">
        <v>2</v>
      </c>
      <c r="D1314" s="3">
        <v>3</v>
      </c>
    </row>
    <row r="1315" spans="1:5" x14ac:dyDescent="0.25">
      <c r="A1315">
        <v>11414</v>
      </c>
      <c r="D1315" s="3">
        <v>3</v>
      </c>
    </row>
    <row r="1316" spans="1:5" x14ac:dyDescent="0.25">
      <c r="A1316">
        <v>11415</v>
      </c>
      <c r="B1316" s="1">
        <v>1</v>
      </c>
      <c r="D1316" s="3">
        <v>3</v>
      </c>
    </row>
    <row r="1317" spans="1:5" x14ac:dyDescent="0.25">
      <c r="A1317">
        <v>11416</v>
      </c>
      <c r="B1317" s="1">
        <v>1</v>
      </c>
    </row>
    <row r="1318" spans="1:5" x14ac:dyDescent="0.25">
      <c r="A1318">
        <v>11417</v>
      </c>
      <c r="B1318" s="1">
        <v>1</v>
      </c>
    </row>
    <row r="1319" spans="1:5" x14ac:dyDescent="0.25">
      <c r="A1319">
        <v>11418</v>
      </c>
      <c r="B1319" s="1">
        <v>1</v>
      </c>
    </row>
    <row r="1320" spans="1:5" x14ac:dyDescent="0.25">
      <c r="A1320">
        <v>11419</v>
      </c>
      <c r="B1320" s="1">
        <v>1</v>
      </c>
      <c r="E1320" s="2">
        <v>4</v>
      </c>
    </row>
    <row r="1321" spans="1:5" x14ac:dyDescent="0.25">
      <c r="A1321">
        <v>11420</v>
      </c>
      <c r="B1321" s="1">
        <v>1</v>
      </c>
      <c r="E1321" s="2">
        <v>4</v>
      </c>
    </row>
    <row r="1322" spans="1:5" x14ac:dyDescent="0.25">
      <c r="A1322">
        <v>11421</v>
      </c>
      <c r="B1322" s="1">
        <v>1</v>
      </c>
      <c r="E1322" s="2">
        <v>4</v>
      </c>
    </row>
    <row r="1323" spans="1:5" x14ac:dyDescent="0.25">
      <c r="A1323">
        <v>11422</v>
      </c>
      <c r="B1323" s="1">
        <v>1</v>
      </c>
      <c r="E1323" s="2">
        <v>4</v>
      </c>
    </row>
    <row r="1324" spans="1:5" x14ac:dyDescent="0.25">
      <c r="A1324">
        <v>11423</v>
      </c>
      <c r="B1324" s="1">
        <v>1</v>
      </c>
      <c r="E1324" s="2">
        <v>4</v>
      </c>
    </row>
    <row r="1325" spans="1:5" x14ac:dyDescent="0.25">
      <c r="A1325">
        <v>11424</v>
      </c>
      <c r="B1325" s="1">
        <v>1</v>
      </c>
      <c r="E1325" s="2">
        <v>4</v>
      </c>
    </row>
    <row r="1326" spans="1:5" x14ac:dyDescent="0.25">
      <c r="A1326">
        <v>11425</v>
      </c>
      <c r="E1326" s="2">
        <v>4</v>
      </c>
    </row>
    <row r="1327" spans="1:5" x14ac:dyDescent="0.25">
      <c r="A1327">
        <v>11426</v>
      </c>
      <c r="E1327" s="2">
        <v>4</v>
      </c>
    </row>
    <row r="1328" spans="1:5" x14ac:dyDescent="0.25">
      <c r="A1328">
        <v>11427</v>
      </c>
      <c r="D1328" s="3">
        <v>3</v>
      </c>
      <c r="E1328" s="2">
        <v>4</v>
      </c>
    </row>
    <row r="1329" spans="1:5" x14ac:dyDescent="0.25">
      <c r="A1329">
        <v>11428</v>
      </c>
      <c r="D1329" s="3">
        <v>3</v>
      </c>
      <c r="E1329" s="2">
        <v>4</v>
      </c>
    </row>
    <row r="1330" spans="1:5" x14ac:dyDescent="0.25">
      <c r="A1330">
        <v>11429</v>
      </c>
      <c r="C1330" s="4">
        <v>2</v>
      </c>
      <c r="D1330" s="3">
        <v>3</v>
      </c>
    </row>
    <row r="1331" spans="1:5" x14ac:dyDescent="0.25">
      <c r="A1331">
        <v>11430</v>
      </c>
      <c r="C1331" s="4">
        <v>2</v>
      </c>
      <c r="D1331" s="3">
        <v>3</v>
      </c>
    </row>
    <row r="1332" spans="1:5" x14ac:dyDescent="0.25">
      <c r="A1332">
        <v>11431</v>
      </c>
      <c r="C1332" s="4">
        <v>2</v>
      </c>
      <c r="D1332" s="3">
        <v>3</v>
      </c>
    </row>
    <row r="1333" spans="1:5" x14ac:dyDescent="0.25">
      <c r="A1333">
        <v>11432</v>
      </c>
      <c r="C1333" s="4">
        <v>2</v>
      </c>
      <c r="D1333" s="3">
        <v>3</v>
      </c>
    </row>
    <row r="1334" spans="1:5" x14ac:dyDescent="0.25">
      <c r="A1334">
        <v>11433</v>
      </c>
      <c r="C1334" s="4">
        <v>2</v>
      </c>
      <c r="D1334" s="3">
        <v>3</v>
      </c>
    </row>
    <row r="1335" spans="1:5" x14ac:dyDescent="0.25">
      <c r="A1335">
        <v>11434</v>
      </c>
      <c r="C1335" s="4">
        <v>2</v>
      </c>
      <c r="D1335" s="3">
        <v>3</v>
      </c>
    </row>
    <row r="1336" spans="1:5" x14ac:dyDescent="0.25">
      <c r="A1336">
        <v>11435</v>
      </c>
      <c r="C1336" s="4">
        <v>2</v>
      </c>
      <c r="D1336" s="3">
        <v>3</v>
      </c>
    </row>
    <row r="1337" spans="1:5" x14ac:dyDescent="0.25">
      <c r="A1337">
        <v>11436</v>
      </c>
      <c r="C1337" s="4">
        <v>2</v>
      </c>
      <c r="D1337" s="3">
        <v>3</v>
      </c>
    </row>
    <row r="1338" spans="1:5" x14ac:dyDescent="0.25">
      <c r="A1338">
        <v>11437</v>
      </c>
      <c r="C1338" s="4">
        <v>2</v>
      </c>
    </row>
    <row r="1339" spans="1:5" x14ac:dyDescent="0.25">
      <c r="A1339">
        <v>11438</v>
      </c>
      <c r="B1339" s="1">
        <v>1</v>
      </c>
      <c r="C1339" s="4">
        <v>2</v>
      </c>
    </row>
    <row r="1340" spans="1:5" x14ac:dyDescent="0.25">
      <c r="A1340">
        <v>11439</v>
      </c>
      <c r="B1340" s="1">
        <v>1</v>
      </c>
    </row>
    <row r="1341" spans="1:5" x14ac:dyDescent="0.25">
      <c r="A1341">
        <v>11440</v>
      </c>
      <c r="B1341" s="1">
        <v>1</v>
      </c>
    </row>
    <row r="1342" spans="1:5" x14ac:dyDescent="0.25">
      <c r="A1342">
        <v>11441</v>
      </c>
      <c r="B1342" s="1">
        <v>1</v>
      </c>
    </row>
    <row r="1343" spans="1:5" x14ac:dyDescent="0.25">
      <c r="A1343">
        <v>11442</v>
      </c>
      <c r="B1343" s="1">
        <v>1</v>
      </c>
      <c r="E1343" s="2">
        <v>4</v>
      </c>
    </row>
    <row r="1344" spans="1:5" x14ac:dyDescent="0.25">
      <c r="A1344">
        <v>11443</v>
      </c>
      <c r="B1344" s="1">
        <v>1</v>
      </c>
      <c r="E1344" s="2">
        <v>4</v>
      </c>
    </row>
    <row r="1345" spans="1:5" x14ac:dyDescent="0.25">
      <c r="A1345">
        <v>11444</v>
      </c>
      <c r="B1345" s="1">
        <v>1</v>
      </c>
      <c r="E1345" s="2">
        <v>4</v>
      </c>
    </row>
    <row r="1346" spans="1:5" x14ac:dyDescent="0.25">
      <c r="A1346">
        <v>11445</v>
      </c>
      <c r="B1346" s="1">
        <v>1</v>
      </c>
      <c r="E1346" s="2">
        <v>4</v>
      </c>
    </row>
    <row r="1347" spans="1:5" x14ac:dyDescent="0.25">
      <c r="A1347">
        <v>11446</v>
      </c>
      <c r="B1347" s="1">
        <v>1</v>
      </c>
      <c r="E1347" s="2">
        <v>4</v>
      </c>
    </row>
    <row r="1348" spans="1:5" x14ac:dyDescent="0.25">
      <c r="A1348">
        <v>11447</v>
      </c>
      <c r="E1348" s="2">
        <v>4</v>
      </c>
    </row>
    <row r="1349" spans="1:5" x14ac:dyDescent="0.25">
      <c r="A1349">
        <v>11448</v>
      </c>
      <c r="E1349" s="2">
        <v>4</v>
      </c>
    </row>
    <row r="1350" spans="1:5" x14ac:dyDescent="0.25">
      <c r="A1350">
        <v>11449</v>
      </c>
      <c r="C1350" s="4">
        <v>2</v>
      </c>
      <c r="D1350" s="3">
        <v>3</v>
      </c>
      <c r="E1350" s="2">
        <v>4</v>
      </c>
    </row>
    <row r="1351" spans="1:5" x14ac:dyDescent="0.25">
      <c r="A1351">
        <v>11450</v>
      </c>
      <c r="C1351" s="4">
        <v>2</v>
      </c>
      <c r="D1351" s="3">
        <v>3</v>
      </c>
    </row>
    <row r="1352" spans="1:5" x14ac:dyDescent="0.25">
      <c r="A1352">
        <v>11451</v>
      </c>
      <c r="C1352" s="4">
        <v>2</v>
      </c>
      <c r="D1352" s="3">
        <v>3</v>
      </c>
    </row>
    <row r="1353" spans="1:5" x14ac:dyDescent="0.25">
      <c r="A1353">
        <v>11452</v>
      </c>
      <c r="C1353" s="4">
        <v>2</v>
      </c>
      <c r="D1353" s="3">
        <v>3</v>
      </c>
    </row>
    <row r="1354" spans="1:5" x14ac:dyDescent="0.25">
      <c r="A1354">
        <v>11453</v>
      </c>
      <c r="C1354" s="4">
        <v>2</v>
      </c>
      <c r="D1354" s="3">
        <v>3</v>
      </c>
    </row>
    <row r="1355" spans="1:5" x14ac:dyDescent="0.25">
      <c r="A1355">
        <v>11454</v>
      </c>
      <c r="C1355" s="4">
        <v>2</v>
      </c>
      <c r="D1355" s="3">
        <v>3</v>
      </c>
    </row>
    <row r="1356" spans="1:5" x14ac:dyDescent="0.25">
      <c r="A1356">
        <v>11455</v>
      </c>
      <c r="C1356" s="4">
        <v>2</v>
      </c>
      <c r="D1356" s="3">
        <v>3</v>
      </c>
    </row>
    <row r="1357" spans="1:5" x14ac:dyDescent="0.25">
      <c r="A1357">
        <v>11456</v>
      </c>
      <c r="C1357" s="4">
        <v>2</v>
      </c>
      <c r="D1357" s="3">
        <v>3</v>
      </c>
    </row>
    <row r="1358" spans="1:5" x14ac:dyDescent="0.25">
      <c r="A1358">
        <v>11457</v>
      </c>
      <c r="C1358" s="4">
        <v>2</v>
      </c>
      <c r="D1358" s="3">
        <v>3</v>
      </c>
    </row>
    <row r="1359" spans="1:5" x14ac:dyDescent="0.25">
      <c r="A1359">
        <v>11458</v>
      </c>
      <c r="C1359" s="4">
        <v>2</v>
      </c>
      <c r="D1359" s="3">
        <v>3</v>
      </c>
    </row>
    <row r="1360" spans="1:5" x14ac:dyDescent="0.25">
      <c r="A1360">
        <v>11459</v>
      </c>
      <c r="B1360" s="1">
        <v>1</v>
      </c>
      <c r="C1360" s="4">
        <v>2</v>
      </c>
      <c r="D1360" s="3">
        <v>3</v>
      </c>
    </row>
    <row r="1361" spans="1:5" x14ac:dyDescent="0.25">
      <c r="A1361">
        <v>11460</v>
      </c>
      <c r="B1361" s="1">
        <v>1</v>
      </c>
    </row>
    <row r="1362" spans="1:5" x14ac:dyDescent="0.25">
      <c r="A1362">
        <v>11461</v>
      </c>
      <c r="B1362" s="1">
        <v>1</v>
      </c>
      <c r="E1362" s="2">
        <v>4</v>
      </c>
    </row>
    <row r="1363" spans="1:5" x14ac:dyDescent="0.25">
      <c r="A1363">
        <v>11462</v>
      </c>
      <c r="B1363" s="1">
        <v>1</v>
      </c>
      <c r="E1363" s="2">
        <v>4</v>
      </c>
    </row>
    <row r="1364" spans="1:5" x14ac:dyDescent="0.25">
      <c r="A1364">
        <v>11463</v>
      </c>
      <c r="B1364" s="1">
        <v>1</v>
      </c>
      <c r="E1364" s="2">
        <v>4</v>
      </c>
    </row>
    <row r="1365" spans="1:5" x14ac:dyDescent="0.25">
      <c r="A1365">
        <v>11464</v>
      </c>
      <c r="B1365" s="1">
        <v>1</v>
      </c>
      <c r="E1365" s="2">
        <v>4</v>
      </c>
    </row>
    <row r="1366" spans="1:5" x14ac:dyDescent="0.25">
      <c r="A1366">
        <v>11465</v>
      </c>
      <c r="B1366" s="1">
        <v>1</v>
      </c>
      <c r="E1366" s="2">
        <v>4</v>
      </c>
    </row>
    <row r="1367" spans="1:5" x14ac:dyDescent="0.25">
      <c r="A1367">
        <v>11466</v>
      </c>
      <c r="B1367" s="1">
        <v>1</v>
      </c>
      <c r="E1367" s="2">
        <v>4</v>
      </c>
    </row>
    <row r="1368" spans="1:5" x14ac:dyDescent="0.25">
      <c r="A1368">
        <v>11467</v>
      </c>
      <c r="B1368" s="1">
        <v>1</v>
      </c>
      <c r="E1368" s="2">
        <v>4</v>
      </c>
    </row>
    <row r="1369" spans="1:5" x14ac:dyDescent="0.25">
      <c r="A1369">
        <v>11468</v>
      </c>
      <c r="B1369" s="1">
        <v>1</v>
      </c>
      <c r="E1369" s="2">
        <v>4</v>
      </c>
    </row>
    <row r="1370" spans="1:5" x14ac:dyDescent="0.25">
      <c r="A1370">
        <v>11469</v>
      </c>
      <c r="B1370" s="1">
        <v>1</v>
      </c>
      <c r="E1370" s="2">
        <v>4</v>
      </c>
    </row>
    <row r="1371" spans="1:5" x14ac:dyDescent="0.25">
      <c r="A1371">
        <v>11470</v>
      </c>
      <c r="E1371" s="2">
        <v>4</v>
      </c>
    </row>
    <row r="1372" spans="1:5" x14ac:dyDescent="0.25">
      <c r="A1372">
        <v>11471</v>
      </c>
      <c r="E1372" s="2">
        <v>4</v>
      </c>
    </row>
    <row r="1373" spans="1:5" x14ac:dyDescent="0.25">
      <c r="A1373">
        <v>11472</v>
      </c>
      <c r="C1373" s="4">
        <v>2</v>
      </c>
      <c r="D1373" s="3">
        <v>3</v>
      </c>
      <c r="E1373" s="2">
        <v>4</v>
      </c>
    </row>
    <row r="1374" spans="1:5" x14ac:dyDescent="0.25">
      <c r="A1374">
        <v>11473</v>
      </c>
      <c r="C1374" s="4">
        <v>2</v>
      </c>
      <c r="D1374" s="3">
        <v>3</v>
      </c>
      <c r="E1374" s="2">
        <v>4</v>
      </c>
    </row>
    <row r="1375" spans="1:5" x14ac:dyDescent="0.25">
      <c r="A1375">
        <v>11474</v>
      </c>
      <c r="C1375" s="4">
        <v>2</v>
      </c>
      <c r="D1375" s="3">
        <v>3</v>
      </c>
      <c r="E1375" s="2">
        <v>4</v>
      </c>
    </row>
    <row r="1376" spans="1:5" x14ac:dyDescent="0.25">
      <c r="A1376">
        <v>11475</v>
      </c>
      <c r="C1376" s="4">
        <v>2</v>
      </c>
      <c r="D1376" s="3">
        <v>3</v>
      </c>
      <c r="E1376" s="2">
        <v>4</v>
      </c>
    </row>
    <row r="1377" spans="1:5" x14ac:dyDescent="0.25">
      <c r="A1377">
        <v>11476</v>
      </c>
      <c r="C1377" s="4">
        <v>2</v>
      </c>
      <c r="D1377" s="3">
        <v>3</v>
      </c>
      <c r="E1377" s="2">
        <v>4</v>
      </c>
    </row>
    <row r="1378" spans="1:5" x14ac:dyDescent="0.25">
      <c r="A1378">
        <v>11477</v>
      </c>
      <c r="C1378" s="4">
        <v>2</v>
      </c>
      <c r="D1378" s="3">
        <v>3</v>
      </c>
    </row>
    <row r="1379" spans="1:5" x14ac:dyDescent="0.25">
      <c r="A1379">
        <v>11478</v>
      </c>
      <c r="C1379" s="4">
        <v>2</v>
      </c>
      <c r="D1379" s="3">
        <v>3</v>
      </c>
    </row>
    <row r="1380" spans="1:5" x14ac:dyDescent="0.25">
      <c r="A1380">
        <v>11479</v>
      </c>
      <c r="C1380" s="4">
        <v>2</v>
      </c>
      <c r="D1380" s="3">
        <v>3</v>
      </c>
    </row>
    <row r="1381" spans="1:5" x14ac:dyDescent="0.25">
      <c r="A1381">
        <v>11480</v>
      </c>
      <c r="C1381" s="4">
        <v>2</v>
      </c>
      <c r="D1381" s="3">
        <v>3</v>
      </c>
    </row>
    <row r="1382" spans="1:5" x14ac:dyDescent="0.25">
      <c r="A1382">
        <v>11481</v>
      </c>
      <c r="C1382" s="4">
        <v>2</v>
      </c>
      <c r="D1382" s="3">
        <v>3</v>
      </c>
    </row>
    <row r="1383" spans="1:5" x14ac:dyDescent="0.25">
      <c r="A1383">
        <v>11482</v>
      </c>
      <c r="B1383" s="1">
        <v>1</v>
      </c>
      <c r="C1383" s="4">
        <v>2</v>
      </c>
      <c r="D1383" s="3">
        <v>3</v>
      </c>
    </row>
    <row r="1384" spans="1:5" x14ac:dyDescent="0.25">
      <c r="A1384">
        <v>11483</v>
      </c>
      <c r="B1384" s="1">
        <v>1</v>
      </c>
      <c r="C1384" s="4">
        <v>2</v>
      </c>
      <c r="D1384" s="3">
        <v>3</v>
      </c>
    </row>
    <row r="1385" spans="1:5" x14ac:dyDescent="0.25">
      <c r="A1385">
        <v>11484</v>
      </c>
      <c r="B1385" s="1">
        <v>1</v>
      </c>
    </row>
    <row r="1386" spans="1:5" x14ac:dyDescent="0.25">
      <c r="A1386">
        <v>11485</v>
      </c>
      <c r="B1386" s="1">
        <v>1</v>
      </c>
    </row>
    <row r="1387" spans="1:5" x14ac:dyDescent="0.25">
      <c r="A1387">
        <v>11486</v>
      </c>
      <c r="B1387" s="1">
        <v>1</v>
      </c>
    </row>
    <row r="1388" spans="1:5" x14ac:dyDescent="0.25">
      <c r="A1388">
        <v>11487</v>
      </c>
      <c r="B1388" s="1">
        <v>1</v>
      </c>
    </row>
    <row r="1389" spans="1:5" x14ac:dyDescent="0.25">
      <c r="A1389">
        <v>11488</v>
      </c>
      <c r="B1389" s="1">
        <v>1</v>
      </c>
      <c r="E1389" s="2">
        <v>4</v>
      </c>
    </row>
    <row r="1390" spans="1:5" x14ac:dyDescent="0.25">
      <c r="A1390">
        <v>11489</v>
      </c>
      <c r="B1390" s="1">
        <v>1</v>
      </c>
      <c r="E1390" s="2">
        <v>4</v>
      </c>
    </row>
    <row r="1391" spans="1:5" x14ac:dyDescent="0.25">
      <c r="A1391">
        <v>11490</v>
      </c>
      <c r="B1391" s="1">
        <v>1</v>
      </c>
      <c r="E1391" s="2">
        <v>4</v>
      </c>
    </row>
    <row r="1392" spans="1:5" x14ac:dyDescent="0.25">
      <c r="A1392">
        <v>11491</v>
      </c>
      <c r="B1392" s="1">
        <v>1</v>
      </c>
      <c r="E1392" s="2">
        <v>4</v>
      </c>
    </row>
    <row r="1393" spans="1:6" x14ac:dyDescent="0.25">
      <c r="A1393">
        <v>11492</v>
      </c>
      <c r="E1393" s="2">
        <v>4</v>
      </c>
    </row>
    <row r="1394" spans="1:6" x14ac:dyDescent="0.25">
      <c r="A1394">
        <v>11493</v>
      </c>
      <c r="E1394" s="2">
        <v>4</v>
      </c>
    </row>
    <row r="1395" spans="1:6" x14ac:dyDescent="0.25">
      <c r="A1395">
        <v>11494</v>
      </c>
      <c r="E1395" s="2">
        <v>4</v>
      </c>
    </row>
    <row r="1396" spans="1:6" x14ac:dyDescent="0.25">
      <c r="A1396">
        <v>11495</v>
      </c>
      <c r="D1396" s="3">
        <v>3</v>
      </c>
      <c r="E1396" s="2">
        <v>4</v>
      </c>
    </row>
    <row r="1397" spans="1:6" x14ac:dyDescent="0.25">
      <c r="A1397">
        <v>11496</v>
      </c>
      <c r="C1397" s="4">
        <v>2</v>
      </c>
      <c r="D1397" s="3">
        <v>3</v>
      </c>
      <c r="E1397" s="2">
        <v>4</v>
      </c>
    </row>
    <row r="1398" spans="1:6" x14ac:dyDescent="0.25">
      <c r="A1398">
        <v>11497</v>
      </c>
      <c r="C1398" s="4">
        <v>2</v>
      </c>
      <c r="D1398" s="3">
        <v>3</v>
      </c>
    </row>
    <row r="1399" spans="1:6" x14ac:dyDescent="0.25">
      <c r="A1399">
        <v>11498</v>
      </c>
      <c r="C1399" s="4">
        <v>2</v>
      </c>
      <c r="D1399" s="3">
        <v>3</v>
      </c>
    </row>
    <row r="1400" spans="1:6" x14ac:dyDescent="0.25">
      <c r="A1400">
        <v>11499</v>
      </c>
      <c r="C1400" s="4">
        <v>2</v>
      </c>
      <c r="D1400" s="3">
        <v>3</v>
      </c>
    </row>
    <row r="1401" spans="1:6" x14ac:dyDescent="0.25">
      <c r="A1401">
        <v>11500</v>
      </c>
      <c r="C1401" s="4">
        <v>2</v>
      </c>
      <c r="D1401" s="3">
        <v>3</v>
      </c>
    </row>
    <row r="1402" spans="1:6" x14ac:dyDescent="0.25">
      <c r="A1402">
        <v>11501</v>
      </c>
      <c r="C1402" s="4">
        <v>2</v>
      </c>
      <c r="D1402" s="3">
        <v>3</v>
      </c>
    </row>
    <row r="1403" spans="1:6" x14ac:dyDescent="0.25">
      <c r="A1403">
        <v>11502</v>
      </c>
      <c r="C1403" s="4">
        <v>2</v>
      </c>
      <c r="D1403" s="3">
        <v>3</v>
      </c>
    </row>
    <row r="1404" spans="1:6" x14ac:dyDescent="0.25">
      <c r="A1404">
        <v>11503</v>
      </c>
      <c r="C1404" s="4">
        <v>2</v>
      </c>
      <c r="D1404" s="3">
        <v>3</v>
      </c>
    </row>
    <row r="1405" spans="1:6" x14ac:dyDescent="0.25">
      <c r="A1405">
        <v>11504</v>
      </c>
      <c r="C1405" s="4">
        <v>2</v>
      </c>
      <c r="D1405" s="3">
        <v>3</v>
      </c>
    </row>
    <row r="1406" spans="1:6" x14ac:dyDescent="0.25">
      <c r="A1406">
        <v>11505</v>
      </c>
      <c r="C1406" s="4">
        <v>2</v>
      </c>
      <c r="D1406" s="3">
        <v>3</v>
      </c>
    </row>
    <row r="1407" spans="1:6" x14ac:dyDescent="0.25">
      <c r="A1407">
        <v>11506</v>
      </c>
      <c r="F1407" t="s">
        <v>22</v>
      </c>
    </row>
    <row r="1408" spans="1:6" x14ac:dyDescent="0.25">
      <c r="A1408">
        <v>20638</v>
      </c>
    </row>
    <row r="1409" spans="1:1" x14ac:dyDescent="0.25">
      <c r="A1409">
        <v>20639</v>
      </c>
    </row>
    <row r="1410" spans="1:1" x14ac:dyDescent="0.25">
      <c r="A1410">
        <v>20640</v>
      </c>
    </row>
    <row r="1411" spans="1:1" x14ac:dyDescent="0.25">
      <c r="A1411">
        <v>20641</v>
      </c>
    </row>
    <row r="1412" spans="1:1" x14ac:dyDescent="0.25">
      <c r="A1412">
        <v>20642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5"/>
  <sheetViews>
    <sheetView tabSelected="1" topLeftCell="CG1" workbookViewId="0">
      <selection activeCell="DH1" sqref="DH1:DT3"/>
    </sheetView>
  </sheetViews>
  <sheetFormatPr defaultRowHeight="15" x14ac:dyDescent="0.25"/>
  <sheetData>
    <row r="1" spans="1:1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248</v>
      </c>
      <c r="CR1" t="s">
        <v>249</v>
      </c>
      <c r="CS1" t="s">
        <v>250</v>
      </c>
      <c r="CT1" t="s">
        <v>251</v>
      </c>
      <c r="CU1" t="s">
        <v>252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</row>
    <row r="2" spans="1:111" x14ac:dyDescent="0.25">
      <c r="A2">
        <v>41.614685999999992</v>
      </c>
      <c r="B2">
        <v>7.7242040000000003</v>
      </c>
      <c r="C2">
        <v>51.99545599999999</v>
      </c>
      <c r="D2">
        <v>8.7317330000000002</v>
      </c>
      <c r="E2">
        <v>40.199146999999996</v>
      </c>
      <c r="F2">
        <v>7.1868920000000003</v>
      </c>
      <c r="G2">
        <v>32.312538999999994</v>
      </c>
      <c r="H2">
        <v>11.283992</v>
      </c>
      <c r="I2">
        <f>SQRT((ABS($A$3-$A$2)^2+(ABS($B$3-$B$2)^2)))</f>
        <v>18.610347300357539</v>
      </c>
      <c r="J2">
        <f>SQRT((ABS($C$3-$C$2)^2+(ABS($D$3-$D$2)^2)))</f>
        <v>15.966118588042663</v>
      </c>
      <c r="K2">
        <f>SQRT((ABS($E$3-$E$2)^2+(ABS($F$3-$F$2)^2)))</f>
        <v>15.979027941919275</v>
      </c>
      <c r="L2">
        <f>SQRT((ABS($G$3-$G$2)^2+(ABS($H$3-$H$2)^2)))</f>
        <v>18.15688848813323</v>
      </c>
      <c r="M2">
        <f>ABS($B$2-$D$2)</f>
        <v>1.0075289999999999</v>
      </c>
      <c r="N2">
        <f>ABS($F$2-$H$2)</f>
        <v>4.0970999999999993</v>
      </c>
      <c r="Q2">
        <f>SQRT((ABS($A$2-$E$2)^2+(ABS($B$2-$F$2)^2)))</f>
        <v>1.514085481690181</v>
      </c>
      <c r="R2">
        <f>SQRT((ABS($C$2-$G$3)^2+(ABS($D$2-$H$3)^2)))</f>
        <v>2.2365276657043589</v>
      </c>
      <c r="S2">
        <v>14</v>
      </c>
      <c r="T2">
        <v>0</v>
      </c>
      <c r="U2">
        <v>0</v>
      </c>
      <c r="V2">
        <v>12</v>
      </c>
      <c r="W2">
        <v>11</v>
      </c>
      <c r="X2">
        <v>0</v>
      </c>
      <c r="Y2">
        <v>11</v>
      </c>
      <c r="Z2">
        <v>0</v>
      </c>
      <c r="AA2">
        <v>14</v>
      </c>
      <c r="AB2">
        <v>0</v>
      </c>
      <c r="AC2">
        <v>11</v>
      </c>
      <c r="AD2">
        <v>0</v>
      </c>
      <c r="AE2">
        <v>12</v>
      </c>
      <c r="AF2">
        <v>12</v>
      </c>
      <c r="AG2">
        <v>0</v>
      </c>
      <c r="AH2">
        <v>0</v>
      </c>
      <c r="AI2">
        <v>14</v>
      </c>
      <c r="AJ2">
        <v>0</v>
      </c>
      <c r="AK2">
        <v>1</v>
      </c>
      <c r="AL2">
        <v>13</v>
      </c>
      <c r="AM2">
        <v>15</v>
      </c>
      <c r="AN2">
        <v>1</v>
      </c>
      <c r="AO2">
        <v>15</v>
      </c>
      <c r="AP2">
        <v>3</v>
      </c>
      <c r="AQ2">
        <v>16</v>
      </c>
      <c r="AR2">
        <v>2</v>
      </c>
      <c r="AS2">
        <v>15</v>
      </c>
      <c r="AT2">
        <v>4</v>
      </c>
      <c r="AU2">
        <v>15</v>
      </c>
      <c r="AV2">
        <v>13</v>
      </c>
      <c r="AW2">
        <v>2</v>
      </c>
      <c r="AX2">
        <v>3</v>
      </c>
      <c r="AY2">
        <f>(14/200)</f>
        <v>7.0000000000000007E-2</v>
      </c>
      <c r="AZ2">
        <f>(11/200)</f>
        <v>5.5E-2</v>
      </c>
      <c r="BA2">
        <f>(14/200)</f>
        <v>7.0000000000000007E-2</v>
      </c>
      <c r="BB2">
        <f>(12/200)</f>
        <v>0.06</v>
      </c>
      <c r="BC2">
        <f>(14/200)</f>
        <v>7.0000000000000007E-2</v>
      </c>
      <c r="BD2">
        <f>(15/200)</f>
        <v>7.4999999999999997E-2</v>
      </c>
      <c r="BE2">
        <f>(16/200)</f>
        <v>0.08</v>
      </c>
      <c r="BF2">
        <f>(15/200)</f>
        <v>7.4999999999999997E-2</v>
      </c>
      <c r="BG2">
        <f>(0.07+0.07)</f>
        <v>0.14000000000000001</v>
      </c>
      <c r="BH2">
        <f>(0.055+0.075)</f>
        <v>0.13</v>
      </c>
      <c r="BI2">
        <f>(0.07+0.08)</f>
        <v>0.15000000000000002</v>
      </c>
      <c r="BJ2">
        <f>(0.06+0.075)</f>
        <v>0.13500000000000001</v>
      </c>
      <c r="BK2">
        <f>((0.07/0.14)*100)</f>
        <v>50</v>
      </c>
      <c r="BL2">
        <f>((0.055/0.13)*100)</f>
        <v>42.307692307692307</v>
      </c>
      <c r="BM2">
        <f>((0.07/0.15)*100)</f>
        <v>46.666666666666671</v>
      </c>
      <c r="BN2">
        <f>((0.06/0.135)*100)</f>
        <v>44.444444444444443</v>
      </c>
      <c r="BO2">
        <f>((0.07/0.14)*100)</f>
        <v>50</v>
      </c>
      <c r="BP2">
        <f>((0.075/0.13)*100)</f>
        <v>57.692307692307686</v>
      </c>
      <c r="BQ2">
        <f>((0.08/0.15)*100)</f>
        <v>53.333333333333336</v>
      </c>
      <c r="BS2">
        <f>((0/14)*100)</f>
        <v>0</v>
      </c>
      <c r="BT2">
        <f>((0/14)*100)</f>
        <v>0</v>
      </c>
      <c r="BU2">
        <f>((12/14)*100)</f>
        <v>85.714285714285708</v>
      </c>
      <c r="BV2">
        <f>((0/11)*100)</f>
        <v>0</v>
      </c>
      <c r="BW2">
        <f>((11/11)*100)</f>
        <v>100</v>
      </c>
      <c r="BX2">
        <f>((0/11)*100)</f>
        <v>0</v>
      </c>
      <c r="BY2">
        <f>((0/14)*100)</f>
        <v>0</v>
      </c>
      <c r="BZ2">
        <f>((11/14)*100)</f>
        <v>78.571428571428569</v>
      </c>
      <c r="CA2">
        <f>((0/14)*100)</f>
        <v>0</v>
      </c>
      <c r="CB2">
        <f>((12/12)*100)</f>
        <v>100</v>
      </c>
      <c r="CC2">
        <f>((0/12)*100)</f>
        <v>0</v>
      </c>
      <c r="CD2">
        <f>((0/12)*100)</f>
        <v>0</v>
      </c>
      <c r="CE2">
        <f>((0/14)*100)</f>
        <v>0</v>
      </c>
      <c r="CF2">
        <f>((1/14)*100)</f>
        <v>7.1428571428571423</v>
      </c>
      <c r="CG2">
        <f>((13/14)*100)</f>
        <v>92.857142857142861</v>
      </c>
      <c r="CH2">
        <f>((1/15)*100)</f>
        <v>6.666666666666667</v>
      </c>
      <c r="CI2">
        <f>((15/15)*100)</f>
        <v>100</v>
      </c>
      <c r="CJ2">
        <f>((3/15)*100)</f>
        <v>20</v>
      </c>
      <c r="CK2">
        <f>((2/16)*100)</f>
        <v>12.5</v>
      </c>
      <c r="CL2">
        <f>((15/16)*100)</f>
        <v>93.75</v>
      </c>
      <c r="CM2">
        <f>((4/16)*100)</f>
        <v>25</v>
      </c>
      <c r="CN2">
        <f>((13/15)*100)</f>
        <v>86.666666666666671</v>
      </c>
      <c r="CO2">
        <f>((2/15)*100)</f>
        <v>13.333333333333334</v>
      </c>
      <c r="CP2">
        <f>((3/15)*100)</f>
        <v>20</v>
      </c>
      <c r="CQ2">
        <f>$I2/$BG2</f>
        <v>132.93105214541097</v>
      </c>
      <c r="CR2">
        <f>$J2/$BH2</f>
        <v>122.8162968310974</v>
      </c>
      <c r="CS2">
        <f>$K2/$BI2</f>
        <v>106.52685294612849</v>
      </c>
      <c r="CT2">
        <f>$L2/$BJ2</f>
        <v>134.49547028246837</v>
      </c>
      <c r="CU2">
        <f>CU4/CU6</f>
        <v>113.14251609130125</v>
      </c>
      <c r="CV2">
        <v>0.5</v>
      </c>
      <c r="CW2">
        <v>0.4642857142857143</v>
      </c>
      <c r="CX2">
        <v>3.5714285714285698E-2</v>
      </c>
      <c r="CY2">
        <v>0.46153846153846156</v>
      </c>
      <c r="CZ2">
        <v>3.6144578313253017E-2</v>
      </c>
      <c r="DA2">
        <v>0.46153846153846156</v>
      </c>
      <c r="DB2">
        <v>0.5</v>
      </c>
      <c r="DC2">
        <v>3.3333333333333326E-2</v>
      </c>
      <c r="DD2">
        <v>0.5</v>
      </c>
      <c r="DE2">
        <v>0</v>
      </c>
      <c r="DF2">
        <v>0.48148148148148151</v>
      </c>
      <c r="DG2">
        <v>0.44444444444444442</v>
      </c>
    </row>
    <row r="3" spans="1:111" x14ac:dyDescent="0.25">
      <c r="A3">
        <v>60.219091999999996</v>
      </c>
      <c r="B3">
        <v>7.2539870000000004</v>
      </c>
      <c r="C3">
        <v>67.946527000000003</v>
      </c>
      <c r="D3">
        <v>8.0387129999999996</v>
      </c>
      <c r="E3">
        <v>56.174645999999996</v>
      </c>
      <c r="F3">
        <v>7.5226980000000001</v>
      </c>
      <c r="G3">
        <v>50.445061999999993</v>
      </c>
      <c r="H3">
        <v>10.343667999999999</v>
      </c>
      <c r="I3">
        <f>SQRT((ABS($A$4-$A$3)^2+(ABS($B$4-$B$3)^2)))</f>
        <v>8.316561718380024</v>
      </c>
      <c r="J3">
        <f>SQRT((ABS($C$4-$C$3)^2+(ABS($D$4-$D$3)^2)))</f>
        <v>12.236175771200937</v>
      </c>
      <c r="K3">
        <f>SQRT((ABS($E$4-$E$3)^2+(ABS($F$4-$F$3)^2)))</f>
        <v>16.314463657987211</v>
      </c>
      <c r="L3">
        <f>SQRT((ABS($G$4-$G$3)^2+(ABS($H$4-$H$3)^2)))</f>
        <v>9.5869270236874122</v>
      </c>
      <c r="M3">
        <f>ABS($B$3-$D$3)</f>
        <v>0.78472599999999915</v>
      </c>
      <c r="N3">
        <f>ABS($F$3-$H$3)</f>
        <v>2.8209699999999991</v>
      </c>
      <c r="Q3">
        <f>SQRT((ABS($A$3-$E$3)^2+(ABS($B$3-$F$3)^2)))</f>
        <v>4.0533626840485173</v>
      </c>
      <c r="R3">
        <f>SQRT((ABS($C$3-$G$4)^2+(ABS($D$3-$H$4)^2)))</f>
        <v>8.4236066428661172</v>
      </c>
      <c r="S3">
        <v>12</v>
      </c>
      <c r="T3">
        <v>0</v>
      </c>
      <c r="U3">
        <v>0</v>
      </c>
      <c r="V3">
        <v>2</v>
      </c>
      <c r="W3">
        <v>11</v>
      </c>
      <c r="X3">
        <v>0</v>
      </c>
      <c r="Y3">
        <v>8</v>
      </c>
      <c r="Z3">
        <v>0</v>
      </c>
      <c r="AA3">
        <v>14</v>
      </c>
      <c r="AB3">
        <v>2</v>
      </c>
      <c r="AC3">
        <v>8</v>
      </c>
      <c r="AD3">
        <v>3</v>
      </c>
      <c r="AE3">
        <v>14</v>
      </c>
      <c r="AF3">
        <v>2</v>
      </c>
      <c r="AG3">
        <v>0</v>
      </c>
      <c r="AH3">
        <v>0</v>
      </c>
      <c r="AI3">
        <v>19</v>
      </c>
      <c r="AJ3">
        <v>8</v>
      </c>
      <c r="AK3">
        <v>5</v>
      </c>
      <c r="AL3">
        <v>19</v>
      </c>
      <c r="AM3">
        <v>72</v>
      </c>
      <c r="AN3">
        <v>51</v>
      </c>
      <c r="AO3">
        <v>69</v>
      </c>
      <c r="AP3">
        <v>58</v>
      </c>
      <c r="AQ3">
        <v>72</v>
      </c>
      <c r="AR3">
        <v>51</v>
      </c>
      <c r="AS3">
        <v>69</v>
      </c>
      <c r="AT3">
        <v>58</v>
      </c>
      <c r="AU3">
        <v>29</v>
      </c>
      <c r="AV3">
        <v>19</v>
      </c>
      <c r="AW3">
        <v>18</v>
      </c>
      <c r="AX3">
        <v>15</v>
      </c>
      <c r="AY3">
        <f>(12/200)</f>
        <v>0.06</v>
      </c>
      <c r="AZ3">
        <f>(11/200)</f>
        <v>5.5E-2</v>
      </c>
      <c r="BA3">
        <f>(14/200)</f>
        <v>7.0000000000000007E-2</v>
      </c>
      <c r="BB3">
        <f>(14/200)</f>
        <v>7.0000000000000007E-2</v>
      </c>
      <c r="BC3">
        <f>(19/200)</f>
        <v>9.5000000000000001E-2</v>
      </c>
      <c r="BD3">
        <f>(72/200)</f>
        <v>0.36</v>
      </c>
      <c r="BE3">
        <f>(72/200)</f>
        <v>0.36</v>
      </c>
      <c r="BF3">
        <f>(29/200)</f>
        <v>0.14499999999999999</v>
      </c>
      <c r="BG3">
        <f>(0.06+0.095)</f>
        <v>0.155</v>
      </c>
      <c r="BH3">
        <f>(0.055+0.36)</f>
        <v>0.41499999999999998</v>
      </c>
      <c r="BI3">
        <f>(0.07+0.36)</f>
        <v>0.43</v>
      </c>
      <c r="BJ3">
        <f>(0.07+0.145)</f>
        <v>0.215</v>
      </c>
      <c r="BK3">
        <f>((0.06/0.155)*100)</f>
        <v>38.70967741935484</v>
      </c>
      <c r="BL3">
        <f>((0.055/0.415)*100)</f>
        <v>13.253012048192772</v>
      </c>
      <c r="BM3">
        <f>((0.07/0.43)*100)</f>
        <v>16.279069767441861</v>
      </c>
      <c r="BN3">
        <f>((0.07/0.215)*100)</f>
        <v>32.558139534883722</v>
      </c>
      <c r="BO3">
        <f>((0.095/0.155)*100)</f>
        <v>61.29032258064516</v>
      </c>
      <c r="BP3">
        <f>((0.36/0.415)*100)</f>
        <v>86.746987951807228</v>
      </c>
      <c r="BQ3">
        <f>((0.36/0.43)*100)</f>
        <v>83.720930232558132</v>
      </c>
      <c r="BS3">
        <f>((0/12)*100)</f>
        <v>0</v>
      </c>
      <c r="BT3">
        <f>((0/12)*100)</f>
        <v>0</v>
      </c>
      <c r="BU3">
        <f>((2/12)*100)</f>
        <v>16.666666666666664</v>
      </c>
      <c r="BV3">
        <f>((0/11)*100)</f>
        <v>0</v>
      </c>
      <c r="BW3">
        <f>((8/11)*100)</f>
        <v>72.727272727272734</v>
      </c>
      <c r="BX3">
        <f>((0/11)*100)</f>
        <v>0</v>
      </c>
      <c r="BY3">
        <f>((2/14)*100)</f>
        <v>14.285714285714285</v>
      </c>
      <c r="BZ3">
        <f>((8/14)*100)</f>
        <v>57.142857142857139</v>
      </c>
      <c r="CA3">
        <f>((3/14)*100)</f>
        <v>21.428571428571427</v>
      </c>
      <c r="CB3">
        <f>((2/14)*100)</f>
        <v>14.285714285714285</v>
      </c>
      <c r="CC3">
        <f>((0/14)*100)</f>
        <v>0</v>
      </c>
      <c r="CD3">
        <f>((0/14)*100)</f>
        <v>0</v>
      </c>
      <c r="CE3">
        <f>((8/19)*100)</f>
        <v>42.105263157894733</v>
      </c>
      <c r="CF3">
        <f>((5/19)*100)</f>
        <v>26.315789473684209</v>
      </c>
      <c r="CG3">
        <f>((19/19)*100)</f>
        <v>100</v>
      </c>
      <c r="CH3">
        <f>((51/72)*100)</f>
        <v>70.833333333333343</v>
      </c>
      <c r="CI3">
        <f>((69/72)*100)</f>
        <v>95.833333333333343</v>
      </c>
      <c r="CJ3">
        <f>((58/72)*100)</f>
        <v>80.555555555555557</v>
      </c>
      <c r="CK3">
        <f>((51/72)*100)</f>
        <v>70.833333333333343</v>
      </c>
      <c r="CL3">
        <f>((69/72)*100)</f>
        <v>95.833333333333343</v>
      </c>
      <c r="CM3">
        <f>((58/72)*100)</f>
        <v>80.555555555555557</v>
      </c>
      <c r="CN3">
        <f>((19/29)*100)</f>
        <v>65.517241379310349</v>
      </c>
      <c r="CO3">
        <f>((18/29)*100)</f>
        <v>62.068965517241381</v>
      </c>
      <c r="CP3">
        <f>((15/29)*100)</f>
        <v>51.724137931034484</v>
      </c>
      <c r="CQ3">
        <f>$I3/$BG3</f>
        <v>53.655236892774347</v>
      </c>
      <c r="CR3">
        <f>$J3/$BH3</f>
        <v>29.484760894460091</v>
      </c>
      <c r="CS3">
        <f>$K3/$BI3</f>
        <v>37.940613158109791</v>
      </c>
      <c r="CT3">
        <f>$L3/$BJ3</f>
        <v>44.590358249708892</v>
      </c>
      <c r="CU3" t="s">
        <v>254</v>
      </c>
      <c r="CV3">
        <v>0.38709677419354838</v>
      </c>
      <c r="CW3">
        <v>0.4838709677419355</v>
      </c>
      <c r="CX3">
        <v>0</v>
      </c>
      <c r="CY3">
        <v>0.22891566265060237</v>
      </c>
      <c r="CZ3">
        <v>0.1875</v>
      </c>
      <c r="DA3">
        <v>0.37349397590361444</v>
      </c>
      <c r="DB3">
        <v>0.18604651162790697</v>
      </c>
      <c r="DC3">
        <v>0.1</v>
      </c>
      <c r="DD3">
        <v>0.32558139534883723</v>
      </c>
      <c r="DE3">
        <v>0.27906976744186046</v>
      </c>
      <c r="DF3">
        <v>0.27906976744186052</v>
      </c>
      <c r="DG3">
        <v>0.34883720930232553</v>
      </c>
    </row>
    <row r="4" spans="1:111" x14ac:dyDescent="0.25">
      <c r="A4">
        <v>67.559274000000002</v>
      </c>
      <c r="B4">
        <v>3.3441369999999999</v>
      </c>
      <c r="C4">
        <v>80.144616999999997</v>
      </c>
      <c r="D4">
        <v>9.0033879999999993</v>
      </c>
      <c r="E4">
        <v>72.464334000000008</v>
      </c>
      <c r="F4">
        <v>6.6239270000000001</v>
      </c>
      <c r="G4">
        <v>60.016919999999992</v>
      </c>
      <c r="H4">
        <v>10.880979999999999</v>
      </c>
      <c r="I4">
        <f>SQRT((ABS($A$5-$A$4)^2+(ABS($B$5-$B$4)^2)))</f>
        <v>6.388114671149614</v>
      </c>
      <c r="J4">
        <f>SQRT((ABS($C$5-$C$4)^2+(ABS($D$5-$D$4)^2)))</f>
        <v>17.43343844023547</v>
      </c>
      <c r="K4">
        <f>SQRT((ABS($E$5-$E$4)^2+(ABS($F$5-$F$4)^2)))</f>
        <v>15.49171858001066</v>
      </c>
      <c r="L4">
        <f>SQRT((ABS($G$5-$G$4)^2+(ABS($H$5-$H$4)^2)))</f>
        <v>20.332076013435426</v>
      </c>
      <c r="M4">
        <f>ABS($B$4-$D$4)</f>
        <v>5.6592509999999994</v>
      </c>
      <c r="N4">
        <f>ABS($F$4-$H$4)</f>
        <v>4.2570529999999991</v>
      </c>
      <c r="Q4">
        <f>SQRT((ABS($A$4-$E$4)^2+(ABS($B$4-$F$4)^2)))</f>
        <v>5.9005623501239315</v>
      </c>
      <c r="R4">
        <f>SQRT((ABS($C$4-$G$5)^2+(ABS($D$4-$H$5)^2)))</f>
        <v>0.18215166184528836</v>
      </c>
      <c r="S4">
        <v>9</v>
      </c>
      <c r="T4">
        <v>0</v>
      </c>
      <c r="U4">
        <v>0</v>
      </c>
      <c r="V4">
        <v>0</v>
      </c>
      <c r="W4">
        <v>15</v>
      </c>
      <c r="X4">
        <v>0</v>
      </c>
      <c r="Y4">
        <v>10</v>
      </c>
      <c r="Z4">
        <v>4</v>
      </c>
      <c r="AA4">
        <v>14</v>
      </c>
      <c r="AB4">
        <v>3</v>
      </c>
      <c r="AC4">
        <v>10</v>
      </c>
      <c r="AD4">
        <v>0</v>
      </c>
      <c r="AE4">
        <v>18</v>
      </c>
      <c r="AF4">
        <v>13</v>
      </c>
      <c r="AG4">
        <v>4</v>
      </c>
      <c r="AH4">
        <v>3</v>
      </c>
      <c r="AI4">
        <v>41</v>
      </c>
      <c r="AJ4">
        <v>41</v>
      </c>
      <c r="AK4">
        <v>41</v>
      </c>
      <c r="AL4">
        <v>29</v>
      </c>
      <c r="AM4">
        <v>17</v>
      </c>
      <c r="AN4">
        <v>4</v>
      </c>
      <c r="AO4">
        <v>11</v>
      </c>
      <c r="AP4">
        <v>3</v>
      </c>
      <c r="AQ4">
        <v>16</v>
      </c>
      <c r="AR4">
        <v>5</v>
      </c>
      <c r="AS4">
        <v>11</v>
      </c>
      <c r="AT4">
        <v>1</v>
      </c>
      <c r="AU4">
        <v>55</v>
      </c>
      <c r="AV4">
        <v>46</v>
      </c>
      <c r="AW4">
        <v>44</v>
      </c>
      <c r="AX4">
        <v>44</v>
      </c>
      <c r="AY4">
        <f>(9/200)</f>
        <v>4.4999999999999998E-2</v>
      </c>
      <c r="AZ4">
        <f>(15/200)</f>
        <v>7.4999999999999997E-2</v>
      </c>
      <c r="BA4">
        <f>(14/200)</f>
        <v>7.0000000000000007E-2</v>
      </c>
      <c r="BB4">
        <f>(18/200)</f>
        <v>0.09</v>
      </c>
      <c r="BC4">
        <f>(41/200)</f>
        <v>0.20499999999999999</v>
      </c>
      <c r="BD4">
        <f>(17/200)</f>
        <v>8.5000000000000006E-2</v>
      </c>
      <c r="BE4">
        <f>(16/200)</f>
        <v>0.08</v>
      </c>
      <c r="BF4">
        <f>(55/200)</f>
        <v>0.27500000000000002</v>
      </c>
      <c r="BG4">
        <f>(0.045+0.205)</f>
        <v>0.25</v>
      </c>
      <c r="BH4">
        <f>(0.075+0.085)</f>
        <v>0.16</v>
      </c>
      <c r="BI4">
        <f>(0.07+0.08)</f>
        <v>0.15000000000000002</v>
      </c>
      <c r="BJ4">
        <f>(0.09+0.275)</f>
        <v>0.36499999999999999</v>
      </c>
      <c r="BK4">
        <f>((0.045/0.25)*100)</f>
        <v>18</v>
      </c>
      <c r="BL4">
        <f>((0.075/0.16)*100)</f>
        <v>46.875</v>
      </c>
      <c r="BM4">
        <f>((0.07/0.15)*100)</f>
        <v>46.666666666666671</v>
      </c>
      <c r="BN4">
        <f>((0.09/0.365)*100)</f>
        <v>24.657534246575342</v>
      </c>
      <c r="BO4">
        <f>((0.205/0.25)*100)</f>
        <v>82</v>
      </c>
      <c r="BP4">
        <f>((0.085/0.16)*100)</f>
        <v>53.125</v>
      </c>
      <c r="BQ4">
        <f>((0.08/0.15)*100)</f>
        <v>53.333333333333336</v>
      </c>
      <c r="BS4">
        <f>((0/9)*100)</f>
        <v>0</v>
      </c>
      <c r="BT4">
        <f>((0/9)*100)</f>
        <v>0</v>
      </c>
      <c r="BU4">
        <f>((0/9)*100)</f>
        <v>0</v>
      </c>
      <c r="BV4">
        <f>((0/15)*100)</f>
        <v>0</v>
      </c>
      <c r="BW4">
        <f>((10/15)*100)</f>
        <v>66.666666666666657</v>
      </c>
      <c r="BX4">
        <f>((4/15)*100)</f>
        <v>26.666666666666668</v>
      </c>
      <c r="BY4">
        <f>((3/14)*100)</f>
        <v>21.428571428571427</v>
      </c>
      <c r="BZ4">
        <f>((10/14)*100)</f>
        <v>71.428571428571431</v>
      </c>
      <c r="CA4">
        <f>((0/14)*100)</f>
        <v>0</v>
      </c>
      <c r="CB4">
        <f>((13/18)*100)</f>
        <v>72.222222222222214</v>
      </c>
      <c r="CC4">
        <f>((4/18)*100)</f>
        <v>22.222222222222221</v>
      </c>
      <c r="CD4">
        <f>((3/18)*100)</f>
        <v>16.666666666666664</v>
      </c>
      <c r="CE4">
        <f>((41/41)*100)</f>
        <v>100</v>
      </c>
      <c r="CF4">
        <f>((41/41)*100)</f>
        <v>100</v>
      </c>
      <c r="CG4">
        <f>((29/41)*100)</f>
        <v>70.731707317073173</v>
      </c>
      <c r="CH4">
        <f>((4/17)*100)</f>
        <v>23.52941176470588</v>
      </c>
      <c r="CI4">
        <f>((11/17)*100)</f>
        <v>64.705882352941174</v>
      </c>
      <c r="CJ4">
        <f>((3/17)*100)</f>
        <v>17.647058823529413</v>
      </c>
      <c r="CK4">
        <f>((5/16)*100)</f>
        <v>31.25</v>
      </c>
      <c r="CL4">
        <f>((11/16)*100)</f>
        <v>68.75</v>
      </c>
      <c r="CM4">
        <f>((1/16)*100)</f>
        <v>6.25</v>
      </c>
      <c r="CN4">
        <f>((46/55)*100)</f>
        <v>83.636363636363626</v>
      </c>
      <c r="CO4">
        <f>((44/55)*100)</f>
        <v>80</v>
      </c>
      <c r="CP4">
        <f>((44/55)*100)</f>
        <v>80</v>
      </c>
      <c r="CQ4">
        <f>$I4/$BG4</f>
        <v>25.552458684598456</v>
      </c>
      <c r="CR4">
        <f>$J4/$BH4</f>
        <v>108.95899025147169</v>
      </c>
      <c r="CS4">
        <f>$K4/$BI4</f>
        <v>103.27812386673772</v>
      </c>
      <c r="CT4">
        <f>$L4/$BJ4</f>
        <v>55.704317845028562</v>
      </c>
      <c r="CU4">
        <f>SUM(I:L)</f>
        <v>2928.1283164428742</v>
      </c>
      <c r="CV4">
        <v>0.45161290322580649</v>
      </c>
      <c r="CW4">
        <v>0.35483870967741937</v>
      </c>
      <c r="CX4">
        <v>0.24</v>
      </c>
      <c r="CY4">
        <v>0.16867469879518071</v>
      </c>
      <c r="CZ4">
        <v>0.10810810810810811</v>
      </c>
      <c r="DA4">
        <v>0.34375</v>
      </c>
      <c r="DB4">
        <v>0.23255813953488372</v>
      </c>
      <c r="DC4">
        <v>6.9767441860465115E-2</v>
      </c>
      <c r="DD4">
        <v>0.5</v>
      </c>
      <c r="DE4">
        <v>0.47945205479452052</v>
      </c>
      <c r="DF4">
        <v>0.28767123287671231</v>
      </c>
      <c r="DG4">
        <v>0.20547945205479451</v>
      </c>
    </row>
    <row r="5" spans="1:111" x14ac:dyDescent="0.25">
      <c r="A5">
        <v>73.561532999999997</v>
      </c>
      <c r="B5">
        <v>5.5306629999999997</v>
      </c>
      <c r="C5">
        <v>97.57046299999999</v>
      </c>
      <c r="D5">
        <v>8.4889299999999999</v>
      </c>
      <c r="E5">
        <v>87.953915999999992</v>
      </c>
      <c r="F5">
        <v>6.8812090000000001</v>
      </c>
      <c r="G5">
        <v>80.273629999999997</v>
      </c>
      <c r="H5">
        <v>9.1319759999999999</v>
      </c>
      <c r="I5">
        <f>SQRT((ABS($A$6-$A$5)^2+(ABS($B$6-$B$5)^2)))</f>
        <v>15.297350456885823</v>
      </c>
      <c r="J5">
        <f>SQRT((ABS($C$6-$C$5)^2+(ABS($D$6-$D$5)^2)))</f>
        <v>11.014098177400504</v>
      </c>
      <c r="K5">
        <f>SQRT((ABS($E$6-$E$5)^2+(ABS($F$6-$F$5)^2)))</f>
        <v>10.197372999999999</v>
      </c>
      <c r="L5">
        <f>SQRT((ABS($G$6-$G$5)^2+(ABS($H$6-$H$5)^2)))</f>
        <v>14.429229178184961</v>
      </c>
      <c r="M5">
        <f>ABS($B$5-$D$5)</f>
        <v>2.9582670000000002</v>
      </c>
      <c r="N5">
        <f>ABS($F$5-$H$5)</f>
        <v>2.2507669999999997</v>
      </c>
      <c r="Q5">
        <f>SQRT((ABS($A$5-$E$5)^2+(ABS($B$5-$F$5)^2)))</f>
        <v>14.455610084559034</v>
      </c>
      <c r="R5">
        <f>SQRT((ABS($C$5-$G$6)^2+(ABS($D$5-$H$6)^2)))</f>
        <v>3.3512713495437665</v>
      </c>
      <c r="S5">
        <v>13</v>
      </c>
      <c r="T5">
        <v>0</v>
      </c>
      <c r="U5">
        <v>2</v>
      </c>
      <c r="V5">
        <v>13</v>
      </c>
      <c r="W5">
        <v>15</v>
      </c>
      <c r="X5">
        <v>0</v>
      </c>
      <c r="Y5">
        <v>5</v>
      </c>
      <c r="Z5">
        <v>0</v>
      </c>
      <c r="AA5">
        <v>15</v>
      </c>
      <c r="AB5">
        <v>0</v>
      </c>
      <c r="AC5">
        <v>5</v>
      </c>
      <c r="AD5">
        <v>0</v>
      </c>
      <c r="AE5">
        <v>14</v>
      </c>
      <c r="AF5">
        <v>14</v>
      </c>
      <c r="AG5">
        <v>0</v>
      </c>
      <c r="AH5">
        <v>0</v>
      </c>
      <c r="AI5">
        <v>18</v>
      </c>
      <c r="AJ5">
        <v>7</v>
      </c>
      <c r="AK5">
        <v>6</v>
      </c>
      <c r="AL5">
        <v>17</v>
      </c>
      <c r="AM5">
        <v>22</v>
      </c>
      <c r="AN5">
        <v>3</v>
      </c>
      <c r="AO5">
        <v>18</v>
      </c>
      <c r="AP5">
        <v>8</v>
      </c>
      <c r="AQ5">
        <v>28</v>
      </c>
      <c r="AR5">
        <v>12</v>
      </c>
      <c r="AS5">
        <v>18</v>
      </c>
      <c r="AT5">
        <v>14</v>
      </c>
      <c r="AU5">
        <v>17</v>
      </c>
      <c r="AV5">
        <v>12</v>
      </c>
      <c r="AW5">
        <v>6</v>
      </c>
      <c r="AX5">
        <v>3</v>
      </c>
      <c r="AY5">
        <f>(13/200)</f>
        <v>6.5000000000000002E-2</v>
      </c>
      <c r="AZ5">
        <f>(15/200)</f>
        <v>7.4999999999999997E-2</v>
      </c>
      <c r="BA5">
        <f>(15/200)</f>
        <v>7.4999999999999997E-2</v>
      </c>
      <c r="BB5">
        <f>(14/200)</f>
        <v>7.0000000000000007E-2</v>
      </c>
      <c r="BC5">
        <f>(18/200)</f>
        <v>0.09</v>
      </c>
      <c r="BD5">
        <f>(22/200)</f>
        <v>0.11</v>
      </c>
      <c r="BE5">
        <f>(28/200)</f>
        <v>0.14000000000000001</v>
      </c>
      <c r="BF5">
        <f>(17/200)</f>
        <v>8.5000000000000006E-2</v>
      </c>
      <c r="BG5">
        <f>(0.065+0.09)</f>
        <v>0.155</v>
      </c>
      <c r="BH5">
        <f>(0.075+0.11)</f>
        <v>0.185</v>
      </c>
      <c r="BI5">
        <f>(0.075+0.14)</f>
        <v>0.21500000000000002</v>
      </c>
      <c r="BJ5">
        <f>(0.07+0.085)</f>
        <v>0.15500000000000003</v>
      </c>
      <c r="BK5">
        <f>((0.065/0.155)*100)</f>
        <v>41.935483870967744</v>
      </c>
      <c r="BL5">
        <f>((0.075/0.185)*100)</f>
        <v>40.54054054054054</v>
      </c>
      <c r="BM5">
        <f>((0.075/0.215)*100)</f>
        <v>34.883720930232556</v>
      </c>
      <c r="BN5">
        <f>((0.07/0.155)*100)</f>
        <v>45.161290322580648</v>
      </c>
      <c r="BO5">
        <f>((0.09/0.155)*100)</f>
        <v>58.064516129032249</v>
      </c>
      <c r="BP5">
        <f>((0.11/0.185)*100)</f>
        <v>59.45945945945946</v>
      </c>
      <c r="BQ5">
        <f>((0.14/0.215)*100)</f>
        <v>65.116279069767444</v>
      </c>
      <c r="BR5">
        <f>((0.085/0.155)*100)</f>
        <v>54.838709677419359</v>
      </c>
      <c r="BS5">
        <f>((0/13)*100)</f>
        <v>0</v>
      </c>
      <c r="BT5">
        <f>((2/13)*100)</f>
        <v>15.384615384615385</v>
      </c>
      <c r="BU5">
        <f>((13/13)*100)</f>
        <v>100</v>
      </c>
      <c r="BV5">
        <f>((0/15)*100)</f>
        <v>0</v>
      </c>
      <c r="BW5">
        <f>((5/15)*100)</f>
        <v>33.333333333333329</v>
      </c>
      <c r="BX5">
        <f>((0/15)*100)</f>
        <v>0</v>
      </c>
      <c r="BY5">
        <f>((0/15)*100)</f>
        <v>0</v>
      </c>
      <c r="BZ5">
        <f>((5/15)*100)</f>
        <v>33.333333333333329</v>
      </c>
      <c r="CA5">
        <f>((0/15)*100)</f>
        <v>0</v>
      </c>
      <c r="CB5">
        <f>((14/14)*100)</f>
        <v>100</v>
      </c>
      <c r="CC5">
        <f>((0/14)*100)</f>
        <v>0</v>
      </c>
      <c r="CD5">
        <f>((0/14)*100)</f>
        <v>0</v>
      </c>
      <c r="CE5">
        <f>((7/18)*100)</f>
        <v>38.888888888888893</v>
      </c>
      <c r="CF5">
        <f>((6/18)*100)</f>
        <v>33.333333333333329</v>
      </c>
      <c r="CG5">
        <f>((17/18)*100)</f>
        <v>94.444444444444443</v>
      </c>
      <c r="CH5">
        <f>((3/22)*100)</f>
        <v>13.636363636363635</v>
      </c>
      <c r="CI5">
        <f>((18/22)*100)</f>
        <v>81.818181818181827</v>
      </c>
      <c r="CJ5">
        <f>((8/22)*100)</f>
        <v>36.363636363636367</v>
      </c>
      <c r="CK5">
        <f>((12/28)*100)</f>
        <v>42.857142857142854</v>
      </c>
      <c r="CL5">
        <f>((18/28)*100)</f>
        <v>64.285714285714292</v>
      </c>
      <c r="CM5">
        <f>((14/28)*100)</f>
        <v>50</v>
      </c>
      <c r="CN5">
        <f>((12/17)*100)</f>
        <v>70.588235294117652</v>
      </c>
      <c r="CO5">
        <f>((6/17)*100)</f>
        <v>35.294117647058826</v>
      </c>
      <c r="CP5">
        <f>((3/17)*100)</f>
        <v>17.647058823529413</v>
      </c>
      <c r="CQ5">
        <f>$I5/$BG5</f>
        <v>98.692583592811758</v>
      </c>
      <c r="CR5">
        <f>$J5/$BH5</f>
        <v>59.535665823786509</v>
      </c>
      <c r="CS5">
        <f>$K5/$BI5</f>
        <v>47.429641860465104</v>
      </c>
      <c r="CT5">
        <f>$L5/$BJ5</f>
        <v>93.091801149580377</v>
      </c>
      <c r="CU5" t="s">
        <v>255</v>
      </c>
      <c r="CV5">
        <v>0.4285714285714286</v>
      </c>
      <c r="CW5">
        <v>0.45714285714285713</v>
      </c>
      <c r="CX5">
        <v>0.11428571428571432</v>
      </c>
      <c r="CY5">
        <v>0.46875</v>
      </c>
      <c r="CZ5">
        <v>0.16666666666666663</v>
      </c>
      <c r="DA5">
        <v>0.45945945945945948</v>
      </c>
      <c r="DB5">
        <v>0.3666666666666667</v>
      </c>
      <c r="DC5">
        <v>0.13333333333333333</v>
      </c>
      <c r="DD5">
        <v>0.37209302325581395</v>
      </c>
      <c r="DE5">
        <v>5.4794520547945202E-2</v>
      </c>
      <c r="DF5">
        <v>0.35483870967741937</v>
      </c>
      <c r="DG5">
        <v>0.4838709677419355</v>
      </c>
    </row>
    <row r="6" spans="1:111" x14ac:dyDescent="0.25">
      <c r="A6">
        <v>88.728421999999995</v>
      </c>
      <c r="B6">
        <v>7.5242550000000001</v>
      </c>
      <c r="C6">
        <v>108.54223399999999</v>
      </c>
      <c r="D6">
        <v>9.4536060000000006</v>
      </c>
      <c r="E6">
        <v>98.151288999999991</v>
      </c>
      <c r="F6">
        <v>6.8812090000000001</v>
      </c>
      <c r="G6">
        <v>94.666120000000006</v>
      </c>
      <c r="H6">
        <v>10.160997999999999</v>
      </c>
      <c r="I6">
        <f>SQRT((ABS($A$7-$A$6)^2+(ABS($B$7-$B$6)^2)))</f>
        <v>15.966794841873098</v>
      </c>
      <c r="J6">
        <f>SQRT((ABS($C$7-$C$6)^2+(ABS($D$7-$D$6)^2)))</f>
        <v>12.403218337215268</v>
      </c>
      <c r="K6">
        <f>SQRT((ABS($E$7-$E$6)^2+(ABS($F$7-$F$6)^2)))</f>
        <v>14.139514240388365</v>
      </c>
      <c r="L6">
        <f>SQRT((ABS($G$7-$G$6)^2+(ABS($H$7-$H$6)^2)))</f>
        <v>10.524977149652571</v>
      </c>
      <c r="M6">
        <f>ABS($B$6-$D$6)</f>
        <v>1.9293510000000005</v>
      </c>
      <c r="N6">
        <f>ABS($F$6-$H$6)</f>
        <v>3.2797889999999992</v>
      </c>
      <c r="Q6">
        <f>SQRT((ABS($A$6-$E$6)^2+(ABS($B$6-$F$6)^2)))</f>
        <v>9.4447832509700795</v>
      </c>
      <c r="R6">
        <f>SQRT((ABS($C$6-$G$7)^2+(ABS($D$6-$H$7)^2)))</f>
        <v>3.3781593430892203</v>
      </c>
      <c r="S6">
        <v>19</v>
      </c>
      <c r="T6">
        <v>0</v>
      </c>
      <c r="U6">
        <v>3</v>
      </c>
      <c r="V6">
        <v>14</v>
      </c>
      <c r="W6">
        <v>19</v>
      </c>
      <c r="X6">
        <v>0</v>
      </c>
      <c r="Y6">
        <v>13</v>
      </c>
      <c r="Z6">
        <v>0</v>
      </c>
      <c r="AA6">
        <v>19</v>
      </c>
      <c r="AB6">
        <v>0</v>
      </c>
      <c r="AC6">
        <v>13</v>
      </c>
      <c r="AD6">
        <v>0</v>
      </c>
      <c r="AE6">
        <v>12</v>
      </c>
      <c r="AF6">
        <v>4</v>
      </c>
      <c r="AG6">
        <v>0</v>
      </c>
      <c r="AH6">
        <v>0</v>
      </c>
      <c r="AI6">
        <v>16</v>
      </c>
      <c r="AJ6">
        <v>1</v>
      </c>
      <c r="AK6">
        <v>5</v>
      </c>
      <c r="AL6">
        <v>12</v>
      </c>
      <c r="AM6">
        <v>41</v>
      </c>
      <c r="AN6">
        <v>27</v>
      </c>
      <c r="AO6">
        <v>31</v>
      </c>
      <c r="AP6">
        <v>29</v>
      </c>
      <c r="AQ6">
        <v>37</v>
      </c>
      <c r="AR6">
        <v>23</v>
      </c>
      <c r="AS6">
        <v>31</v>
      </c>
      <c r="AT6">
        <v>25</v>
      </c>
      <c r="AU6">
        <v>45</v>
      </c>
      <c r="AV6">
        <v>35</v>
      </c>
      <c r="AW6">
        <v>30</v>
      </c>
      <c r="AX6">
        <v>30</v>
      </c>
      <c r="AY6">
        <f>(19/200)</f>
        <v>9.5000000000000001E-2</v>
      </c>
      <c r="AZ6">
        <f>(19/200)</f>
        <v>9.5000000000000001E-2</v>
      </c>
      <c r="BA6">
        <f>(19/200)</f>
        <v>9.5000000000000001E-2</v>
      </c>
      <c r="BB6">
        <f>(12/200)</f>
        <v>0.06</v>
      </c>
      <c r="BC6">
        <f>(16/200)</f>
        <v>0.08</v>
      </c>
      <c r="BD6">
        <f>(41/200)</f>
        <v>0.20499999999999999</v>
      </c>
      <c r="BE6">
        <f>(37/200)</f>
        <v>0.185</v>
      </c>
      <c r="BF6">
        <f>(45/200)</f>
        <v>0.22500000000000001</v>
      </c>
      <c r="BG6">
        <f>(0.095+0.08)</f>
        <v>0.17499999999999999</v>
      </c>
      <c r="BH6">
        <f>(0.095+0.205)</f>
        <v>0.3</v>
      </c>
      <c r="BI6">
        <f>(0.095+0.185)</f>
        <v>0.28000000000000003</v>
      </c>
      <c r="BJ6">
        <f>(0.06+0.225)</f>
        <v>0.28500000000000003</v>
      </c>
      <c r="BK6">
        <f>((0.095/0.175)*100)</f>
        <v>54.285714285714292</v>
      </c>
      <c r="BL6">
        <f>((0.095/0.3)*100)</f>
        <v>31.666666666666671</v>
      </c>
      <c r="BM6">
        <f>((0.095/0.28)*100)</f>
        <v>33.928571428571423</v>
      </c>
      <c r="BN6">
        <f>((0.06/0.285)*100)</f>
        <v>21.05263157894737</v>
      </c>
      <c r="BO6">
        <f>((0.08/0.175)*100)</f>
        <v>45.714285714285715</v>
      </c>
      <c r="BP6">
        <f>((0.205/0.3)*100)</f>
        <v>68.333333333333329</v>
      </c>
      <c r="BQ6">
        <f>((0.185/0.28)*100)</f>
        <v>66.071428571428569</v>
      </c>
      <c r="BR6">
        <f>((0.225/0.285)*100)</f>
        <v>78.947368421052644</v>
      </c>
      <c r="BS6">
        <f>((0/19)*100)</f>
        <v>0</v>
      </c>
      <c r="BT6">
        <f>((3/19)*100)</f>
        <v>15.789473684210526</v>
      </c>
      <c r="BU6">
        <f>((14/19)*100)</f>
        <v>73.68421052631578</v>
      </c>
      <c r="BV6">
        <f>((0/19)*100)</f>
        <v>0</v>
      </c>
      <c r="BW6">
        <f>((13/19)*100)</f>
        <v>68.421052631578945</v>
      </c>
      <c r="BX6">
        <f>((0/19)*100)</f>
        <v>0</v>
      </c>
      <c r="BY6">
        <f>((0/19)*100)</f>
        <v>0</v>
      </c>
      <c r="BZ6">
        <f>((13/19)*100)</f>
        <v>68.421052631578945</v>
      </c>
      <c r="CA6">
        <f>((0/19)*100)</f>
        <v>0</v>
      </c>
      <c r="CB6">
        <f>((4/12)*100)</f>
        <v>33.333333333333329</v>
      </c>
      <c r="CC6">
        <f>((0/12)*100)</f>
        <v>0</v>
      </c>
      <c r="CD6">
        <f>((0/12)*100)</f>
        <v>0</v>
      </c>
      <c r="CE6">
        <f>((1/16)*100)</f>
        <v>6.25</v>
      </c>
      <c r="CF6">
        <f>((5/16)*100)</f>
        <v>31.25</v>
      </c>
      <c r="CG6">
        <f>((12/16)*100)</f>
        <v>75</v>
      </c>
      <c r="CH6">
        <f>((27/41)*100)</f>
        <v>65.853658536585371</v>
      </c>
      <c r="CI6">
        <f>((31/41)*100)</f>
        <v>75.609756097560975</v>
      </c>
      <c r="CJ6">
        <f>((29/41)*100)</f>
        <v>70.731707317073173</v>
      </c>
      <c r="CK6">
        <f>((23/37)*100)</f>
        <v>62.162162162162161</v>
      </c>
      <c r="CL6">
        <f>((31/37)*100)</f>
        <v>83.78378378378379</v>
      </c>
      <c r="CM6">
        <f>((25/37)*100)</f>
        <v>67.567567567567565</v>
      </c>
      <c r="CN6">
        <f>((35/45)*100)</f>
        <v>77.777777777777786</v>
      </c>
      <c r="CO6">
        <f>((30/45)*100)</f>
        <v>66.666666666666657</v>
      </c>
      <c r="CP6">
        <f>((30/45)*100)</f>
        <v>66.666666666666657</v>
      </c>
      <c r="CQ6">
        <f>$I6/$BG6</f>
        <v>91.23882766784628</v>
      </c>
      <c r="CR6">
        <f>$J6/$BH6</f>
        <v>41.344061124050896</v>
      </c>
      <c r="CS6">
        <f>$K6/$BI6</f>
        <v>50.498265144244158</v>
      </c>
      <c r="CT6">
        <f>$L6/$BJ6</f>
        <v>36.92974438474586</v>
      </c>
      <c r="CU6">
        <f>SUM(BG:BJ)</f>
        <v>25.879999999999981</v>
      </c>
      <c r="CV6">
        <v>0.34693877551020413</v>
      </c>
      <c r="CW6">
        <v>0.44897959183673469</v>
      </c>
      <c r="CX6">
        <v>0</v>
      </c>
      <c r="CY6">
        <v>0.45945945945945948</v>
      </c>
      <c r="CZ6">
        <v>0.15000000000000002</v>
      </c>
      <c r="DA6">
        <v>0.33333333333333331</v>
      </c>
      <c r="DB6">
        <v>0.37209302325581395</v>
      </c>
      <c r="DC6">
        <v>0.23255813953488372</v>
      </c>
      <c r="DD6">
        <v>0.4642857142857143</v>
      </c>
      <c r="DE6">
        <v>0</v>
      </c>
      <c r="DF6">
        <v>0.29824561403508776</v>
      </c>
      <c r="DG6">
        <v>0.47368421052631582</v>
      </c>
    </row>
    <row r="7" spans="1:111" x14ac:dyDescent="0.25">
      <c r="A7">
        <v>104.669813</v>
      </c>
      <c r="B7">
        <v>6.6239270000000001</v>
      </c>
      <c r="C7">
        <v>120.675766</v>
      </c>
      <c r="D7">
        <v>6.8812090000000001</v>
      </c>
      <c r="E7">
        <v>112.28553700000001</v>
      </c>
      <c r="F7">
        <v>6.4953380000000003</v>
      </c>
      <c r="G7">
        <v>105.18618499999999</v>
      </c>
      <c r="H7">
        <v>9.8394759999999994</v>
      </c>
      <c r="I7">
        <f>SQRT((ABS($A$8-$A$7)^2+(ABS($B$8-$B$7)^2)))</f>
        <v>10.137913850549921</v>
      </c>
      <c r="J7">
        <f>SQRT((ABS($C$8-$C$7)^2+(ABS($D$8-$D$7)^2)))</f>
        <v>20.377946246620066</v>
      </c>
      <c r="K7">
        <f>SQRT((ABS($E$8-$E$7)^2+(ABS($F$8-$F$7)^2)))</f>
        <v>15.054502957465074</v>
      </c>
      <c r="L7">
        <f>SQRT((ABS($G$8-$G$7)^2+(ABS($H$8-$H$7)^2)))</f>
        <v>15.141446152040432</v>
      </c>
      <c r="M7">
        <f>ABS($B$7-$D$7)</f>
        <v>0.25728200000000001</v>
      </c>
      <c r="N7">
        <f>ABS($F$7-$H$7)</f>
        <v>3.3441379999999992</v>
      </c>
      <c r="Q7">
        <f>SQRT((ABS($A$7-$E$7)^2+(ABS($B$7-$F$7)^2)))</f>
        <v>7.61680951416648</v>
      </c>
      <c r="R7">
        <f>SQRT((ABS($C$7-$G$8)^2+(ABS($D$7-$H$8)^2)))</f>
        <v>0.87581158451918251</v>
      </c>
      <c r="S7">
        <v>14</v>
      </c>
      <c r="T7">
        <v>0</v>
      </c>
      <c r="U7">
        <v>0</v>
      </c>
      <c r="V7">
        <v>4</v>
      </c>
      <c r="W7">
        <v>14</v>
      </c>
      <c r="X7">
        <v>0</v>
      </c>
      <c r="Y7">
        <v>8</v>
      </c>
      <c r="Z7">
        <v>3</v>
      </c>
      <c r="AA7">
        <v>15</v>
      </c>
      <c r="AB7">
        <v>4</v>
      </c>
      <c r="AC7">
        <v>8</v>
      </c>
      <c r="AD7">
        <v>0</v>
      </c>
      <c r="AE7">
        <v>18</v>
      </c>
      <c r="AF7">
        <v>12</v>
      </c>
      <c r="AG7">
        <v>3</v>
      </c>
      <c r="AH7">
        <v>0</v>
      </c>
      <c r="AI7">
        <v>35</v>
      </c>
      <c r="AJ7">
        <v>20</v>
      </c>
      <c r="AK7">
        <v>20</v>
      </c>
      <c r="AL7">
        <v>35</v>
      </c>
      <c r="AM7">
        <v>26</v>
      </c>
      <c r="AN7">
        <v>9</v>
      </c>
      <c r="AO7">
        <v>20</v>
      </c>
      <c r="AP7">
        <v>11</v>
      </c>
      <c r="AQ7">
        <v>26</v>
      </c>
      <c r="AR7">
        <v>9</v>
      </c>
      <c r="AS7">
        <v>20</v>
      </c>
      <c r="AT7">
        <v>8</v>
      </c>
      <c r="AU7">
        <v>31</v>
      </c>
      <c r="AV7">
        <v>26</v>
      </c>
      <c r="AW7">
        <v>12</v>
      </c>
      <c r="AX7">
        <v>12</v>
      </c>
      <c r="AY7">
        <f>(14/200)</f>
        <v>7.0000000000000007E-2</v>
      </c>
      <c r="AZ7">
        <f>(14/200)</f>
        <v>7.0000000000000007E-2</v>
      </c>
      <c r="BA7">
        <f>(15/200)</f>
        <v>7.4999999999999997E-2</v>
      </c>
      <c r="BB7">
        <f>(18/200)</f>
        <v>0.09</v>
      </c>
      <c r="BC7">
        <f>(35/200)</f>
        <v>0.17499999999999999</v>
      </c>
      <c r="BD7">
        <f>(26/200)</f>
        <v>0.13</v>
      </c>
      <c r="BE7">
        <f>(26/200)</f>
        <v>0.13</v>
      </c>
      <c r="BF7">
        <f>(31/200)</f>
        <v>0.155</v>
      </c>
      <c r="BG7">
        <f>(0.07+0.175)</f>
        <v>0.245</v>
      </c>
      <c r="BH7">
        <f>(0.07+0.13)</f>
        <v>0.2</v>
      </c>
      <c r="BI7">
        <f>(0.075+0.13)</f>
        <v>0.20500000000000002</v>
      </c>
      <c r="BJ7">
        <f>(0.09+0.155)</f>
        <v>0.245</v>
      </c>
      <c r="BK7">
        <f>((0.07/0.245)*100)</f>
        <v>28.571428571428577</v>
      </c>
      <c r="BL7">
        <f>((0.07/0.2)*100)</f>
        <v>35</v>
      </c>
      <c r="BM7">
        <f>((0.075/0.205)*100)</f>
        <v>36.585365853658537</v>
      </c>
      <c r="BN7">
        <f>((0.09/0.245)*100)</f>
        <v>36.734693877551024</v>
      </c>
      <c r="BO7">
        <f>((0.175/0.245)*100)</f>
        <v>71.428571428571431</v>
      </c>
      <c r="BP7">
        <f>((0.13/0.2)*100)</f>
        <v>65</v>
      </c>
      <c r="BQ7">
        <f>((0.13/0.205)*100)</f>
        <v>63.414634146341463</v>
      </c>
      <c r="BR7">
        <f>((0.155/0.245)*100)</f>
        <v>63.265306122448983</v>
      </c>
      <c r="BS7">
        <f>((0/14)*100)</f>
        <v>0</v>
      </c>
      <c r="BT7">
        <f>((0/14)*100)</f>
        <v>0</v>
      </c>
      <c r="BU7">
        <f>((4/14)*100)</f>
        <v>28.571428571428569</v>
      </c>
      <c r="BV7">
        <f>((0/14)*100)</f>
        <v>0</v>
      </c>
      <c r="BW7">
        <f>((8/14)*100)</f>
        <v>57.142857142857139</v>
      </c>
      <c r="BX7">
        <f>((3/14)*100)</f>
        <v>21.428571428571427</v>
      </c>
      <c r="BY7">
        <f>((4/15)*100)</f>
        <v>26.666666666666668</v>
      </c>
      <c r="BZ7">
        <f>((8/15)*100)</f>
        <v>53.333333333333336</v>
      </c>
      <c r="CA7">
        <f>((0/15)*100)</f>
        <v>0</v>
      </c>
      <c r="CB7">
        <f>((12/18)*100)</f>
        <v>66.666666666666657</v>
      </c>
      <c r="CC7">
        <f>((3/18)*100)</f>
        <v>16.666666666666664</v>
      </c>
      <c r="CD7">
        <f>((0/18)*100)</f>
        <v>0</v>
      </c>
      <c r="CE7">
        <f>((20/35)*100)</f>
        <v>57.142857142857139</v>
      </c>
      <c r="CF7">
        <f>((20/35)*100)</f>
        <v>57.142857142857139</v>
      </c>
      <c r="CG7">
        <f>((35/35)*100)</f>
        <v>100</v>
      </c>
      <c r="CH7">
        <f>((9/26)*100)</f>
        <v>34.615384615384613</v>
      </c>
      <c r="CI7">
        <f>((20/26)*100)</f>
        <v>76.923076923076934</v>
      </c>
      <c r="CJ7">
        <f>((11/26)*100)</f>
        <v>42.307692307692307</v>
      </c>
      <c r="CK7">
        <f>((9/26)*100)</f>
        <v>34.615384615384613</v>
      </c>
      <c r="CL7">
        <f>((20/26)*100)</f>
        <v>76.923076923076934</v>
      </c>
      <c r="CM7">
        <f>((8/26)*100)</f>
        <v>30.76923076923077</v>
      </c>
      <c r="CN7">
        <f>((26/31)*100)</f>
        <v>83.870967741935488</v>
      </c>
      <c r="CO7">
        <f>((12/31)*100)</f>
        <v>38.70967741935484</v>
      </c>
      <c r="CP7">
        <f>((12/31)*100)</f>
        <v>38.70967741935484</v>
      </c>
      <c r="CQ7">
        <f>$I7/$BG7</f>
        <v>41.379240206326209</v>
      </c>
      <c r="CR7">
        <f>$J7/$BH7</f>
        <v>101.88973123310032</v>
      </c>
      <c r="CS7">
        <f>$K7/$BI7</f>
        <v>73.436599792512553</v>
      </c>
      <c r="CT7">
        <f>$L7/$BJ7</f>
        <v>61.801821028736455</v>
      </c>
      <c r="CV7">
        <v>0.45098039215686275</v>
      </c>
      <c r="CW7">
        <v>0.33333333333333331</v>
      </c>
      <c r="CX7">
        <v>0.15686274509803921</v>
      </c>
      <c r="CY7">
        <v>0.46666666666666667</v>
      </c>
      <c r="CZ7">
        <v>0.19444444444444442</v>
      </c>
      <c r="DA7">
        <v>0.27500000000000002</v>
      </c>
      <c r="DB7">
        <v>0.3928571428571429</v>
      </c>
      <c r="DC7">
        <v>0.10714285714285714</v>
      </c>
      <c r="DD7">
        <v>0.43902439024390244</v>
      </c>
      <c r="DE7">
        <v>0.14035087719298245</v>
      </c>
      <c r="DF7">
        <v>0.40816326530612246</v>
      </c>
      <c r="DG7">
        <v>0.46938775510204084</v>
      </c>
    </row>
    <row r="8" spans="1:111" x14ac:dyDescent="0.25">
      <c r="A8">
        <v>114.802627</v>
      </c>
      <c r="B8">
        <v>6.302403</v>
      </c>
      <c r="C8">
        <v>140.99352999999999</v>
      </c>
      <c r="D8">
        <v>8.4461879999999994</v>
      </c>
      <c r="E8">
        <v>127.32341099999999</v>
      </c>
      <c r="F8">
        <v>5.7879449999999997</v>
      </c>
      <c r="G8">
        <v>120.15939299999999</v>
      </c>
      <c r="H8">
        <v>7.5886019999999998</v>
      </c>
      <c r="I8">
        <f>SQRT((ABS($A$9-$A$8)^2+(ABS($B$9-$B$8)^2)))</f>
        <v>13.216961339455484</v>
      </c>
      <c r="J8">
        <f>SQRT((ABS($C$9-$C$8)^2+(ABS($D$9-$D$8)^2)))</f>
        <v>14.46953380552425</v>
      </c>
      <c r="K8">
        <f>SQRT((ABS($E$9-$E$8)^2+(ABS($F$9-$F$8)^2)))</f>
        <v>19.155872075146167</v>
      </c>
      <c r="L8">
        <f>SQRT((ABS($G$9-$G$8)^2+(ABS($H$9-$H$8)^2)))</f>
        <v>20.738990556422017</v>
      </c>
      <c r="M8">
        <f>ABS($B$8-$D$8)</f>
        <v>2.1437849999999994</v>
      </c>
      <c r="N8">
        <f>ABS($F$8-$H$8)</f>
        <v>1.8006570000000002</v>
      </c>
      <c r="Q8">
        <f>SQRT((ABS($A$8-$E$8)^2+(ABS($B$8-$F$8)^2)))</f>
        <v>12.531348650820462</v>
      </c>
      <c r="R8">
        <f>SQRT((ABS($C$8-$G$9)^2+(ABS($D$8-$H$9)^2)))</f>
        <v>0.27790912604302231</v>
      </c>
      <c r="S8">
        <v>17</v>
      </c>
      <c r="T8">
        <v>0</v>
      </c>
      <c r="U8">
        <v>0</v>
      </c>
      <c r="V8">
        <v>12</v>
      </c>
      <c r="W8">
        <v>18</v>
      </c>
      <c r="X8">
        <v>0</v>
      </c>
      <c r="Y8">
        <v>10</v>
      </c>
      <c r="Z8">
        <v>5</v>
      </c>
      <c r="AA8">
        <v>14</v>
      </c>
      <c r="AB8">
        <v>2</v>
      </c>
      <c r="AC8">
        <v>10</v>
      </c>
      <c r="AD8">
        <v>0</v>
      </c>
      <c r="AE8">
        <v>14</v>
      </c>
      <c r="AF8">
        <v>7</v>
      </c>
      <c r="AG8">
        <v>5</v>
      </c>
      <c r="AH8">
        <v>0</v>
      </c>
      <c r="AI8">
        <v>34</v>
      </c>
      <c r="AJ8">
        <v>15</v>
      </c>
      <c r="AK8">
        <v>15</v>
      </c>
      <c r="AL8">
        <v>26</v>
      </c>
      <c r="AM8">
        <v>18</v>
      </c>
      <c r="AN8">
        <v>5</v>
      </c>
      <c r="AO8">
        <v>11</v>
      </c>
      <c r="AP8">
        <v>9</v>
      </c>
      <c r="AQ8">
        <v>19</v>
      </c>
      <c r="AR8">
        <v>10</v>
      </c>
      <c r="AS8">
        <v>11</v>
      </c>
      <c r="AT8">
        <v>5</v>
      </c>
      <c r="AU8">
        <v>20</v>
      </c>
      <c r="AV8">
        <v>14</v>
      </c>
      <c r="AW8">
        <v>9</v>
      </c>
      <c r="AX8">
        <v>5</v>
      </c>
      <c r="AY8">
        <f>(17/200)</f>
        <v>8.5000000000000006E-2</v>
      </c>
      <c r="AZ8">
        <f>(18/200)</f>
        <v>0.09</v>
      </c>
      <c r="BA8">
        <f>(14/200)</f>
        <v>7.0000000000000007E-2</v>
      </c>
      <c r="BB8">
        <f>(14/200)</f>
        <v>7.0000000000000007E-2</v>
      </c>
      <c r="BC8">
        <f>(34/200)</f>
        <v>0.17</v>
      </c>
      <c r="BD8">
        <f>(18/200)</f>
        <v>0.09</v>
      </c>
      <c r="BE8">
        <f>(19/200)</f>
        <v>9.5000000000000001E-2</v>
      </c>
      <c r="BF8">
        <f>(20/200)</f>
        <v>0.1</v>
      </c>
      <c r="BG8">
        <f>(0.085+0.17)</f>
        <v>0.255</v>
      </c>
      <c r="BH8">
        <f>(0.09+0.09)</f>
        <v>0.18</v>
      </c>
      <c r="BI8">
        <f>(0.07+0.095)</f>
        <v>0.16500000000000001</v>
      </c>
      <c r="BJ8">
        <f>(0.07+0.1)</f>
        <v>0.17</v>
      </c>
      <c r="BK8">
        <f>((0.085/0.255)*100)</f>
        <v>33.333333333333336</v>
      </c>
      <c r="BL8">
        <f>((0.09/0.18)*100)</f>
        <v>50</v>
      </c>
      <c r="BM8">
        <f>((0.07/0.165)*100)</f>
        <v>42.424242424242422</v>
      </c>
      <c r="BN8">
        <f>((0.07/0.17)*100)</f>
        <v>41.176470588235297</v>
      </c>
      <c r="BO8">
        <f>((0.17/0.255)*100)</f>
        <v>66.666666666666671</v>
      </c>
      <c r="BP8">
        <f>((0.09/0.18)*100)</f>
        <v>50</v>
      </c>
      <c r="BQ8">
        <f>((0.095/0.165)*100)</f>
        <v>57.575757575757571</v>
      </c>
      <c r="BR8">
        <f>((0.1/0.17)*100)</f>
        <v>58.82352941176471</v>
      </c>
      <c r="BS8">
        <f>((0/17)*100)</f>
        <v>0</v>
      </c>
      <c r="BT8">
        <f>((0/17)*100)</f>
        <v>0</v>
      </c>
      <c r="BU8">
        <f>((12/17)*100)</f>
        <v>70.588235294117652</v>
      </c>
      <c r="BV8">
        <f>((0/18)*100)</f>
        <v>0</v>
      </c>
      <c r="BW8">
        <f>((10/18)*100)</f>
        <v>55.555555555555557</v>
      </c>
      <c r="BX8">
        <f>((5/18)*100)</f>
        <v>27.777777777777779</v>
      </c>
      <c r="BY8">
        <f>((2/14)*100)</f>
        <v>14.285714285714285</v>
      </c>
      <c r="BZ8">
        <f>((10/14)*100)</f>
        <v>71.428571428571431</v>
      </c>
      <c r="CA8">
        <f>((0/14)*100)</f>
        <v>0</v>
      </c>
      <c r="CB8">
        <f>((7/14)*100)</f>
        <v>50</v>
      </c>
      <c r="CC8">
        <f>((5/14)*100)</f>
        <v>35.714285714285715</v>
      </c>
      <c r="CD8">
        <f>((0/14)*100)</f>
        <v>0</v>
      </c>
      <c r="CE8">
        <f>((15/34)*100)</f>
        <v>44.117647058823529</v>
      </c>
      <c r="CF8">
        <f>((15/34)*100)</f>
        <v>44.117647058823529</v>
      </c>
      <c r="CG8">
        <f>((26/34)*100)</f>
        <v>76.470588235294116</v>
      </c>
      <c r="CH8">
        <f>((5/18)*100)</f>
        <v>27.777777777777779</v>
      </c>
      <c r="CI8">
        <f>((11/18)*100)</f>
        <v>61.111111111111114</v>
      </c>
      <c r="CJ8">
        <f>((9/18)*100)</f>
        <v>50</v>
      </c>
      <c r="CK8">
        <f>((10/19)*100)</f>
        <v>52.631578947368418</v>
      </c>
      <c r="CL8">
        <f>((11/19)*100)</f>
        <v>57.894736842105267</v>
      </c>
      <c r="CM8">
        <f>((5/19)*100)</f>
        <v>26.315789473684209</v>
      </c>
      <c r="CN8">
        <f>((14/20)*100)</f>
        <v>70</v>
      </c>
      <c r="CO8">
        <f>((9/20)*100)</f>
        <v>45</v>
      </c>
      <c r="CP8">
        <f>((5/20)*100)</f>
        <v>25</v>
      </c>
      <c r="CQ8">
        <f>$I8/$BG8</f>
        <v>51.83122093904111</v>
      </c>
      <c r="CR8">
        <f>$J8/$BH8</f>
        <v>80.386298919579176</v>
      </c>
      <c r="CS8">
        <f>$K8/$BI8</f>
        <v>116.09619439482525</v>
      </c>
      <c r="CT8">
        <f>$L8/$BJ8</f>
        <v>121.99406209660009</v>
      </c>
      <c r="CV8">
        <v>0.48484848484848486</v>
      </c>
      <c r="CW8">
        <v>0.27272727272727271</v>
      </c>
      <c r="CX8">
        <v>0.18181818181818177</v>
      </c>
      <c r="CY8">
        <v>0.42499999999999999</v>
      </c>
      <c r="CZ8">
        <v>0.10810810810810811</v>
      </c>
      <c r="DA8">
        <v>0.3611111111111111</v>
      </c>
      <c r="DB8">
        <v>0.41463414634146345</v>
      </c>
      <c r="DC8">
        <v>0.17073170731707318</v>
      </c>
      <c r="DD8">
        <v>0.48484848484848486</v>
      </c>
      <c r="DE8">
        <v>0.12244897959183673</v>
      </c>
      <c r="DF8">
        <v>0.32352941176470584</v>
      </c>
      <c r="DG8">
        <v>0.47058823529411764</v>
      </c>
    </row>
    <row r="9" spans="1:111" x14ac:dyDescent="0.25">
      <c r="A9">
        <v>127.968796</v>
      </c>
      <c r="B9">
        <v>5.1447929999999999</v>
      </c>
      <c r="C9">
        <v>155.392383</v>
      </c>
      <c r="D9">
        <v>7.0177480000000001</v>
      </c>
      <c r="E9">
        <v>146.47879699999999</v>
      </c>
      <c r="F9">
        <v>5.6514819999999997</v>
      </c>
      <c r="G9">
        <v>140.86887300000001</v>
      </c>
      <c r="H9">
        <v>8.6945709999999998</v>
      </c>
      <c r="I9">
        <f>SQRT((ABS($A$10-$A$9)^2+(ABS($B$10-$B$9)^2)))</f>
        <v>20.204857094099186</v>
      </c>
      <c r="J9">
        <f>SQRT((ABS($C$10-$C$9)^2+(ABS($D$10-$D$9)^2)))</f>
        <v>14.837403910404054</v>
      </c>
      <c r="K9">
        <f>SQRT((ABS($E$10-$E$9)^2+(ABS($F$10-$F$9)^2)))</f>
        <v>14.845742772881726</v>
      </c>
      <c r="L9">
        <f>SQRT((ABS($G$10-$G$9)^2+(ABS($H$10-$H$9)^2)))</f>
        <v>13.909080922014144</v>
      </c>
      <c r="M9">
        <f>ABS($B$9-$D$9)</f>
        <v>1.8729550000000001</v>
      </c>
      <c r="N9">
        <f>ABS($F$9-$H$9)</f>
        <v>3.0430890000000002</v>
      </c>
      <c r="Q9">
        <f>SQRT((ABS($A$9-$E$9)^2+(ABS($B$9-$F$9)^2)))</f>
        <v>18.516934702123933</v>
      </c>
      <c r="R9">
        <f>SQRT((ABS($C$9-$G$10)^2+(ABS($D$9-$H$10)^2)))</f>
        <v>1.3345556537458414</v>
      </c>
      <c r="S9">
        <v>13</v>
      </c>
      <c r="T9">
        <v>0</v>
      </c>
      <c r="U9">
        <v>4</v>
      </c>
      <c r="V9">
        <v>7</v>
      </c>
      <c r="W9">
        <v>16</v>
      </c>
      <c r="X9">
        <v>0</v>
      </c>
      <c r="Y9">
        <v>13</v>
      </c>
      <c r="Z9">
        <v>2</v>
      </c>
      <c r="AA9">
        <v>17</v>
      </c>
      <c r="AB9">
        <v>3</v>
      </c>
      <c r="AC9">
        <v>13</v>
      </c>
      <c r="AD9">
        <v>0</v>
      </c>
      <c r="AE9">
        <v>15</v>
      </c>
      <c r="AF9">
        <v>8</v>
      </c>
      <c r="AG9">
        <v>2</v>
      </c>
      <c r="AH9">
        <v>0</v>
      </c>
      <c r="AI9">
        <v>20</v>
      </c>
      <c r="AJ9">
        <v>6</v>
      </c>
      <c r="AK9">
        <v>9</v>
      </c>
      <c r="AL9">
        <v>14</v>
      </c>
      <c r="AM9">
        <v>21</v>
      </c>
      <c r="AN9">
        <v>7</v>
      </c>
      <c r="AO9">
        <v>17</v>
      </c>
      <c r="AP9">
        <v>8</v>
      </c>
      <c r="AQ9">
        <v>20</v>
      </c>
      <c r="AR9">
        <v>8</v>
      </c>
      <c r="AS9">
        <v>17</v>
      </c>
      <c r="AT9">
        <v>5</v>
      </c>
      <c r="AU9">
        <v>21</v>
      </c>
      <c r="AV9">
        <v>15</v>
      </c>
      <c r="AW9">
        <v>8</v>
      </c>
      <c r="AX9">
        <v>7</v>
      </c>
      <c r="AY9">
        <f>(13/200)</f>
        <v>6.5000000000000002E-2</v>
      </c>
      <c r="AZ9">
        <f>(16/200)</f>
        <v>0.08</v>
      </c>
      <c r="BA9">
        <f>(17/200)</f>
        <v>8.5000000000000006E-2</v>
      </c>
      <c r="BB9">
        <f>(15/200)</f>
        <v>7.4999999999999997E-2</v>
      </c>
      <c r="BC9">
        <f>(20/200)</f>
        <v>0.1</v>
      </c>
      <c r="BD9">
        <f>(21/200)</f>
        <v>0.105</v>
      </c>
      <c r="BE9">
        <f>(20/200)</f>
        <v>0.1</v>
      </c>
      <c r="BF9">
        <f>(21/200)</f>
        <v>0.105</v>
      </c>
      <c r="BG9">
        <f>(0.065+0.1)</f>
        <v>0.16500000000000001</v>
      </c>
      <c r="BH9">
        <f>(0.08+0.105)</f>
        <v>0.185</v>
      </c>
      <c r="BI9">
        <f>(0.085+0.1)</f>
        <v>0.185</v>
      </c>
      <c r="BJ9">
        <f>(0.075+0.105)</f>
        <v>0.18</v>
      </c>
      <c r="BK9">
        <f>((0.065/0.165)*100)</f>
        <v>39.393939393939391</v>
      </c>
      <c r="BL9">
        <f>((0.08/0.185)*100)</f>
        <v>43.243243243243242</v>
      </c>
      <c r="BM9">
        <f>((0.085/0.185)*100)</f>
        <v>45.945945945945951</v>
      </c>
      <c r="BN9">
        <f>((0.075/0.18)*100)</f>
        <v>41.666666666666671</v>
      </c>
      <c r="BO9">
        <f>((0.1/0.165)*100)</f>
        <v>60.606060606060609</v>
      </c>
      <c r="BP9">
        <f>((0.105/0.185)*100)</f>
        <v>56.756756756756758</v>
      </c>
      <c r="BQ9">
        <f>((0.1/0.185)*100)</f>
        <v>54.054054054054056</v>
      </c>
      <c r="BR9">
        <f>((0.105/0.18)*100)</f>
        <v>58.333333333333336</v>
      </c>
      <c r="BS9">
        <f>((0/13)*100)</f>
        <v>0</v>
      </c>
      <c r="BT9">
        <f>((4/13)*100)</f>
        <v>30.76923076923077</v>
      </c>
      <c r="BU9">
        <f>((7/13)*100)</f>
        <v>53.846153846153847</v>
      </c>
      <c r="BV9">
        <f>((0/16)*100)</f>
        <v>0</v>
      </c>
      <c r="BW9">
        <f>((13/16)*100)</f>
        <v>81.25</v>
      </c>
      <c r="BX9">
        <f>((2/16)*100)</f>
        <v>12.5</v>
      </c>
      <c r="BY9">
        <f>((3/17)*100)</f>
        <v>17.647058823529413</v>
      </c>
      <c r="BZ9">
        <f>((13/17)*100)</f>
        <v>76.470588235294116</v>
      </c>
      <c r="CA9">
        <f>((0/17)*100)</f>
        <v>0</v>
      </c>
      <c r="CB9">
        <f>((8/15)*100)</f>
        <v>53.333333333333336</v>
      </c>
      <c r="CC9">
        <f>((2/15)*100)</f>
        <v>13.333333333333334</v>
      </c>
      <c r="CD9">
        <f>((0/15)*100)</f>
        <v>0</v>
      </c>
      <c r="CE9">
        <f>((6/20)*100)</f>
        <v>30</v>
      </c>
      <c r="CF9">
        <f>((9/20)*100)</f>
        <v>45</v>
      </c>
      <c r="CG9">
        <f>((14/20)*100)</f>
        <v>70</v>
      </c>
      <c r="CH9">
        <f>((7/21)*100)</f>
        <v>33.333333333333329</v>
      </c>
      <c r="CI9">
        <f>((17/21)*100)</f>
        <v>80.952380952380949</v>
      </c>
      <c r="CJ9">
        <f>((8/21)*100)</f>
        <v>38.095238095238095</v>
      </c>
      <c r="CK9">
        <f>((8/20)*100)</f>
        <v>40</v>
      </c>
      <c r="CL9">
        <f>((17/20)*100)</f>
        <v>85</v>
      </c>
      <c r="CM9">
        <f>((5/20)*100)</f>
        <v>25</v>
      </c>
      <c r="CN9">
        <f>((15/21)*100)</f>
        <v>71.428571428571431</v>
      </c>
      <c r="CO9">
        <f>((8/21)*100)</f>
        <v>38.095238095238095</v>
      </c>
      <c r="CP9">
        <f>((7/21)*100)</f>
        <v>33.333333333333329</v>
      </c>
      <c r="CQ9">
        <f>$I9/$BG9</f>
        <v>122.45367935817688</v>
      </c>
      <c r="CR9">
        <f>$J9/$BH9</f>
        <v>80.202183299481376</v>
      </c>
      <c r="CS9">
        <f>$K9/$BI9</f>
        <v>80.247258231793111</v>
      </c>
      <c r="CT9">
        <f>$L9/$BJ9</f>
        <v>77.272671788967472</v>
      </c>
      <c r="CV9">
        <v>0.44444444444444442</v>
      </c>
      <c r="CW9">
        <v>0.33333333333333331</v>
      </c>
      <c r="CX9">
        <v>0.19444444444444442</v>
      </c>
      <c r="CY9">
        <v>0.44444444444444442</v>
      </c>
      <c r="CZ9">
        <v>9.9999999999999978E-2</v>
      </c>
      <c r="DA9">
        <v>0.3783783783783784</v>
      </c>
      <c r="DB9">
        <v>0.27272727272727271</v>
      </c>
      <c r="DC9">
        <v>0.12121212121212122</v>
      </c>
      <c r="DD9">
        <v>0.48648648648648651</v>
      </c>
      <c r="DE9">
        <v>0.20588235294117646</v>
      </c>
      <c r="DF9">
        <v>0.36111111111111116</v>
      </c>
      <c r="DG9">
        <v>0.47222222222222221</v>
      </c>
    </row>
    <row r="10" spans="1:111" x14ac:dyDescent="0.25">
      <c r="A10">
        <v>148.161765</v>
      </c>
      <c r="B10">
        <v>5.837796</v>
      </c>
      <c r="C10">
        <v>170.22770600000001</v>
      </c>
      <c r="D10">
        <v>7.2662360000000001</v>
      </c>
      <c r="E10">
        <v>161.31401399999999</v>
      </c>
      <c r="F10">
        <v>5.0925409999999998</v>
      </c>
      <c r="G10">
        <v>154.76908</v>
      </c>
      <c r="H10">
        <v>8.1978039999999996</v>
      </c>
      <c r="I10">
        <f>SQRT((ABS($A$11-$A$10)^2+(ABS($B$11-$B$10)^2)))</f>
        <v>13.865227330518973</v>
      </c>
      <c r="J10">
        <f>SQRT((ABS($C$11-$C$10)^2+(ABS($D$11-$D$10)^2)))</f>
        <v>14.710557999999992</v>
      </c>
      <c r="K10">
        <f>SQRT((ABS($E$11-$E$10)^2+(ABS($F$11-$F$10)^2)))</f>
        <v>14.149639000000008</v>
      </c>
      <c r="L10">
        <f>SQRT((ABS($G$11-$G$10)^2+(ABS($H$11-$H$10)^2)))</f>
        <v>13.720164029754871</v>
      </c>
      <c r="M10">
        <f>ABS($B$10-$D$10)</f>
        <v>1.4284400000000002</v>
      </c>
      <c r="N10">
        <f>ABS($F$10-$H$10)</f>
        <v>3.1052629999999999</v>
      </c>
      <c r="Q10">
        <f>SQRT((ABS($A$10-$E$10)^2+(ABS($B$10-$F$10)^2)))</f>
        <v>13.173346528996554</v>
      </c>
      <c r="R10">
        <f>SQRT((ABS($C$10-$G$11)^2+(ABS($D$10-$H$11)^2)))</f>
        <v>2.2165128930949414</v>
      </c>
      <c r="S10">
        <v>14</v>
      </c>
      <c r="T10">
        <v>0</v>
      </c>
      <c r="U10">
        <v>2</v>
      </c>
      <c r="V10">
        <v>8</v>
      </c>
      <c r="W10">
        <v>19</v>
      </c>
      <c r="X10">
        <v>0</v>
      </c>
      <c r="Y10">
        <v>14</v>
      </c>
      <c r="Z10">
        <v>1</v>
      </c>
      <c r="AA10">
        <v>16</v>
      </c>
      <c r="AB10">
        <v>0</v>
      </c>
      <c r="AC10">
        <v>14</v>
      </c>
      <c r="AD10">
        <v>0</v>
      </c>
      <c r="AE10">
        <v>13</v>
      </c>
      <c r="AF10">
        <v>10</v>
      </c>
      <c r="AG10">
        <v>1</v>
      </c>
      <c r="AH10">
        <v>0</v>
      </c>
      <c r="AI10">
        <v>22</v>
      </c>
      <c r="AJ10">
        <v>4</v>
      </c>
      <c r="AK10">
        <v>10</v>
      </c>
      <c r="AL10">
        <v>15</v>
      </c>
      <c r="AM10">
        <v>21</v>
      </c>
      <c r="AN10">
        <v>3</v>
      </c>
      <c r="AO10">
        <v>17</v>
      </c>
      <c r="AP10">
        <v>9</v>
      </c>
      <c r="AQ10">
        <v>22</v>
      </c>
      <c r="AR10">
        <v>7</v>
      </c>
      <c r="AS10">
        <v>17</v>
      </c>
      <c r="AT10">
        <v>9</v>
      </c>
      <c r="AU10">
        <v>23</v>
      </c>
      <c r="AV10">
        <v>15</v>
      </c>
      <c r="AW10">
        <v>9</v>
      </c>
      <c r="AX10">
        <v>6</v>
      </c>
      <c r="AY10">
        <f>(14/200)</f>
        <v>7.0000000000000007E-2</v>
      </c>
      <c r="AZ10">
        <f>(19/200)</f>
        <v>9.5000000000000001E-2</v>
      </c>
      <c r="BA10">
        <f>(16/200)</f>
        <v>0.08</v>
      </c>
      <c r="BB10">
        <f>(13/200)</f>
        <v>6.5000000000000002E-2</v>
      </c>
      <c r="BC10">
        <f>(22/200)</f>
        <v>0.11</v>
      </c>
      <c r="BD10">
        <f>(21/200)</f>
        <v>0.105</v>
      </c>
      <c r="BE10">
        <f>(22/200)</f>
        <v>0.11</v>
      </c>
      <c r="BF10">
        <f>(23/200)</f>
        <v>0.115</v>
      </c>
      <c r="BG10">
        <f>(0.07+0.11)</f>
        <v>0.18</v>
      </c>
      <c r="BH10">
        <f>(0.095+0.105)</f>
        <v>0.2</v>
      </c>
      <c r="BI10">
        <f>(0.08+0.11)</f>
        <v>0.19</v>
      </c>
      <c r="BJ10">
        <f>(0.065+0.115)</f>
        <v>0.18</v>
      </c>
      <c r="BK10">
        <f>((0.07/0.18)*100)</f>
        <v>38.888888888888893</v>
      </c>
      <c r="BL10">
        <f>((0.095/0.2)*100)</f>
        <v>47.5</v>
      </c>
      <c r="BM10">
        <f>((0.08/0.19)*100)</f>
        <v>42.105263157894733</v>
      </c>
      <c r="BN10">
        <f>((0.065/0.18)*100)</f>
        <v>36.111111111111114</v>
      </c>
      <c r="BO10">
        <f>((0.11/0.18)*100)</f>
        <v>61.111111111111114</v>
      </c>
      <c r="BP10">
        <f>((0.105/0.2)*100)</f>
        <v>52.499999999999993</v>
      </c>
      <c r="BQ10">
        <f>((0.11/0.19)*100)</f>
        <v>57.894736842105267</v>
      </c>
      <c r="BR10">
        <f>((0.115/0.18)*100)</f>
        <v>63.888888888888893</v>
      </c>
      <c r="BS10">
        <f>((0/14)*100)</f>
        <v>0</v>
      </c>
      <c r="BT10">
        <f>((2/14)*100)</f>
        <v>14.285714285714285</v>
      </c>
      <c r="BU10">
        <f>((8/14)*100)</f>
        <v>57.142857142857139</v>
      </c>
      <c r="BV10">
        <f>((0/19)*100)</f>
        <v>0</v>
      </c>
      <c r="BW10">
        <f>((14/19)*100)</f>
        <v>73.68421052631578</v>
      </c>
      <c r="BX10">
        <f>((1/19)*100)</f>
        <v>5.2631578947368416</v>
      </c>
      <c r="BY10">
        <f>((0/16)*100)</f>
        <v>0</v>
      </c>
      <c r="BZ10">
        <f>((14/16)*100)</f>
        <v>87.5</v>
      </c>
      <c r="CA10">
        <f>((0/16)*100)</f>
        <v>0</v>
      </c>
      <c r="CB10">
        <f>((10/13)*100)</f>
        <v>76.923076923076934</v>
      </c>
      <c r="CC10">
        <f>((1/13)*100)</f>
        <v>7.6923076923076925</v>
      </c>
      <c r="CD10">
        <f>((0/13)*100)</f>
        <v>0</v>
      </c>
      <c r="CE10">
        <f>((4/22)*100)</f>
        <v>18.181818181818183</v>
      </c>
      <c r="CF10">
        <f>((10/22)*100)</f>
        <v>45.454545454545453</v>
      </c>
      <c r="CG10">
        <f>((15/22)*100)</f>
        <v>68.181818181818173</v>
      </c>
      <c r="CH10">
        <f>((3/21)*100)</f>
        <v>14.285714285714285</v>
      </c>
      <c r="CI10">
        <f>((17/21)*100)</f>
        <v>80.952380952380949</v>
      </c>
      <c r="CJ10">
        <f>((9/21)*100)</f>
        <v>42.857142857142854</v>
      </c>
      <c r="CK10">
        <f>((7/22)*100)</f>
        <v>31.818181818181817</v>
      </c>
      <c r="CL10">
        <f>((17/22)*100)</f>
        <v>77.272727272727266</v>
      </c>
      <c r="CM10">
        <f>((9/22)*100)</f>
        <v>40.909090909090914</v>
      </c>
      <c r="CN10">
        <f>((15/23)*100)</f>
        <v>65.217391304347828</v>
      </c>
      <c r="CO10">
        <f>((9/23)*100)</f>
        <v>39.130434782608695</v>
      </c>
      <c r="CP10">
        <f>((6/23)*100)</f>
        <v>26.086956521739129</v>
      </c>
      <c r="CQ10">
        <f>$I10/$BG10</f>
        <v>77.029040725105403</v>
      </c>
      <c r="CR10">
        <f>$J10/$BH10</f>
        <v>73.552789999999959</v>
      </c>
      <c r="CS10">
        <f>$K10/$BI10</f>
        <v>74.471784210526351</v>
      </c>
      <c r="CT10">
        <f>$L10/$BJ10</f>
        <v>76.223133498638177</v>
      </c>
      <c r="CV10">
        <v>0.47499999999999998</v>
      </c>
      <c r="CW10">
        <v>0.375</v>
      </c>
      <c r="CX10">
        <v>0.17500000000000004</v>
      </c>
      <c r="CY10">
        <v>0.43243243243243246</v>
      </c>
      <c r="CZ10">
        <v>4.7619047619047672E-2</v>
      </c>
      <c r="DA10">
        <v>0.45</v>
      </c>
      <c r="DB10">
        <v>0.32432432432432434</v>
      </c>
      <c r="DC10">
        <v>0.10810810810810811</v>
      </c>
      <c r="DD10">
        <v>0.47368421052631582</v>
      </c>
      <c r="DE10">
        <v>0.19444444444444445</v>
      </c>
      <c r="DF10">
        <v>0.38888888888888884</v>
      </c>
      <c r="DG10">
        <v>0.5</v>
      </c>
    </row>
    <row r="11" spans="1:111" x14ac:dyDescent="0.25">
      <c r="A11">
        <v>161.99970200000001</v>
      </c>
      <c r="B11">
        <v>4.9682969999999997</v>
      </c>
      <c r="C11">
        <v>184.938264</v>
      </c>
      <c r="D11">
        <v>7.2662360000000001</v>
      </c>
      <c r="E11">
        <v>175.46365299999999</v>
      </c>
      <c r="F11">
        <v>5.0925409999999998</v>
      </c>
      <c r="G11">
        <v>168.48235599999998</v>
      </c>
      <c r="H11">
        <v>8.6325020000000006</v>
      </c>
      <c r="I11">
        <f>SQRT((ABS($A$12-$A$11)^2+(ABS($B$12-$B$11)^2)))</f>
        <v>14.819993244570139</v>
      </c>
      <c r="J11">
        <f>SQRT((ABS($C$12-$C$11)^2+(ABS($D$12-$D$11)^2)))</f>
        <v>14.776200721529515</v>
      </c>
      <c r="K11">
        <f>SQRT((ABS($E$12-$E$11)^2+(ABS($F$12-$F$11)^2)))</f>
        <v>14.211916000000002</v>
      </c>
      <c r="L11">
        <f>SQRT((ABS($G$12-$G$11)^2+(ABS($H$12-$H$11)^2)))</f>
        <v>15.522019222974738</v>
      </c>
      <c r="M11">
        <f>ABS($B$11-$D$11)</f>
        <v>2.2979390000000004</v>
      </c>
      <c r="N11">
        <f>ABS($F$11-$H$11)</f>
        <v>3.5399610000000008</v>
      </c>
      <c r="Q11">
        <f>SQRT((ABS($A$11-$E$11)^2+(ABS($B$11-$F$11)^2)))</f>
        <v>13.464524243430827</v>
      </c>
      <c r="R11">
        <f>SQRT((ABS($C$11-$G$12)^2+(ABS($D$11-$H$12)^2)))</f>
        <v>1.5054981940716576</v>
      </c>
      <c r="S11">
        <v>18</v>
      </c>
      <c r="T11">
        <v>0</v>
      </c>
      <c r="U11">
        <v>3</v>
      </c>
      <c r="V11">
        <v>10</v>
      </c>
      <c r="W11">
        <v>19</v>
      </c>
      <c r="X11">
        <v>1</v>
      </c>
      <c r="Y11">
        <v>17</v>
      </c>
      <c r="Z11">
        <v>0</v>
      </c>
      <c r="AA11">
        <v>17</v>
      </c>
      <c r="AB11">
        <v>0</v>
      </c>
      <c r="AC11">
        <v>17</v>
      </c>
      <c r="AD11">
        <v>0</v>
      </c>
      <c r="AE11">
        <v>14</v>
      </c>
      <c r="AF11">
        <v>9</v>
      </c>
      <c r="AG11">
        <v>0</v>
      </c>
      <c r="AH11">
        <v>0</v>
      </c>
      <c r="AI11">
        <v>22</v>
      </c>
      <c r="AJ11">
        <v>6</v>
      </c>
      <c r="AK11">
        <v>8</v>
      </c>
      <c r="AL11">
        <v>15</v>
      </c>
      <c r="AM11">
        <v>23</v>
      </c>
      <c r="AN11">
        <v>7</v>
      </c>
      <c r="AO11">
        <v>21</v>
      </c>
      <c r="AP11">
        <v>9</v>
      </c>
      <c r="AQ11">
        <v>22</v>
      </c>
      <c r="AR11">
        <v>6</v>
      </c>
      <c r="AS11">
        <v>21</v>
      </c>
      <c r="AT11">
        <v>8</v>
      </c>
      <c r="AU11">
        <v>27</v>
      </c>
      <c r="AV11">
        <v>20</v>
      </c>
      <c r="AW11">
        <v>9</v>
      </c>
      <c r="AX11">
        <v>11</v>
      </c>
      <c r="AY11">
        <f>(18/200)</f>
        <v>0.09</v>
      </c>
      <c r="AZ11">
        <f>(19/200)</f>
        <v>9.5000000000000001E-2</v>
      </c>
      <c r="BA11">
        <f>(17/200)</f>
        <v>8.5000000000000006E-2</v>
      </c>
      <c r="BB11">
        <f>(14/200)</f>
        <v>7.0000000000000007E-2</v>
      </c>
      <c r="BC11">
        <f>(22/200)</f>
        <v>0.11</v>
      </c>
      <c r="BD11">
        <f>(23/200)</f>
        <v>0.115</v>
      </c>
      <c r="BE11">
        <f>(22/200)</f>
        <v>0.11</v>
      </c>
      <c r="BF11">
        <f>(27/200)</f>
        <v>0.13500000000000001</v>
      </c>
      <c r="BG11">
        <f>(0.09+0.11)</f>
        <v>0.2</v>
      </c>
      <c r="BH11">
        <f>(0.095+0.115)</f>
        <v>0.21000000000000002</v>
      </c>
      <c r="BI11">
        <f>(0.085+0.11)</f>
        <v>0.19500000000000001</v>
      </c>
      <c r="BJ11">
        <f>(0.07+0.135)</f>
        <v>0.20500000000000002</v>
      </c>
      <c r="BK11">
        <f>((0.09/0.2)*100)</f>
        <v>44.999999999999993</v>
      </c>
      <c r="BL11">
        <f>((0.095/0.21)*100)</f>
        <v>45.238095238095241</v>
      </c>
      <c r="BM11">
        <f>((0.085/0.195)*100)</f>
        <v>43.589743589743591</v>
      </c>
      <c r="BN11">
        <f>((0.07/0.205)*100)</f>
        <v>34.146341463414636</v>
      </c>
      <c r="BO11">
        <f>((0.11/0.2)*100)</f>
        <v>54.999999999999993</v>
      </c>
      <c r="BP11">
        <f>((0.115/0.21)*100)</f>
        <v>54.761904761904766</v>
      </c>
      <c r="BQ11">
        <f>((0.11/0.195)*100)</f>
        <v>56.410256410256409</v>
      </c>
      <c r="BR11">
        <f>((0.135/0.205)*100)</f>
        <v>65.853658536585371</v>
      </c>
      <c r="BS11">
        <f>((0/18)*100)</f>
        <v>0</v>
      </c>
      <c r="BT11">
        <f>((3/18)*100)</f>
        <v>16.666666666666664</v>
      </c>
      <c r="BU11">
        <f>((10/18)*100)</f>
        <v>55.555555555555557</v>
      </c>
      <c r="BV11">
        <f>((1/19)*100)</f>
        <v>5.2631578947368416</v>
      </c>
      <c r="BW11">
        <f>((17/19)*100)</f>
        <v>89.473684210526315</v>
      </c>
      <c r="BX11">
        <f>((0/19)*100)</f>
        <v>0</v>
      </c>
      <c r="BY11">
        <f>((0/17)*100)</f>
        <v>0</v>
      </c>
      <c r="BZ11">
        <f>((17/17)*100)</f>
        <v>100</v>
      </c>
      <c r="CA11">
        <f>((0/17)*100)</f>
        <v>0</v>
      </c>
      <c r="CB11">
        <f>((9/14)*100)</f>
        <v>64.285714285714292</v>
      </c>
      <c r="CC11">
        <f>((0/14)*100)</f>
        <v>0</v>
      </c>
      <c r="CD11">
        <f>((0/14)*100)</f>
        <v>0</v>
      </c>
      <c r="CE11">
        <f>((6/22)*100)</f>
        <v>27.27272727272727</v>
      </c>
      <c r="CF11">
        <f>((8/22)*100)</f>
        <v>36.363636363636367</v>
      </c>
      <c r="CG11">
        <f>((15/22)*100)</f>
        <v>68.181818181818173</v>
      </c>
      <c r="CH11">
        <f>((7/23)*100)</f>
        <v>30.434782608695656</v>
      </c>
      <c r="CI11">
        <f>((21/23)*100)</f>
        <v>91.304347826086953</v>
      </c>
      <c r="CJ11">
        <f>((9/23)*100)</f>
        <v>39.130434782608695</v>
      </c>
      <c r="CK11">
        <f>((6/22)*100)</f>
        <v>27.27272727272727</v>
      </c>
      <c r="CL11">
        <f>((21/22)*100)</f>
        <v>95.454545454545453</v>
      </c>
      <c r="CM11">
        <f>((8/22)*100)</f>
        <v>36.363636363636367</v>
      </c>
      <c r="CN11">
        <f>((20/27)*100)</f>
        <v>74.074074074074076</v>
      </c>
      <c r="CO11">
        <f>((9/27)*100)</f>
        <v>33.333333333333329</v>
      </c>
      <c r="CP11">
        <f>((11/27)*100)</f>
        <v>40.74074074074074</v>
      </c>
      <c r="CQ11">
        <f>$I11/$BG11</f>
        <v>74.099966222850682</v>
      </c>
      <c r="CR11">
        <f>$J11/$BH11</f>
        <v>70.362860578711974</v>
      </c>
      <c r="CS11">
        <f>$K11/$BI11</f>
        <v>72.881620512820518</v>
      </c>
      <c r="CT11">
        <f>$L11/$BJ11</f>
        <v>75.717166941340182</v>
      </c>
      <c r="CV11">
        <v>0.46153846153846156</v>
      </c>
      <c r="CW11">
        <v>0.41025641025641024</v>
      </c>
      <c r="CX11">
        <v>7.6923076923076872E-2</v>
      </c>
      <c r="CY11">
        <v>0.47499999999999998</v>
      </c>
      <c r="CZ11">
        <v>2.3809523809523808E-2</v>
      </c>
      <c r="DA11">
        <v>0.45238095238095238</v>
      </c>
      <c r="DB11">
        <v>0.39473684210526316</v>
      </c>
      <c r="DC11">
        <v>5.2631578947368418E-2</v>
      </c>
      <c r="DD11">
        <v>0.46153846153846156</v>
      </c>
      <c r="DE11">
        <v>8.3333333333333329E-2</v>
      </c>
      <c r="DF11">
        <v>0.43902439024390238</v>
      </c>
      <c r="DG11">
        <v>0.48780487804878048</v>
      </c>
    </row>
    <row r="12" spans="1:111" x14ac:dyDescent="0.25">
      <c r="A12">
        <v>176.772639</v>
      </c>
      <c r="B12">
        <v>6.1483530000000002</v>
      </c>
      <c r="C12">
        <v>199.71120299999998</v>
      </c>
      <c r="D12">
        <v>7.576689</v>
      </c>
      <c r="E12">
        <v>189.675569</v>
      </c>
      <c r="F12">
        <v>5.0925409999999998</v>
      </c>
      <c r="G12">
        <v>184.00325699999999</v>
      </c>
      <c r="H12">
        <v>8.4461879999999994</v>
      </c>
      <c r="I12">
        <f>SQRT((ABS($A$13-$A$12)^2+(ABS($B$13-$B$12)^2)))</f>
        <v>15.284207556361855</v>
      </c>
      <c r="J12">
        <f>SQRT((ABS($C$13-$C$12)^2+(ABS($D$13-$D$12)^2)))</f>
        <v>15.883323828547349</v>
      </c>
      <c r="K12">
        <f>SQRT((ABS($E$13-$E$12)^2+(ABS($F$13-$F$12)^2)))</f>
        <v>16.766351156227298</v>
      </c>
      <c r="L12">
        <f>SQRT((ABS($G$13-$G$12)^2+(ABS($H$13-$H$12)^2)))</f>
        <v>13.405168813494685</v>
      </c>
      <c r="M12">
        <f>ABS($B$12-$D$12)</f>
        <v>1.4283359999999998</v>
      </c>
      <c r="N12">
        <f>ABS($F$12-$H$12)</f>
        <v>3.3536469999999996</v>
      </c>
      <c r="Q12">
        <f>SQRT((ABS($A$12-$E$12)^2+(ABS($B$12-$F$12)^2)))</f>
        <v>12.946055057979784</v>
      </c>
      <c r="R12">
        <f>SQRT((ABS($C$12-$G$13)^2+(ABS($D$12-$H$13)^2)))</f>
        <v>2.5907330630076273</v>
      </c>
      <c r="S12">
        <v>16</v>
      </c>
      <c r="T12">
        <v>0</v>
      </c>
      <c r="U12">
        <v>0</v>
      </c>
      <c r="V12">
        <v>9</v>
      </c>
      <c r="W12">
        <v>15</v>
      </c>
      <c r="X12">
        <v>0</v>
      </c>
      <c r="Y12">
        <v>13</v>
      </c>
      <c r="Z12">
        <v>0</v>
      </c>
      <c r="AA12">
        <v>15</v>
      </c>
      <c r="AB12">
        <v>0</v>
      </c>
      <c r="AC12">
        <v>13</v>
      </c>
      <c r="AD12">
        <v>0</v>
      </c>
      <c r="AE12">
        <v>15</v>
      </c>
      <c r="AF12">
        <v>12</v>
      </c>
      <c r="AG12">
        <v>0</v>
      </c>
      <c r="AH12">
        <v>0</v>
      </c>
      <c r="AI12">
        <v>23</v>
      </c>
      <c r="AJ12">
        <v>4</v>
      </c>
      <c r="AK12">
        <v>7</v>
      </c>
      <c r="AL12">
        <v>20</v>
      </c>
      <c r="AM12">
        <v>25</v>
      </c>
      <c r="AN12">
        <v>4</v>
      </c>
      <c r="AO12">
        <v>25</v>
      </c>
      <c r="AP12">
        <v>10</v>
      </c>
      <c r="AQ12">
        <v>28</v>
      </c>
      <c r="AR12">
        <v>6</v>
      </c>
      <c r="AS12">
        <v>25</v>
      </c>
      <c r="AT12">
        <v>13</v>
      </c>
      <c r="AU12">
        <v>28</v>
      </c>
      <c r="AV12">
        <v>18</v>
      </c>
      <c r="AW12">
        <v>9</v>
      </c>
      <c r="AX12">
        <v>11</v>
      </c>
      <c r="AY12">
        <f>(16/200)</f>
        <v>0.08</v>
      </c>
      <c r="AZ12">
        <f>(15/200)</f>
        <v>7.4999999999999997E-2</v>
      </c>
      <c r="BA12">
        <f>(15/200)</f>
        <v>7.4999999999999997E-2</v>
      </c>
      <c r="BB12">
        <f>(15/200)</f>
        <v>7.4999999999999997E-2</v>
      </c>
      <c r="BC12">
        <f>(23/200)</f>
        <v>0.115</v>
      </c>
      <c r="BD12">
        <f>(25/200)</f>
        <v>0.125</v>
      </c>
      <c r="BE12">
        <f>(28/200)</f>
        <v>0.14000000000000001</v>
      </c>
      <c r="BF12">
        <f>(28/200)</f>
        <v>0.14000000000000001</v>
      </c>
      <c r="BG12">
        <f>(0.08+0.115)</f>
        <v>0.19500000000000001</v>
      </c>
      <c r="BH12">
        <f>(0.075+0.125)</f>
        <v>0.2</v>
      </c>
      <c r="BI12">
        <f>(0.075+0.14)</f>
        <v>0.21500000000000002</v>
      </c>
      <c r="BJ12">
        <f>(0.075+0.14)</f>
        <v>0.21500000000000002</v>
      </c>
      <c r="BK12">
        <f>((0.08/0.195)*100)</f>
        <v>41.025641025641022</v>
      </c>
      <c r="BL12">
        <f>((0.075/0.2)*100)</f>
        <v>37.499999999999993</v>
      </c>
      <c r="BM12">
        <f>((0.075/0.215)*100)</f>
        <v>34.883720930232556</v>
      </c>
      <c r="BN12">
        <f>((0.075/0.215)*100)</f>
        <v>34.883720930232556</v>
      </c>
      <c r="BO12">
        <f>((0.115/0.195)*100)</f>
        <v>58.974358974358978</v>
      </c>
      <c r="BP12">
        <f>((0.125/0.2)*100)</f>
        <v>62.5</v>
      </c>
      <c r="BQ12">
        <f>((0.14/0.215)*100)</f>
        <v>65.116279069767444</v>
      </c>
      <c r="BR12">
        <f>((0.14/0.215)*100)</f>
        <v>65.116279069767444</v>
      </c>
      <c r="BS12">
        <f>((0/16)*100)</f>
        <v>0</v>
      </c>
      <c r="BT12">
        <f>((0/16)*100)</f>
        <v>0</v>
      </c>
      <c r="BU12">
        <f>((9/16)*100)</f>
        <v>56.25</v>
      </c>
      <c r="BV12">
        <f>((0/15)*100)</f>
        <v>0</v>
      </c>
      <c r="BW12">
        <f>((13/15)*100)</f>
        <v>86.666666666666671</v>
      </c>
      <c r="BX12">
        <f>((0/15)*100)</f>
        <v>0</v>
      </c>
      <c r="BY12">
        <f>((0/15)*100)</f>
        <v>0</v>
      </c>
      <c r="BZ12">
        <f>((13/15)*100)</f>
        <v>86.666666666666671</v>
      </c>
      <c r="CA12">
        <f>((0/15)*100)</f>
        <v>0</v>
      </c>
      <c r="CB12">
        <f>((12/15)*100)</f>
        <v>80</v>
      </c>
      <c r="CC12">
        <f>((0/15)*100)</f>
        <v>0</v>
      </c>
      <c r="CD12">
        <f>((0/15)*100)</f>
        <v>0</v>
      </c>
      <c r="CE12">
        <f>((4/23)*100)</f>
        <v>17.391304347826086</v>
      </c>
      <c r="CF12">
        <f>((7/23)*100)</f>
        <v>30.434782608695656</v>
      </c>
      <c r="CG12">
        <f>((20/23)*100)</f>
        <v>86.956521739130437</v>
      </c>
      <c r="CH12">
        <f>((4/25)*100)</f>
        <v>16</v>
      </c>
      <c r="CI12">
        <f>((25/25)*100)</f>
        <v>100</v>
      </c>
      <c r="CJ12">
        <f>((10/25)*100)</f>
        <v>40</v>
      </c>
      <c r="CK12">
        <f>((6/28)*100)</f>
        <v>21.428571428571427</v>
      </c>
      <c r="CL12">
        <f>((25/28)*100)</f>
        <v>89.285714285714292</v>
      </c>
      <c r="CM12">
        <f>((13/28)*100)</f>
        <v>46.428571428571431</v>
      </c>
      <c r="CN12">
        <f>((18/28)*100)</f>
        <v>64.285714285714292</v>
      </c>
      <c r="CO12">
        <f>((9/28)*100)</f>
        <v>32.142857142857146</v>
      </c>
      <c r="CP12">
        <f>((11/28)*100)</f>
        <v>39.285714285714285</v>
      </c>
      <c r="CQ12">
        <f>$I12/$BG12</f>
        <v>78.380551571086428</v>
      </c>
      <c r="CR12">
        <f>$J12/$BH12</f>
        <v>79.416619142736735</v>
      </c>
      <c r="CS12">
        <f>$K12/$BI12</f>
        <v>77.983028633615334</v>
      </c>
      <c r="CT12">
        <f>$L12/$BJ12</f>
        <v>62.349622388347363</v>
      </c>
      <c r="CV12">
        <v>0.46666666666666667</v>
      </c>
      <c r="CW12">
        <v>0.48888888888888887</v>
      </c>
      <c r="CX12">
        <v>0.11111111111111116</v>
      </c>
      <c r="CY12">
        <v>0.4285714285714286</v>
      </c>
      <c r="DA12">
        <v>0.4</v>
      </c>
      <c r="DB12">
        <v>0.41025641025641024</v>
      </c>
      <c r="DC12">
        <v>2.3255813953488413E-2</v>
      </c>
      <c r="DD12">
        <v>0.41860465116279072</v>
      </c>
      <c r="DE12">
        <v>0.12195121951219512</v>
      </c>
      <c r="DF12">
        <v>0.44186046511627908</v>
      </c>
      <c r="DG12">
        <v>0.41860465116279066</v>
      </c>
    </row>
    <row r="13" spans="1:111" x14ac:dyDescent="0.25">
      <c r="A13">
        <v>192.04422099999999</v>
      </c>
      <c r="B13">
        <v>5.5272379999999997</v>
      </c>
      <c r="C13">
        <v>215.54573299999998</v>
      </c>
      <c r="D13">
        <v>8.820729</v>
      </c>
      <c r="E13">
        <v>206.38083899999998</v>
      </c>
      <c r="F13">
        <v>6.5223959999999996</v>
      </c>
      <c r="G13">
        <v>197.40482800000001</v>
      </c>
      <c r="H13">
        <v>8.7567450000000004</v>
      </c>
      <c r="I13">
        <f>SQRT((ABS($A$14-$A$13)^2+(ABS($B$14-$B$13)^2)))</f>
        <v>16.183387496783517</v>
      </c>
      <c r="M13">
        <f>ABS($B$13-$D$13)</f>
        <v>3.2934910000000004</v>
      </c>
      <c r="N13">
        <f>ABS($F$13-$H$13)</f>
        <v>2.2343490000000008</v>
      </c>
      <c r="O13">
        <v>3.4762320000000004</v>
      </c>
      <c r="P13">
        <v>3.0627735</v>
      </c>
      <c r="Q13">
        <f>SQRT((ABS($A$13-$E$13)^2+(ABS($B$13-$F$13)^2)))</f>
        <v>14.371115305462121</v>
      </c>
      <c r="S13">
        <v>22</v>
      </c>
      <c r="T13">
        <v>1</v>
      </c>
      <c r="U13">
        <v>0</v>
      </c>
      <c r="V13">
        <v>12</v>
      </c>
      <c r="AI13">
        <v>23</v>
      </c>
      <c r="AJ13">
        <v>5</v>
      </c>
      <c r="AK13">
        <v>6</v>
      </c>
      <c r="AL13">
        <v>18</v>
      </c>
      <c r="AU13">
        <v>21</v>
      </c>
      <c r="AV13">
        <v>18</v>
      </c>
      <c r="AW13">
        <v>6</v>
      </c>
      <c r="AX13">
        <v>6</v>
      </c>
      <c r="AY13">
        <f>(22/200)</f>
        <v>0.11</v>
      </c>
      <c r="BC13">
        <f>(23/200)</f>
        <v>0.115</v>
      </c>
      <c r="BF13">
        <f>(21/200)</f>
        <v>0.105</v>
      </c>
      <c r="BG13">
        <f>(0.11+0.115)</f>
        <v>0.22500000000000001</v>
      </c>
      <c r="BK13">
        <f>((0.11/0.225)*100)</f>
        <v>48.888888888888886</v>
      </c>
      <c r="BO13">
        <f>((0.115/0.225)*100)</f>
        <v>51.111111111111107</v>
      </c>
      <c r="BS13">
        <f>((1/22)*100)</f>
        <v>4.5454545454545459</v>
      </c>
      <c r="BT13">
        <f>((0/22)*100)</f>
        <v>0</v>
      </c>
      <c r="BU13">
        <f>((12/22)*100)</f>
        <v>54.54545454545454</v>
      </c>
      <c r="CE13">
        <f>((5/23)*100)</f>
        <v>21.739130434782609</v>
      </c>
      <c r="CF13">
        <f>((6/23)*100)</f>
        <v>26.086956521739129</v>
      </c>
      <c r="CG13">
        <f>((18/23)*100)</f>
        <v>78.260869565217391</v>
      </c>
      <c r="CN13">
        <f>((18/21)*100)</f>
        <v>85.714285714285708</v>
      </c>
      <c r="CO13">
        <f>((6/21)*100)</f>
        <v>28.571428571428569</v>
      </c>
      <c r="CP13">
        <f>((6/21)*100)</f>
        <v>28.571428571428569</v>
      </c>
      <c r="CQ13">
        <f>$I13/$BG13</f>
        <v>71.92616665237118</v>
      </c>
      <c r="CY13">
        <v>0.47499999999999998</v>
      </c>
      <c r="DB13">
        <v>0.48837209302325579</v>
      </c>
      <c r="DC13">
        <v>4.6511627906976744E-2</v>
      </c>
      <c r="DE13">
        <v>6.9767441860465115E-2</v>
      </c>
    </row>
    <row r="14" spans="1:111" x14ac:dyDescent="0.25">
      <c r="A14">
        <v>208.18885299999999</v>
      </c>
      <c r="B14">
        <v>6.6465630000000004</v>
      </c>
      <c r="AI14">
        <v>21</v>
      </c>
      <c r="AJ14">
        <v>6</v>
      </c>
      <c r="AK14">
        <v>6</v>
      </c>
      <c r="AL14">
        <v>18</v>
      </c>
      <c r="BC14">
        <f>(21/200)</f>
        <v>0.105</v>
      </c>
      <c r="CE14">
        <f>((6/21)*100)</f>
        <v>28.571428571428569</v>
      </c>
      <c r="CF14">
        <f>((6/21)*100)</f>
        <v>28.571428571428569</v>
      </c>
      <c r="CG14">
        <f>((18/21)*100)</f>
        <v>85.714285714285708</v>
      </c>
    </row>
    <row r="15" spans="1:111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111" x14ac:dyDescent="0.25">
      <c r="A16">
        <v>225.14781399999998</v>
      </c>
      <c r="B16">
        <v>8.6516669999999998</v>
      </c>
      <c r="C16">
        <v>231.67395999999999</v>
      </c>
      <c r="D16">
        <v>7.5858340000000002</v>
      </c>
      <c r="E16">
        <v>239.76875200000001</v>
      </c>
      <c r="F16">
        <v>9.4039579999999994</v>
      </c>
      <c r="G16">
        <v>239.078543</v>
      </c>
      <c r="H16">
        <v>5.3288539999999998</v>
      </c>
      <c r="I16">
        <f>SQRT((ABS($A$17-$A$16)^2+(ABS($B$17-$B$16)^2)))</f>
        <v>17.594945281672963</v>
      </c>
      <c r="J16">
        <f>SQRT((ABS($C$17-$C$16)^2+(ABS($D$17-$D$16)^2)))</f>
        <v>13.499395845608879</v>
      </c>
      <c r="K16">
        <f>SQRT((ABS($E$17-$E$16)^2+(ABS($F$17-$F$16)^2)))</f>
        <v>13.148568481552715</v>
      </c>
      <c r="L16">
        <f>SQRT((ABS($G$17-$G$16)^2+(ABS($H$17-$H$16)^2)))</f>
        <v>20.144000498648975</v>
      </c>
      <c r="M16">
        <f>ABS($B$16-$D$16)</f>
        <v>1.0658329999999996</v>
      </c>
      <c r="N16">
        <f>ABS($F$16-$H$16)</f>
        <v>4.0751039999999996</v>
      </c>
      <c r="Q16">
        <f>SQRT((ABS($A$16-$E$16)^2+(ABS($B$16-$F$16)^2)))</f>
        <v>14.640279018807179</v>
      </c>
      <c r="R16">
        <f>SQRT((ABS($C$16-$G$16)^2+(ABS($D$16-$H$16)^2)))</f>
        <v>7.7409177830725628</v>
      </c>
      <c r="S16">
        <v>9</v>
      </c>
      <c r="T16">
        <v>0</v>
      </c>
      <c r="U16">
        <v>0</v>
      </c>
      <c r="V16">
        <v>9</v>
      </c>
      <c r="W16">
        <v>10</v>
      </c>
      <c r="X16">
        <v>0</v>
      </c>
      <c r="Y16">
        <v>5</v>
      </c>
      <c r="Z16">
        <v>1</v>
      </c>
      <c r="AA16">
        <v>8</v>
      </c>
      <c r="AB16">
        <v>0</v>
      </c>
      <c r="AC16">
        <v>5</v>
      </c>
      <c r="AD16">
        <v>4</v>
      </c>
      <c r="AE16">
        <v>16</v>
      </c>
      <c r="AF16">
        <v>9</v>
      </c>
      <c r="AG16">
        <v>4</v>
      </c>
      <c r="AH16">
        <v>4</v>
      </c>
      <c r="AI16">
        <v>15</v>
      </c>
      <c r="AJ16">
        <v>5</v>
      </c>
      <c r="AK16">
        <v>7</v>
      </c>
      <c r="AL16">
        <v>11</v>
      </c>
      <c r="AM16">
        <v>2</v>
      </c>
      <c r="AN16">
        <v>2</v>
      </c>
      <c r="AO16">
        <v>2</v>
      </c>
      <c r="AP16">
        <v>2</v>
      </c>
      <c r="AQ16">
        <v>7</v>
      </c>
      <c r="AR16">
        <v>7</v>
      </c>
      <c r="AS16">
        <v>2</v>
      </c>
      <c r="AT16">
        <v>7</v>
      </c>
      <c r="AU16">
        <v>11</v>
      </c>
      <c r="AV16">
        <v>11</v>
      </c>
      <c r="AW16">
        <v>2</v>
      </c>
      <c r="AX16">
        <v>7</v>
      </c>
      <c r="AY16">
        <f>(9/200)</f>
        <v>4.4999999999999998E-2</v>
      </c>
      <c r="AZ16">
        <f>(10/200)</f>
        <v>0.05</v>
      </c>
      <c r="BA16">
        <f>(8/200)</f>
        <v>0.04</v>
      </c>
      <c r="BB16">
        <f>(16/200)</f>
        <v>0.08</v>
      </c>
      <c r="BC16">
        <f>(15/200)</f>
        <v>7.4999999999999997E-2</v>
      </c>
      <c r="BD16">
        <f>(2/200)</f>
        <v>0.01</v>
      </c>
      <c r="BE16">
        <f>(7/200)</f>
        <v>3.5000000000000003E-2</v>
      </c>
      <c r="BF16">
        <f>(11/200)</f>
        <v>5.5E-2</v>
      </c>
      <c r="BG16">
        <f>(0.045+0.075)</f>
        <v>0.12</v>
      </c>
      <c r="BH16">
        <f>(0.05+0.01)</f>
        <v>6.0000000000000005E-2</v>
      </c>
      <c r="BI16">
        <f>(0.04+0.035)</f>
        <v>7.5000000000000011E-2</v>
      </c>
      <c r="BJ16">
        <f>(0.08+0.055)</f>
        <v>0.13500000000000001</v>
      </c>
      <c r="BK16">
        <f>((0.045/0.12)*100)</f>
        <v>37.5</v>
      </c>
      <c r="BL16">
        <f>((0.05/0.06)*100)</f>
        <v>83.333333333333343</v>
      </c>
      <c r="BM16">
        <f>((0.04/0.075)*100)</f>
        <v>53.333333333333336</v>
      </c>
      <c r="BN16">
        <f>((0.08/0.135)*100)</f>
        <v>59.259259259259252</v>
      </c>
      <c r="BO16">
        <f>((0.075/0.12)*100)</f>
        <v>62.5</v>
      </c>
      <c r="BP16">
        <f>((0.01/0.06)*100)</f>
        <v>16.666666666666668</v>
      </c>
      <c r="BQ16">
        <f>((0.035/0.075)*100)</f>
        <v>46.666666666666671</v>
      </c>
      <c r="BR16">
        <f>((0.055/0.135)*100)</f>
        <v>40.74074074074074</v>
      </c>
      <c r="BS16">
        <f>((0/9)*100)</f>
        <v>0</v>
      </c>
      <c r="BT16">
        <f>((0/9)*100)</f>
        <v>0</v>
      </c>
      <c r="BU16">
        <f>((9/9)*100)</f>
        <v>100</v>
      </c>
      <c r="BV16">
        <f>((0/10)*100)</f>
        <v>0</v>
      </c>
      <c r="BW16">
        <f>((5/10)*100)</f>
        <v>50</v>
      </c>
      <c r="BX16">
        <f>((1/10)*100)</f>
        <v>10</v>
      </c>
      <c r="BY16">
        <f>((0/8)*100)</f>
        <v>0</v>
      </c>
      <c r="BZ16">
        <f>((5/8)*100)</f>
        <v>62.5</v>
      </c>
      <c r="CA16">
        <f>((4/8)*100)</f>
        <v>50</v>
      </c>
      <c r="CB16">
        <f>((9/16)*100)</f>
        <v>56.25</v>
      </c>
      <c r="CC16">
        <f>((4/16)*100)</f>
        <v>25</v>
      </c>
      <c r="CD16">
        <f>((4/16)*100)</f>
        <v>25</v>
      </c>
      <c r="CE16">
        <f>((5/15)*100)</f>
        <v>33.333333333333329</v>
      </c>
      <c r="CF16">
        <f>((7/15)*100)</f>
        <v>46.666666666666664</v>
      </c>
      <c r="CG16">
        <f>((11/15)*100)</f>
        <v>73.333333333333329</v>
      </c>
      <c r="CH16">
        <f>((2/2)*100)</f>
        <v>100</v>
      </c>
      <c r="CI16">
        <f>((2/2)*100)</f>
        <v>100</v>
      </c>
      <c r="CJ16">
        <f>((2/2)*100)</f>
        <v>100</v>
      </c>
      <c r="CK16">
        <f>((7/7)*100)</f>
        <v>100</v>
      </c>
      <c r="CL16">
        <f>((2/7)*100)</f>
        <v>28.571428571428569</v>
      </c>
      <c r="CM16">
        <f>((7/7)*100)</f>
        <v>100</v>
      </c>
      <c r="CN16">
        <f>((11/11)*100)</f>
        <v>100</v>
      </c>
      <c r="CO16">
        <f>((2/11)*100)</f>
        <v>18.181818181818183</v>
      </c>
      <c r="CP16">
        <f>((7/11)*100)</f>
        <v>63.636363636363633</v>
      </c>
      <c r="CQ16">
        <f>$I16/$BG16</f>
        <v>146.62454401394137</v>
      </c>
      <c r="CR16">
        <f>$J16/$BH16</f>
        <v>224.98993076014796</v>
      </c>
      <c r="CS16">
        <f>$K16/$BI16</f>
        <v>175.31424642070283</v>
      </c>
      <c r="CT16">
        <f>$L16/$BJ16</f>
        <v>149.21481850851092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207.68665899999999</v>
      </c>
      <c r="B17">
        <v>6.4859879999999999</v>
      </c>
      <c r="C17">
        <v>218.24521099999998</v>
      </c>
      <c r="D17">
        <v>6.2065630000000001</v>
      </c>
      <c r="E17">
        <v>226.65385699999999</v>
      </c>
      <c r="F17">
        <v>8.4635420000000003</v>
      </c>
      <c r="G17">
        <v>218.93541999999999</v>
      </c>
      <c r="H17">
        <v>5.1408329999999998</v>
      </c>
      <c r="I17">
        <f>SQRT((ABS($A$18-$A$17)^2+(ABS($B$18-$B$17)^2)))</f>
        <v>16.893142911228466</v>
      </c>
      <c r="J17">
        <f>SQRT((ABS($C$18-$C$17)^2+(ABS($D$18-$D$17)^2)))</f>
        <v>18.069458632759222</v>
      </c>
      <c r="K17">
        <f>SQRT((ABS($E$18-$E$17)^2+(ABS($F$18-$F$17)^2)))</f>
        <v>16.917677325207642</v>
      </c>
      <c r="L17">
        <f>SQRT((ABS($G$18-$G$17)^2+(ABS($H$18-$H$17)^2)))</f>
        <v>18.313758281089797</v>
      </c>
      <c r="M17">
        <f>ABS($B$17-$D$17)</f>
        <v>0.27942499999999981</v>
      </c>
      <c r="N17">
        <f>ABS($F$17-$H$17)</f>
        <v>3.3227090000000006</v>
      </c>
      <c r="Q17">
        <f>SQRT((ABS($A$17-$E$18)^2+(ABS($B$17-$F$18)^2)))</f>
        <v>2.2533063036935337</v>
      </c>
      <c r="R17">
        <f>SQRT((ABS($C$17-$G$17)^2+(ABS($D$17-$H$17)^2)))</f>
        <v>1.2697121313829425</v>
      </c>
      <c r="S17">
        <v>13</v>
      </c>
      <c r="T17">
        <v>2</v>
      </c>
      <c r="U17">
        <v>2</v>
      </c>
      <c r="V17">
        <v>11</v>
      </c>
      <c r="W17">
        <v>13</v>
      </c>
      <c r="X17">
        <v>0</v>
      </c>
      <c r="Y17">
        <v>10</v>
      </c>
      <c r="Z17">
        <v>3</v>
      </c>
      <c r="AA17">
        <v>12</v>
      </c>
      <c r="AB17">
        <v>2</v>
      </c>
      <c r="AC17">
        <v>10</v>
      </c>
      <c r="AD17">
        <v>1</v>
      </c>
      <c r="AE17">
        <v>11</v>
      </c>
      <c r="AF17">
        <v>11</v>
      </c>
      <c r="AG17">
        <v>1</v>
      </c>
      <c r="AH17">
        <v>1</v>
      </c>
      <c r="AI17">
        <v>13</v>
      </c>
      <c r="AJ17">
        <v>0</v>
      </c>
      <c r="AK17">
        <v>3</v>
      </c>
      <c r="AL17">
        <v>10</v>
      </c>
      <c r="AM17">
        <v>12</v>
      </c>
      <c r="AN17">
        <v>3</v>
      </c>
      <c r="AO17">
        <v>9</v>
      </c>
      <c r="AP17">
        <v>0</v>
      </c>
      <c r="AQ17">
        <v>12</v>
      </c>
      <c r="AR17">
        <v>3</v>
      </c>
      <c r="AS17">
        <v>9</v>
      </c>
      <c r="AT17">
        <v>0</v>
      </c>
      <c r="AU17">
        <v>11</v>
      </c>
      <c r="AV17">
        <v>10</v>
      </c>
      <c r="AW17">
        <v>1</v>
      </c>
      <c r="AX17">
        <v>0</v>
      </c>
      <c r="AY17">
        <f>(13/200)</f>
        <v>6.5000000000000002E-2</v>
      </c>
      <c r="AZ17">
        <f>(13/200)</f>
        <v>6.5000000000000002E-2</v>
      </c>
      <c r="BA17">
        <f>(12/200)</f>
        <v>0.06</v>
      </c>
      <c r="BB17">
        <f>(11/200)</f>
        <v>5.5E-2</v>
      </c>
      <c r="BC17">
        <f>(13/200)</f>
        <v>6.5000000000000002E-2</v>
      </c>
      <c r="BD17">
        <f>(12/200)</f>
        <v>0.06</v>
      </c>
      <c r="BE17">
        <f>(12/200)</f>
        <v>0.06</v>
      </c>
      <c r="BF17">
        <f>(11/200)</f>
        <v>5.5E-2</v>
      </c>
      <c r="BG17">
        <f>(0.065+0.065)</f>
        <v>0.13</v>
      </c>
      <c r="BH17">
        <f>(0.065+0.06)</f>
        <v>0.125</v>
      </c>
      <c r="BI17">
        <f>(0.06+0.06)</f>
        <v>0.12</v>
      </c>
      <c r="BJ17">
        <f>(0.055+0.055)</f>
        <v>0.11</v>
      </c>
      <c r="BK17">
        <f>((0.065/0.13)*100)</f>
        <v>50</v>
      </c>
      <c r="BL17">
        <f>((0.065/0.125)*100)</f>
        <v>52</v>
      </c>
      <c r="BM17">
        <f>((0.06/0.12)*100)</f>
        <v>50</v>
      </c>
      <c r="BN17">
        <f>((0.055/0.11)*100)</f>
        <v>50</v>
      </c>
      <c r="BO17">
        <f>((0.065/0.13)*100)</f>
        <v>50</v>
      </c>
      <c r="BP17">
        <f>((0.06/0.125)*100)</f>
        <v>48</v>
      </c>
      <c r="BQ17">
        <f>((0.06/0.12)*100)</f>
        <v>50</v>
      </c>
      <c r="BR17">
        <f>((0.055/0.11)*100)</f>
        <v>50</v>
      </c>
      <c r="BS17">
        <f>((2/13)*100)</f>
        <v>15.384615384615385</v>
      </c>
      <c r="BT17">
        <f>((2/13)*100)</f>
        <v>15.384615384615385</v>
      </c>
      <c r="BU17">
        <f>((11/13)*100)</f>
        <v>84.615384615384613</v>
      </c>
      <c r="BV17">
        <f>((0/13)*100)</f>
        <v>0</v>
      </c>
      <c r="BW17">
        <f>((10/13)*100)</f>
        <v>76.923076923076934</v>
      </c>
      <c r="BX17">
        <f>((3/13)*100)</f>
        <v>23.076923076923077</v>
      </c>
      <c r="BY17">
        <f>((2/12)*100)</f>
        <v>16.666666666666664</v>
      </c>
      <c r="BZ17">
        <f>((10/12)*100)</f>
        <v>83.333333333333343</v>
      </c>
      <c r="CA17">
        <f>((1/12)*100)</f>
        <v>8.3333333333333321</v>
      </c>
      <c r="CB17">
        <f>((11/11)*100)</f>
        <v>100</v>
      </c>
      <c r="CC17">
        <f>((1/11)*100)</f>
        <v>9.0909090909090917</v>
      </c>
      <c r="CD17">
        <f>((1/11)*100)</f>
        <v>9.0909090909090917</v>
      </c>
      <c r="CE17">
        <f>((0/13)*100)</f>
        <v>0</v>
      </c>
      <c r="CF17">
        <f>((3/13)*100)</f>
        <v>23.076923076923077</v>
      </c>
      <c r="CG17">
        <f>((10/13)*100)</f>
        <v>76.923076923076934</v>
      </c>
      <c r="CH17">
        <f>((3/12)*100)</f>
        <v>25</v>
      </c>
      <c r="CI17">
        <f>((9/12)*100)</f>
        <v>75</v>
      </c>
      <c r="CJ17">
        <f>((0/12)*100)</f>
        <v>0</v>
      </c>
      <c r="CK17">
        <f>((3/12)*100)</f>
        <v>25</v>
      </c>
      <c r="CL17">
        <f>((9/12)*100)</f>
        <v>75</v>
      </c>
      <c r="CM17">
        <f>((0/12)*100)</f>
        <v>0</v>
      </c>
      <c r="CN17">
        <f>((10/11)*100)</f>
        <v>90.909090909090907</v>
      </c>
      <c r="CO17">
        <f>((1/11)*100)</f>
        <v>9.0909090909090917</v>
      </c>
      <c r="CP17">
        <f>((0/11)*100)</f>
        <v>0</v>
      </c>
      <c r="CQ17">
        <f>$I17/$BG17</f>
        <v>129.9472531632959</v>
      </c>
      <c r="CR17">
        <f>$J17/$BH17</f>
        <v>144.55566906207378</v>
      </c>
      <c r="CS17">
        <f>$K17/$BI17</f>
        <v>140.98064437673034</v>
      </c>
      <c r="CT17">
        <f>$L17/$BJ17</f>
        <v>166.48871164627087</v>
      </c>
      <c r="CV17">
        <v>0.5</v>
      </c>
      <c r="CW17">
        <v>0.375</v>
      </c>
      <c r="CX17">
        <v>0.11538461538461542</v>
      </c>
      <c r="CY17">
        <v>0.48</v>
      </c>
      <c r="CZ17">
        <v>0.12</v>
      </c>
      <c r="DA17">
        <v>0.4</v>
      </c>
      <c r="DB17">
        <v>0.375</v>
      </c>
      <c r="DC17">
        <v>0.2</v>
      </c>
      <c r="DD17">
        <v>0.5</v>
      </c>
      <c r="DE17">
        <v>0.1111111111111111</v>
      </c>
      <c r="DF17">
        <v>0.44444444444444442</v>
      </c>
      <c r="DG17">
        <v>0.44444444444444442</v>
      </c>
    </row>
    <row r="18" spans="1:111" x14ac:dyDescent="0.25">
      <c r="A18">
        <v>190.81042600000001</v>
      </c>
      <c r="B18">
        <v>7.2416580000000002</v>
      </c>
      <c r="C18">
        <v>200.19307699999999</v>
      </c>
      <c r="D18">
        <v>5.4154920000000004</v>
      </c>
      <c r="E18">
        <v>209.77385599999999</v>
      </c>
      <c r="F18">
        <v>7.3351040000000003</v>
      </c>
      <c r="G18">
        <v>200.63391899999999</v>
      </c>
      <c r="H18">
        <v>4.4709050000000001</v>
      </c>
      <c r="I18">
        <f>SQRT((ABS($A$19-$A$18)^2+(ABS($B$19-$B$18)^2)))</f>
        <v>17.657083959459328</v>
      </c>
      <c r="J18">
        <f>SQRT((ABS($C$19-$C$18)^2+(ABS($D$19-$D$18)^2)))</f>
        <v>18.391956639185526</v>
      </c>
      <c r="K18">
        <f>SQRT((ABS($E$19-$E$18)^2+(ABS($F$19-$F$18)^2)))</f>
        <v>18.05652647653995</v>
      </c>
      <c r="L18">
        <f>SQRT((ABS($G$19-$G$18)^2+(ABS($H$19-$H$18)^2)))</f>
        <v>19.207764526188907</v>
      </c>
      <c r="M18">
        <f>ABS($B$18-$D$18)</f>
        <v>1.8261659999999997</v>
      </c>
      <c r="N18">
        <f>ABS($F$18-$H$18)</f>
        <v>2.8641990000000002</v>
      </c>
      <c r="Q18">
        <f>SQRT((ABS($A$18-$E$19)^2+(ABS($B$18-$F$19)^2)))</f>
        <v>1.5742840001537102</v>
      </c>
      <c r="R18">
        <f>SQRT((ABS($C$18-$G$18)^2+(ABS($D$18-$H$18)^2)))</f>
        <v>1.042394488441398</v>
      </c>
      <c r="S18">
        <v>11</v>
      </c>
      <c r="T18">
        <v>1</v>
      </c>
      <c r="U18">
        <v>1</v>
      </c>
      <c r="V18">
        <v>11</v>
      </c>
      <c r="W18">
        <v>14</v>
      </c>
      <c r="X18">
        <v>3</v>
      </c>
      <c r="Y18">
        <v>11</v>
      </c>
      <c r="Z18">
        <v>3</v>
      </c>
      <c r="AA18">
        <v>11</v>
      </c>
      <c r="AB18">
        <v>1</v>
      </c>
      <c r="AC18">
        <v>11</v>
      </c>
      <c r="AD18">
        <v>2</v>
      </c>
      <c r="AE18">
        <v>16</v>
      </c>
      <c r="AF18">
        <v>11</v>
      </c>
      <c r="AG18">
        <v>6</v>
      </c>
      <c r="AH18">
        <v>5</v>
      </c>
      <c r="AI18">
        <v>11</v>
      </c>
      <c r="AJ18">
        <v>0</v>
      </c>
      <c r="AK18">
        <v>1</v>
      </c>
      <c r="AL18">
        <v>10</v>
      </c>
      <c r="AM18">
        <v>11</v>
      </c>
      <c r="AN18">
        <v>0</v>
      </c>
      <c r="AO18">
        <v>9</v>
      </c>
      <c r="AP18">
        <v>1</v>
      </c>
      <c r="AQ18">
        <v>12</v>
      </c>
      <c r="AR18">
        <v>1</v>
      </c>
      <c r="AS18">
        <v>9</v>
      </c>
      <c r="AT18">
        <v>2</v>
      </c>
      <c r="AU18">
        <v>11</v>
      </c>
      <c r="AV18">
        <v>10</v>
      </c>
      <c r="AW18">
        <v>0</v>
      </c>
      <c r="AX18">
        <v>2</v>
      </c>
      <c r="AY18">
        <f>(11/200)</f>
        <v>5.5E-2</v>
      </c>
      <c r="AZ18">
        <f>(14/200)</f>
        <v>7.0000000000000007E-2</v>
      </c>
      <c r="BA18">
        <f>(11/200)</f>
        <v>5.5E-2</v>
      </c>
      <c r="BB18">
        <f>(16/200)</f>
        <v>0.08</v>
      </c>
      <c r="BC18">
        <f>(11/200)</f>
        <v>5.5E-2</v>
      </c>
      <c r="BD18">
        <f>(11/200)</f>
        <v>5.5E-2</v>
      </c>
      <c r="BE18">
        <f>(12/200)</f>
        <v>0.06</v>
      </c>
      <c r="BF18">
        <f>(11/200)</f>
        <v>5.5E-2</v>
      </c>
      <c r="BG18">
        <f>(0.055+0.055)</f>
        <v>0.11</v>
      </c>
      <c r="BH18">
        <f>(0.07+0.055)</f>
        <v>0.125</v>
      </c>
      <c r="BI18">
        <f>(0.055+0.06)</f>
        <v>0.11499999999999999</v>
      </c>
      <c r="BJ18">
        <f>(0.08+0.055)</f>
        <v>0.13500000000000001</v>
      </c>
      <c r="BK18">
        <f>((0.055/0.11)*100)</f>
        <v>50</v>
      </c>
      <c r="BL18">
        <f>((0.07/0.125)*100)</f>
        <v>56.000000000000007</v>
      </c>
      <c r="BM18">
        <f>((0.055/0.115)*100)</f>
        <v>47.826086956521735</v>
      </c>
      <c r="BN18">
        <f>((0.08/0.135)*100)</f>
        <v>59.259259259259252</v>
      </c>
      <c r="BO18">
        <f>((0.055/0.11)*100)</f>
        <v>50</v>
      </c>
      <c r="BP18">
        <f>((0.055/0.125)*100)</f>
        <v>44</v>
      </c>
      <c r="BQ18">
        <f>((0.06/0.115)*100)</f>
        <v>52.173913043478258</v>
      </c>
      <c r="BR18">
        <f>((0.055/0.135)*100)</f>
        <v>40.74074074074074</v>
      </c>
      <c r="BS18">
        <f>((1/11)*100)</f>
        <v>9.0909090909090917</v>
      </c>
      <c r="BT18">
        <f>((1/11)*100)</f>
        <v>9.0909090909090917</v>
      </c>
      <c r="BU18">
        <f>((11/11)*100)</f>
        <v>100</v>
      </c>
      <c r="BV18">
        <f>((3/14)*100)</f>
        <v>21.428571428571427</v>
      </c>
      <c r="BW18">
        <f>((11/14)*100)</f>
        <v>78.571428571428569</v>
      </c>
      <c r="BX18">
        <f>((3/14)*100)</f>
        <v>21.428571428571427</v>
      </c>
      <c r="BY18">
        <f>((1/11)*100)</f>
        <v>9.0909090909090917</v>
      </c>
      <c r="BZ18">
        <f>((11/11)*100)</f>
        <v>100</v>
      </c>
      <c r="CA18">
        <f>((2/11)*100)</f>
        <v>18.181818181818183</v>
      </c>
      <c r="CB18">
        <f>((11/16)*100)</f>
        <v>68.75</v>
      </c>
      <c r="CC18">
        <f>((6/16)*100)</f>
        <v>37.5</v>
      </c>
      <c r="CD18">
        <f>((5/16)*100)</f>
        <v>31.25</v>
      </c>
      <c r="CE18">
        <f>((0/11)*100)</f>
        <v>0</v>
      </c>
      <c r="CF18">
        <f>((1/11)*100)</f>
        <v>9.0909090909090917</v>
      </c>
      <c r="CG18">
        <f>((10/11)*100)</f>
        <v>90.909090909090907</v>
      </c>
      <c r="CH18">
        <f>((0/11)*100)</f>
        <v>0</v>
      </c>
      <c r="CI18">
        <f>((9/11)*100)</f>
        <v>81.818181818181827</v>
      </c>
      <c r="CJ18">
        <f>((1/11)*100)</f>
        <v>9.0909090909090917</v>
      </c>
      <c r="CK18">
        <f>((1/12)*100)</f>
        <v>8.3333333333333321</v>
      </c>
      <c r="CL18">
        <f>((9/12)*100)</f>
        <v>75</v>
      </c>
      <c r="CM18">
        <f>((2/12)*100)</f>
        <v>16.666666666666664</v>
      </c>
      <c r="CN18">
        <f>((10/11)*100)</f>
        <v>90.909090909090907</v>
      </c>
      <c r="CO18">
        <f>((0/11)*100)</f>
        <v>0</v>
      </c>
      <c r="CP18">
        <f>((2/11)*100)</f>
        <v>18.181818181818183</v>
      </c>
      <c r="CQ18">
        <f>$I18/$BG18</f>
        <v>160.51894508599389</v>
      </c>
      <c r="CR18">
        <f>$J18/$BH18</f>
        <v>147.13565311348421</v>
      </c>
      <c r="CS18">
        <f>$K18/$BI18</f>
        <v>157.01327370904306</v>
      </c>
      <c r="CT18">
        <f>$L18/$BJ18</f>
        <v>142.27973723102892</v>
      </c>
      <c r="CV18">
        <v>0.5</v>
      </c>
      <c r="CW18">
        <v>0.42307692307692307</v>
      </c>
      <c r="CX18">
        <v>3.8461538461538464E-2</v>
      </c>
      <c r="CY18">
        <v>0.48</v>
      </c>
      <c r="CZ18">
        <v>7.999999999999996E-2</v>
      </c>
      <c r="DA18">
        <v>0.48</v>
      </c>
      <c r="DB18">
        <v>0.47826086956521741</v>
      </c>
      <c r="DC18">
        <v>8.3333333333333329E-2</v>
      </c>
      <c r="DD18">
        <v>0.43478260869565222</v>
      </c>
      <c r="DE18">
        <v>3.703703703703709E-2</v>
      </c>
      <c r="DF18">
        <v>0.45454545454545459</v>
      </c>
      <c r="DG18">
        <v>0.45454545454545453</v>
      </c>
    </row>
    <row r="19" spans="1:111" x14ac:dyDescent="0.25">
      <c r="A19">
        <v>173.17862600000001</v>
      </c>
      <c r="B19">
        <v>8.1862440000000003</v>
      </c>
      <c r="C19">
        <v>181.868617</v>
      </c>
      <c r="D19">
        <v>6.9897330000000002</v>
      </c>
      <c r="E19">
        <v>191.75501399999999</v>
      </c>
      <c r="F19">
        <v>8.5010720000000006</v>
      </c>
      <c r="G19">
        <v>181.49078299999999</v>
      </c>
      <c r="H19">
        <v>6.0452500000000002</v>
      </c>
      <c r="I19">
        <f>SQRT((ABS($A$20-$A$19)^2+(ABS($B$20-$B$19)^2)))</f>
        <v>19.298759963148356</v>
      </c>
      <c r="J19">
        <f>SQRT((ABS($C$20-$C$19)^2+(ABS($D$20-$D$19)^2)))</f>
        <v>18.709182899983244</v>
      </c>
      <c r="K19">
        <f>SQRT((ABS($E$20-$E$19)^2+(ABS($F$20-$F$19)^2)))</f>
        <v>18.010074129277069</v>
      </c>
      <c r="L19">
        <f>SQRT((ABS($G$20-$G$19)^2+(ABS($H$20-$H$19)^2)))</f>
        <v>18.657363206022051</v>
      </c>
      <c r="M19">
        <f>ABS($B$19-$D$19)</f>
        <v>1.1965110000000001</v>
      </c>
      <c r="N19">
        <f>ABS($F$19-$H$19)</f>
        <v>2.4558220000000004</v>
      </c>
      <c r="Q19">
        <f>SQRT((ABS($A$19-$E$20)^2+(ABS($B$19-$F$20)^2)))</f>
        <v>0.59741117100369256</v>
      </c>
      <c r="R19">
        <f>SQRT((ABS($C$19-$G$19)^2+(ABS($D$19-$H$19)^2)))</f>
        <v>1.0172544759523083</v>
      </c>
      <c r="S19">
        <v>14</v>
      </c>
      <c r="T19">
        <v>3</v>
      </c>
      <c r="U19">
        <v>3</v>
      </c>
      <c r="V19">
        <v>10</v>
      </c>
      <c r="W19">
        <v>13</v>
      </c>
      <c r="X19">
        <v>2</v>
      </c>
      <c r="Y19">
        <v>12</v>
      </c>
      <c r="Z19">
        <v>4</v>
      </c>
      <c r="AA19">
        <v>12</v>
      </c>
      <c r="AB19">
        <v>2</v>
      </c>
      <c r="AC19">
        <v>12</v>
      </c>
      <c r="AD19">
        <v>3</v>
      </c>
      <c r="AE19">
        <v>12</v>
      </c>
      <c r="AF19">
        <v>10</v>
      </c>
      <c r="AG19">
        <v>3</v>
      </c>
      <c r="AH19">
        <v>3</v>
      </c>
      <c r="AI19">
        <v>11</v>
      </c>
      <c r="AJ19">
        <v>0</v>
      </c>
      <c r="AK19">
        <v>1</v>
      </c>
      <c r="AL19">
        <v>7</v>
      </c>
      <c r="AM19">
        <v>10</v>
      </c>
      <c r="AN19">
        <v>0</v>
      </c>
      <c r="AO19">
        <v>10</v>
      </c>
      <c r="AP19">
        <v>0</v>
      </c>
      <c r="AQ19">
        <v>11</v>
      </c>
      <c r="AR19">
        <v>1</v>
      </c>
      <c r="AS19">
        <v>10</v>
      </c>
      <c r="AT19">
        <v>0</v>
      </c>
      <c r="AU19">
        <v>11</v>
      </c>
      <c r="AV19">
        <v>7</v>
      </c>
      <c r="AW19">
        <v>2</v>
      </c>
      <c r="AX19">
        <v>2</v>
      </c>
      <c r="AY19">
        <f>(14/200)</f>
        <v>7.0000000000000007E-2</v>
      </c>
      <c r="AZ19">
        <f>(13/200)</f>
        <v>6.5000000000000002E-2</v>
      </c>
      <c r="BA19">
        <f>(12/200)</f>
        <v>0.06</v>
      </c>
      <c r="BB19">
        <f>(12/200)</f>
        <v>0.06</v>
      </c>
      <c r="BC19">
        <f>(11/200)</f>
        <v>5.5E-2</v>
      </c>
      <c r="BD19">
        <f>(10/200)</f>
        <v>0.05</v>
      </c>
      <c r="BE19">
        <f>(11/200)</f>
        <v>5.5E-2</v>
      </c>
      <c r="BF19">
        <f>(11/200)</f>
        <v>5.5E-2</v>
      </c>
      <c r="BG19">
        <f>(0.07+0.055)</f>
        <v>0.125</v>
      </c>
      <c r="BH19">
        <f>(0.065+0.05)</f>
        <v>0.115</v>
      </c>
      <c r="BI19">
        <f>(0.06+0.055)</f>
        <v>0.11499999999999999</v>
      </c>
      <c r="BJ19">
        <f>(0.06+0.055)</f>
        <v>0.11499999999999999</v>
      </c>
      <c r="BK19">
        <f>((0.07/0.125)*100)</f>
        <v>56.000000000000007</v>
      </c>
      <c r="BL19">
        <f>((0.065/0.115)*100)</f>
        <v>56.521739130434781</v>
      </c>
      <c r="BM19">
        <f>((0.06/0.115)*100)</f>
        <v>52.173913043478258</v>
      </c>
      <c r="BN19">
        <f>((0.06/0.115)*100)</f>
        <v>52.173913043478258</v>
      </c>
      <c r="BO19">
        <f>((0.055/0.125)*100)</f>
        <v>44</v>
      </c>
      <c r="BP19">
        <f>((0.05/0.115)*100)</f>
        <v>43.478260869565219</v>
      </c>
      <c r="BQ19">
        <f>((0.055/0.115)*100)</f>
        <v>47.826086956521735</v>
      </c>
      <c r="BR19">
        <f>((0.055/0.115)*100)</f>
        <v>47.826086956521735</v>
      </c>
      <c r="BS19">
        <f>((3/14)*100)</f>
        <v>21.428571428571427</v>
      </c>
      <c r="BT19">
        <f>((3/14)*100)</f>
        <v>21.428571428571427</v>
      </c>
      <c r="BU19">
        <f>((10/14)*100)</f>
        <v>71.428571428571431</v>
      </c>
      <c r="BV19">
        <f>((2/13)*100)</f>
        <v>15.384615384615385</v>
      </c>
      <c r="BW19">
        <f>((12/13)*100)</f>
        <v>92.307692307692307</v>
      </c>
      <c r="BX19">
        <f>((4/13)*100)</f>
        <v>30.76923076923077</v>
      </c>
      <c r="BY19">
        <f>((2/12)*100)</f>
        <v>16.666666666666664</v>
      </c>
      <c r="BZ19">
        <f>((12/12)*100)</f>
        <v>100</v>
      </c>
      <c r="CA19">
        <f>((3/12)*100)</f>
        <v>25</v>
      </c>
      <c r="CB19">
        <f>((10/12)*100)</f>
        <v>83.333333333333343</v>
      </c>
      <c r="CC19">
        <f>((3/12)*100)</f>
        <v>25</v>
      </c>
      <c r="CD19">
        <f>((3/12)*100)</f>
        <v>25</v>
      </c>
      <c r="CE19">
        <f>((0/11)*100)</f>
        <v>0</v>
      </c>
      <c r="CF19">
        <f>((1/11)*100)</f>
        <v>9.0909090909090917</v>
      </c>
      <c r="CG19">
        <f>((7/11)*100)</f>
        <v>63.636363636363633</v>
      </c>
      <c r="CH19">
        <f>((0/10)*100)</f>
        <v>0</v>
      </c>
      <c r="CI19">
        <f>((10/10)*100)</f>
        <v>100</v>
      </c>
      <c r="CJ19">
        <f>((0/10)*100)</f>
        <v>0</v>
      </c>
      <c r="CK19">
        <f>((1/11)*100)</f>
        <v>9.0909090909090917</v>
      </c>
      <c r="CL19">
        <f>((10/11)*100)</f>
        <v>90.909090909090907</v>
      </c>
      <c r="CM19">
        <f>((0/11)*100)</f>
        <v>0</v>
      </c>
      <c r="CN19">
        <f>((7/11)*100)</f>
        <v>63.636363636363633</v>
      </c>
      <c r="CO19">
        <f>((2/11)*100)</f>
        <v>18.181818181818183</v>
      </c>
      <c r="CP19">
        <f>((2/11)*100)</f>
        <v>18.181818181818183</v>
      </c>
      <c r="CQ19">
        <f>$I19/$BG19</f>
        <v>154.39007970518685</v>
      </c>
      <c r="CR19">
        <f>$J19/$BH19</f>
        <v>162.68854695637603</v>
      </c>
      <c r="CS19">
        <f>$K19/$BI19</f>
        <v>156.60934025458323</v>
      </c>
      <c r="CT19">
        <f>$L19/$BJ19</f>
        <v>162.23794092193089</v>
      </c>
      <c r="CV19">
        <v>0.45454545454545453</v>
      </c>
      <c r="CW19">
        <v>0.45454545454545453</v>
      </c>
      <c r="CX19">
        <v>0.16000000000000003</v>
      </c>
      <c r="CY19">
        <v>0.43478260869565222</v>
      </c>
      <c r="CZ19">
        <v>0</v>
      </c>
      <c r="DA19">
        <v>0.39130434782608697</v>
      </c>
      <c r="DB19">
        <v>0.43478260869565222</v>
      </c>
      <c r="DC19">
        <v>0</v>
      </c>
      <c r="DD19">
        <v>0.39130434782608697</v>
      </c>
      <c r="DE19">
        <v>0.14814814814814814</v>
      </c>
      <c r="DF19">
        <v>0.48148148148148151</v>
      </c>
      <c r="DG19">
        <v>0.48148148148148151</v>
      </c>
    </row>
    <row r="20" spans="1:111" x14ac:dyDescent="0.25">
      <c r="A20">
        <v>153.90957900000001</v>
      </c>
      <c r="B20">
        <v>7.1157469999999998</v>
      </c>
      <c r="C20">
        <v>163.16621699999999</v>
      </c>
      <c r="D20">
        <v>6.4859879999999999</v>
      </c>
      <c r="E20">
        <v>173.74538000000001</v>
      </c>
      <c r="F20">
        <v>8.3751619999999996</v>
      </c>
      <c r="G20">
        <v>162.85138999999998</v>
      </c>
      <c r="H20">
        <v>5.2265740000000003</v>
      </c>
      <c r="I20">
        <f>SQRT((ABS($A$21-$A$20)^2+(ABS($B$21-$B$20)^2)))</f>
        <v>21.580877869025276</v>
      </c>
      <c r="J20">
        <f>SQRT((ABS($C$21-$C$20)^2+(ABS($D$21-$D$20)^2)))</f>
        <v>17.421001856560672</v>
      </c>
      <c r="K20">
        <f>SQRT((ABS($E$21-$E$20)^2+(ABS($F$21-$F$20)^2)))</f>
        <v>19.403340893087172</v>
      </c>
      <c r="L20">
        <f>SQRT((ABS($G$21-$G$20)^2+(ABS($H$21-$H$20)^2)))</f>
        <v>16.5656114425867</v>
      </c>
      <c r="M20">
        <f>ABS($B$20-$D$20)</f>
        <v>0.62975899999999996</v>
      </c>
      <c r="N20">
        <f>ABS($F$20-$H$20)</f>
        <v>3.1485879999999993</v>
      </c>
      <c r="Q20">
        <f>SQRT((ABS($A$20-$E$21)^2+(ABS($B$20-$F$21)^2)))</f>
        <v>0.82099506556981361</v>
      </c>
      <c r="R20">
        <f>SQRT((ABS($C$20-$G$20)^2+(ABS($D$20-$H$20)^2)))</f>
        <v>1.2981678101559151</v>
      </c>
      <c r="S20">
        <v>11</v>
      </c>
      <c r="T20">
        <v>0</v>
      </c>
      <c r="U20">
        <v>1</v>
      </c>
      <c r="V20">
        <v>9</v>
      </c>
      <c r="W20">
        <v>13</v>
      </c>
      <c r="X20">
        <v>1</v>
      </c>
      <c r="Y20">
        <v>13</v>
      </c>
      <c r="Z20">
        <v>3</v>
      </c>
      <c r="AA20">
        <v>14</v>
      </c>
      <c r="AB20">
        <v>2</v>
      </c>
      <c r="AC20">
        <v>13</v>
      </c>
      <c r="AD20">
        <v>3</v>
      </c>
      <c r="AE20">
        <v>14</v>
      </c>
      <c r="AF20">
        <v>9</v>
      </c>
      <c r="AG20">
        <v>2</v>
      </c>
      <c r="AH20">
        <v>2</v>
      </c>
      <c r="AI20">
        <v>12</v>
      </c>
      <c r="AJ20">
        <v>0</v>
      </c>
      <c r="AK20">
        <v>0</v>
      </c>
      <c r="AL20">
        <v>10</v>
      </c>
      <c r="AM20">
        <v>11</v>
      </c>
      <c r="AN20">
        <v>0</v>
      </c>
      <c r="AO20">
        <v>11</v>
      </c>
      <c r="AP20">
        <v>2</v>
      </c>
      <c r="AQ20">
        <v>11</v>
      </c>
      <c r="AR20">
        <v>0</v>
      </c>
      <c r="AS20">
        <v>11</v>
      </c>
      <c r="AT20">
        <v>2</v>
      </c>
      <c r="AU20">
        <v>12</v>
      </c>
      <c r="AV20">
        <v>10</v>
      </c>
      <c r="AW20">
        <v>2</v>
      </c>
      <c r="AX20">
        <v>1</v>
      </c>
      <c r="AY20">
        <f>(11/200)</f>
        <v>5.5E-2</v>
      </c>
      <c r="AZ20">
        <f>(13/200)</f>
        <v>6.5000000000000002E-2</v>
      </c>
      <c r="BA20">
        <f>(14/200)</f>
        <v>7.0000000000000007E-2</v>
      </c>
      <c r="BB20">
        <f>(14/200)</f>
        <v>7.0000000000000007E-2</v>
      </c>
      <c r="BC20">
        <f>(12/200)</f>
        <v>0.06</v>
      </c>
      <c r="BD20">
        <f>(11/200)</f>
        <v>5.5E-2</v>
      </c>
      <c r="BE20">
        <f>(11/200)</f>
        <v>5.5E-2</v>
      </c>
      <c r="BF20">
        <f>(12/200)</f>
        <v>0.06</v>
      </c>
      <c r="BG20">
        <f>(0.055+0.06)</f>
        <v>0.11499999999999999</v>
      </c>
      <c r="BH20">
        <f>(0.065+0.055)</f>
        <v>0.12</v>
      </c>
      <c r="BI20">
        <f>(0.07+0.055)</f>
        <v>0.125</v>
      </c>
      <c r="BJ20">
        <f>(0.07+0.06)</f>
        <v>0.13</v>
      </c>
      <c r="BK20">
        <f>((0.055/0.115)*100)</f>
        <v>47.826086956521735</v>
      </c>
      <c r="BL20">
        <f>((0.065/0.12)*100)</f>
        <v>54.166666666666671</v>
      </c>
      <c r="BM20">
        <f>((0.07/0.125)*100)</f>
        <v>56.000000000000007</v>
      </c>
      <c r="BN20">
        <f>((0.07/0.13)*100)</f>
        <v>53.846153846153854</v>
      </c>
      <c r="BO20">
        <f>((0.06/0.115)*100)</f>
        <v>52.173913043478258</v>
      </c>
      <c r="BP20">
        <f>((0.055/0.12)*100)</f>
        <v>45.833333333333336</v>
      </c>
      <c r="BQ20">
        <f>((0.055/0.125)*100)</f>
        <v>44</v>
      </c>
      <c r="BR20">
        <f>((0.06/0.13)*100)</f>
        <v>46.153846153846153</v>
      </c>
      <c r="BS20">
        <f>((0/11)*100)</f>
        <v>0</v>
      </c>
      <c r="BT20">
        <f>((1/11)*100)</f>
        <v>9.0909090909090917</v>
      </c>
      <c r="BU20">
        <f>((9/11)*100)</f>
        <v>81.818181818181827</v>
      </c>
      <c r="BV20">
        <f>((1/13)*100)</f>
        <v>7.6923076923076925</v>
      </c>
      <c r="BW20">
        <f>((13/13)*100)</f>
        <v>100</v>
      </c>
      <c r="BX20">
        <f>((3/13)*100)</f>
        <v>23.076923076923077</v>
      </c>
      <c r="BY20">
        <f>((2/14)*100)</f>
        <v>14.285714285714285</v>
      </c>
      <c r="BZ20">
        <f>((13/14)*100)</f>
        <v>92.857142857142861</v>
      </c>
      <c r="CA20">
        <f>((3/14)*100)</f>
        <v>21.428571428571427</v>
      </c>
      <c r="CB20">
        <f>((9/14)*100)</f>
        <v>64.285714285714292</v>
      </c>
      <c r="CC20">
        <f>((2/14)*100)</f>
        <v>14.285714285714285</v>
      </c>
      <c r="CD20">
        <f>((2/14)*100)</f>
        <v>14.285714285714285</v>
      </c>
      <c r="CE20">
        <f>((0/12)*100)</f>
        <v>0</v>
      </c>
      <c r="CF20">
        <f>((0/12)*100)</f>
        <v>0</v>
      </c>
      <c r="CG20">
        <f>((10/12)*100)</f>
        <v>83.333333333333343</v>
      </c>
      <c r="CH20">
        <f>((0/11)*100)</f>
        <v>0</v>
      </c>
      <c r="CI20">
        <f>((11/11)*100)</f>
        <v>100</v>
      </c>
      <c r="CJ20">
        <f>((2/11)*100)</f>
        <v>18.181818181818183</v>
      </c>
      <c r="CK20">
        <f>((0/11)*100)</f>
        <v>0</v>
      </c>
      <c r="CL20">
        <f>((11/11)*100)</f>
        <v>100</v>
      </c>
      <c r="CM20">
        <f>((2/11)*100)</f>
        <v>18.181818181818183</v>
      </c>
      <c r="CN20">
        <f>((10/12)*100)</f>
        <v>83.333333333333343</v>
      </c>
      <c r="CO20">
        <f>((2/12)*100)</f>
        <v>16.666666666666664</v>
      </c>
      <c r="CP20">
        <f>((1/12)*100)</f>
        <v>8.3333333333333321</v>
      </c>
      <c r="CQ20">
        <f>$I20/$BG20</f>
        <v>187.65980755674155</v>
      </c>
      <c r="CR20">
        <f>$J20/$BH20</f>
        <v>145.17501547133892</v>
      </c>
      <c r="CS20">
        <f>$K20/$BI20</f>
        <v>155.22672714469738</v>
      </c>
      <c r="CT20">
        <f>$L20/$BJ20</f>
        <v>127.42778032759</v>
      </c>
      <c r="CV20">
        <v>0.48</v>
      </c>
      <c r="CW20">
        <v>0.48</v>
      </c>
      <c r="CX20">
        <v>8.6956521739130488E-2</v>
      </c>
      <c r="CY20">
        <v>0.5</v>
      </c>
      <c r="CZ20">
        <v>0</v>
      </c>
      <c r="DA20">
        <v>0.41666666666666669</v>
      </c>
      <c r="DB20">
        <v>0.48</v>
      </c>
      <c r="DC20">
        <v>0</v>
      </c>
      <c r="DD20">
        <v>0.44</v>
      </c>
      <c r="DE20">
        <v>8.6956521739130432E-2</v>
      </c>
      <c r="DF20">
        <v>0.39130434782608692</v>
      </c>
      <c r="DG20">
        <v>0.39130434782608692</v>
      </c>
    </row>
    <row r="21" spans="1:111" x14ac:dyDescent="0.25">
      <c r="A21">
        <v>132.33057500000001</v>
      </c>
      <c r="B21">
        <v>7.4001340000000004</v>
      </c>
      <c r="C21">
        <v>145.78634599999998</v>
      </c>
      <c r="D21">
        <v>5.2895810000000001</v>
      </c>
      <c r="E21">
        <v>154.35031799999999</v>
      </c>
      <c r="F21">
        <v>7.8084100000000003</v>
      </c>
      <c r="G21">
        <v>146.290088</v>
      </c>
      <c r="H21">
        <v>4.8487400000000003</v>
      </c>
      <c r="I21">
        <f>SQRT((ABS($A$22-$A$21)^2+(ABS($B$22-$B$21)^2)))</f>
        <v>16.075185564198556</v>
      </c>
      <c r="J21">
        <f>SQRT((ABS($C$22-$C$21)^2+(ABS($D$22-$D$21)^2)))</f>
        <v>21.264887045677067</v>
      </c>
      <c r="K21">
        <f>SQRT((ABS($E$22-$E$21)^2+(ABS($F$22-$F$21)^2)))</f>
        <v>21.824622891401614</v>
      </c>
      <c r="L21">
        <f>SQRT((ABS($G$22-$G$21)^2+(ABS($H$22-$H$21)^2)))</f>
        <v>20.989995455662822</v>
      </c>
      <c r="M21">
        <f>ABS($B$21-$D$21)</f>
        <v>2.1105530000000003</v>
      </c>
      <c r="N21">
        <f>ABS($F$21-$H$21)</f>
        <v>2.95967</v>
      </c>
      <c r="Q21">
        <f>SQRT((ABS($A$21-$E$22)^2+(ABS($B$21-$F$22)^2)))</f>
        <v>0.49460664911118729</v>
      </c>
      <c r="R21">
        <f>SQRT((ABS($C$21-$G$21)^2+(ABS($D$21-$H$21)^2)))</f>
        <v>0.66940032106730929</v>
      </c>
      <c r="S21">
        <v>18</v>
      </c>
      <c r="T21">
        <v>6</v>
      </c>
      <c r="U21">
        <v>3</v>
      </c>
      <c r="V21">
        <v>13</v>
      </c>
      <c r="W21">
        <v>12</v>
      </c>
      <c r="X21">
        <v>1</v>
      </c>
      <c r="Y21">
        <v>12</v>
      </c>
      <c r="Z21">
        <v>2</v>
      </c>
      <c r="AA21">
        <v>12</v>
      </c>
      <c r="AB21">
        <v>1</v>
      </c>
      <c r="AC21">
        <v>12</v>
      </c>
      <c r="AD21">
        <v>2</v>
      </c>
      <c r="AE21">
        <v>13</v>
      </c>
      <c r="AF21">
        <v>13</v>
      </c>
      <c r="AG21">
        <v>3</v>
      </c>
      <c r="AH21">
        <v>0</v>
      </c>
      <c r="AI21">
        <v>14</v>
      </c>
      <c r="AJ21">
        <v>3</v>
      </c>
      <c r="AK21">
        <v>3</v>
      </c>
      <c r="AL21">
        <v>9</v>
      </c>
      <c r="AM21">
        <v>14</v>
      </c>
      <c r="AN21">
        <v>3</v>
      </c>
      <c r="AO21">
        <v>13</v>
      </c>
      <c r="AP21">
        <v>2</v>
      </c>
      <c r="AQ21">
        <v>13</v>
      </c>
      <c r="AR21">
        <v>3</v>
      </c>
      <c r="AS21">
        <v>13</v>
      </c>
      <c r="AT21">
        <v>1</v>
      </c>
      <c r="AU21">
        <v>12</v>
      </c>
      <c r="AV21">
        <v>9</v>
      </c>
      <c r="AW21">
        <v>2</v>
      </c>
      <c r="AX21">
        <v>2</v>
      </c>
      <c r="AY21">
        <f>(18/200)</f>
        <v>0.09</v>
      </c>
      <c r="AZ21">
        <f>(12/200)</f>
        <v>0.06</v>
      </c>
      <c r="BA21">
        <f>(12/200)</f>
        <v>0.06</v>
      </c>
      <c r="BB21">
        <f>(13/200)</f>
        <v>6.5000000000000002E-2</v>
      </c>
      <c r="BC21">
        <f>(14/200)</f>
        <v>7.0000000000000007E-2</v>
      </c>
      <c r="BD21">
        <f>(14/200)</f>
        <v>7.0000000000000007E-2</v>
      </c>
      <c r="BE21">
        <f>(13/200)</f>
        <v>6.5000000000000002E-2</v>
      </c>
      <c r="BF21">
        <f>(12/200)</f>
        <v>0.06</v>
      </c>
      <c r="BG21">
        <f>(0.09+0.07)</f>
        <v>0.16</v>
      </c>
      <c r="BH21">
        <f>(0.06+0.07)</f>
        <v>0.13</v>
      </c>
      <c r="BI21">
        <f>(0.06+0.065)</f>
        <v>0.125</v>
      </c>
      <c r="BJ21">
        <f>(0.065+0.06)</f>
        <v>0.125</v>
      </c>
      <c r="BK21">
        <f>((0.09/0.16)*100)</f>
        <v>56.25</v>
      </c>
      <c r="BL21">
        <f>((0.06/0.13)*100)</f>
        <v>46.153846153846153</v>
      </c>
      <c r="BM21">
        <f>((0.06/0.125)*100)</f>
        <v>48</v>
      </c>
      <c r="BN21">
        <f>((0.065/0.125)*100)</f>
        <v>52</v>
      </c>
      <c r="BO21">
        <f>((0.07/0.16)*100)</f>
        <v>43.750000000000007</v>
      </c>
      <c r="BP21">
        <f>((0.07/0.13)*100)</f>
        <v>53.846153846153854</v>
      </c>
      <c r="BQ21">
        <f>((0.065/0.125)*100)</f>
        <v>52</v>
      </c>
      <c r="BR21">
        <f>((0.06/0.125)*100)</f>
        <v>48</v>
      </c>
      <c r="BS21">
        <f>((6/18)*100)</f>
        <v>33.333333333333329</v>
      </c>
      <c r="BT21">
        <f>((3/18)*100)</f>
        <v>16.666666666666664</v>
      </c>
      <c r="BU21">
        <f>((13/18)*100)</f>
        <v>72.222222222222214</v>
      </c>
      <c r="BV21">
        <f>((1/12)*100)</f>
        <v>8.3333333333333321</v>
      </c>
      <c r="BW21">
        <f>((12/12)*100)</f>
        <v>100</v>
      </c>
      <c r="BX21">
        <f>((2/12)*100)</f>
        <v>16.666666666666664</v>
      </c>
      <c r="BY21">
        <f>((1/12)*100)</f>
        <v>8.3333333333333321</v>
      </c>
      <c r="BZ21">
        <f>((12/12)*100)</f>
        <v>100</v>
      </c>
      <c r="CA21">
        <f>((2/12)*100)</f>
        <v>16.666666666666664</v>
      </c>
      <c r="CB21">
        <f>((13/13)*100)</f>
        <v>100</v>
      </c>
      <c r="CC21">
        <f>((3/13)*100)</f>
        <v>23.076923076923077</v>
      </c>
      <c r="CD21">
        <f>((0/13)*100)</f>
        <v>0</v>
      </c>
      <c r="CE21">
        <f>((3/14)*100)</f>
        <v>21.428571428571427</v>
      </c>
      <c r="CF21">
        <f>((3/14)*100)</f>
        <v>21.428571428571427</v>
      </c>
      <c r="CG21">
        <f>((9/14)*100)</f>
        <v>64.285714285714292</v>
      </c>
      <c r="CH21">
        <f>((3/14)*100)</f>
        <v>21.428571428571427</v>
      </c>
      <c r="CI21">
        <f>((13/14)*100)</f>
        <v>92.857142857142861</v>
      </c>
      <c r="CJ21">
        <f>((2/14)*100)</f>
        <v>14.285714285714285</v>
      </c>
      <c r="CK21">
        <f>((3/13)*100)</f>
        <v>23.076923076923077</v>
      </c>
      <c r="CL21">
        <f>((13/13)*100)</f>
        <v>100</v>
      </c>
      <c r="CM21">
        <f>((1/13)*100)</f>
        <v>7.6923076923076925</v>
      </c>
      <c r="CN21">
        <f>((9/12)*100)</f>
        <v>75</v>
      </c>
      <c r="CO21">
        <f>((2/12)*100)</f>
        <v>16.666666666666664</v>
      </c>
      <c r="CP21">
        <f>((2/12)*100)</f>
        <v>16.666666666666664</v>
      </c>
      <c r="CQ21">
        <f>$I21/$BG21</f>
        <v>100.46990977624097</v>
      </c>
      <c r="CR21">
        <f>$J21/$BH21</f>
        <v>163.5760541975159</v>
      </c>
      <c r="CS21">
        <f>$K21/$BI21</f>
        <v>174.59698313121291</v>
      </c>
      <c r="CT21">
        <f>$L21/$BJ21</f>
        <v>167.91996364530257</v>
      </c>
      <c r="CV21">
        <v>0.47826086956521741</v>
      </c>
      <c r="CW21">
        <v>0.43478260869565216</v>
      </c>
      <c r="CX21">
        <v>0.15625</v>
      </c>
      <c r="CY21">
        <v>0.42307692307692313</v>
      </c>
      <c r="CZ21">
        <v>3.8461538461538436E-2</v>
      </c>
      <c r="DA21">
        <v>0.38461538461538464</v>
      </c>
      <c r="DB21">
        <v>0.4</v>
      </c>
      <c r="DC21">
        <v>0.04</v>
      </c>
      <c r="DD21">
        <v>0.4</v>
      </c>
      <c r="DE21">
        <v>0.19230769230769232</v>
      </c>
      <c r="DF21">
        <v>0.38461538461538458</v>
      </c>
      <c r="DG21">
        <v>0.42307692307692313</v>
      </c>
    </row>
    <row r="22" spans="1:111" x14ac:dyDescent="0.25">
      <c r="A22">
        <v>116.25591399999999</v>
      </c>
      <c r="B22">
        <v>7.529998</v>
      </c>
      <c r="C22">
        <v>124.586052</v>
      </c>
      <c r="D22">
        <v>6.9457680000000002</v>
      </c>
      <c r="E22">
        <v>132.525744</v>
      </c>
      <c r="F22">
        <v>7.8546060000000004</v>
      </c>
      <c r="G22">
        <v>125.301953</v>
      </c>
      <c r="H22">
        <v>5.1282009999999998</v>
      </c>
      <c r="I22">
        <f>SQRT((ABS($A$23-$A$22)^2+(ABS($B$23-$B$22)^2)))</f>
        <v>17.976080177188706</v>
      </c>
      <c r="J22">
        <f>SQRT((ABS($C$23-$C$22)^2+(ABS($D$23-$D$22)^2)))</f>
        <v>14.970460388731038</v>
      </c>
      <c r="K22">
        <f>SQRT((ABS($E$23-$E$22)^2+(ABS($F$23-$F$22)^2)))</f>
        <v>15.367427771294228</v>
      </c>
      <c r="L22">
        <f>SQRT((ABS($G$23-$G$22)^2+(ABS($H$23-$H$22)^2)))</f>
        <v>16.475465797823649</v>
      </c>
      <c r="M22">
        <f>ABS($B$22-$D$22)</f>
        <v>0.58422999999999981</v>
      </c>
      <c r="N22">
        <f>ABS($F$22-$H$22)</f>
        <v>2.7264050000000006</v>
      </c>
      <c r="Q22">
        <f>SQRT((ABS($A$22-$E$23)^2+(ABS($B$22-$F$23)^2)))</f>
        <v>1.2419056821003016</v>
      </c>
      <c r="R22">
        <f>SQRT((ABS($C$22-$G$22)^2+(ABS($D$22-$H$22)^2)))</f>
        <v>1.953474863234745</v>
      </c>
      <c r="S22">
        <v>15</v>
      </c>
      <c r="T22">
        <v>5</v>
      </c>
      <c r="U22">
        <v>2</v>
      </c>
      <c r="V22">
        <v>13</v>
      </c>
      <c r="W22">
        <v>14</v>
      </c>
      <c r="X22">
        <v>5</v>
      </c>
      <c r="Y22">
        <v>11</v>
      </c>
      <c r="Z22">
        <v>3</v>
      </c>
      <c r="AA22">
        <v>14</v>
      </c>
      <c r="AB22">
        <v>4</v>
      </c>
      <c r="AC22">
        <v>11</v>
      </c>
      <c r="AD22">
        <v>0</v>
      </c>
      <c r="AE22">
        <v>13</v>
      </c>
      <c r="AF22">
        <v>13</v>
      </c>
      <c r="AG22">
        <v>5</v>
      </c>
      <c r="AH22">
        <v>0</v>
      </c>
      <c r="AI22">
        <v>10</v>
      </c>
      <c r="AJ22">
        <v>1</v>
      </c>
      <c r="AK22">
        <v>0</v>
      </c>
      <c r="AL22">
        <v>10</v>
      </c>
      <c r="AM22">
        <v>12</v>
      </c>
      <c r="AN22">
        <v>0</v>
      </c>
      <c r="AO22">
        <v>12</v>
      </c>
      <c r="AP22">
        <v>2</v>
      </c>
      <c r="AQ22">
        <v>15</v>
      </c>
      <c r="AR22">
        <v>0</v>
      </c>
      <c r="AS22">
        <v>12</v>
      </c>
      <c r="AT22">
        <v>2</v>
      </c>
      <c r="AU22">
        <v>14</v>
      </c>
      <c r="AV22">
        <v>10</v>
      </c>
      <c r="AW22">
        <v>3</v>
      </c>
      <c r="AX22">
        <v>0</v>
      </c>
      <c r="AY22">
        <f>(15/200)</f>
        <v>7.4999999999999997E-2</v>
      </c>
      <c r="AZ22">
        <f>(14/200)</f>
        <v>7.0000000000000007E-2</v>
      </c>
      <c r="BA22">
        <f>(14/200)</f>
        <v>7.0000000000000007E-2</v>
      </c>
      <c r="BB22">
        <f>(13/200)</f>
        <v>6.5000000000000002E-2</v>
      </c>
      <c r="BC22">
        <f>(10/200)</f>
        <v>0.05</v>
      </c>
      <c r="BD22">
        <f>(12/200)</f>
        <v>0.06</v>
      </c>
      <c r="BE22">
        <f>(15/200)</f>
        <v>7.4999999999999997E-2</v>
      </c>
      <c r="BF22">
        <f>(14/200)</f>
        <v>7.0000000000000007E-2</v>
      </c>
      <c r="BG22">
        <f>(0.075+0.05)</f>
        <v>0.125</v>
      </c>
      <c r="BH22">
        <f>(0.07+0.06)</f>
        <v>0.13</v>
      </c>
      <c r="BI22">
        <f>(0.07+0.075)</f>
        <v>0.14500000000000002</v>
      </c>
      <c r="BJ22">
        <f>(0.065+0.07)</f>
        <v>0.13500000000000001</v>
      </c>
      <c r="BK22">
        <f>((0.075/0.125)*100)</f>
        <v>60</v>
      </c>
      <c r="BL22">
        <f>((0.07/0.13)*100)</f>
        <v>53.846153846153854</v>
      </c>
      <c r="BM22">
        <f>((0.07/0.145)*100)</f>
        <v>48.275862068965523</v>
      </c>
      <c r="BN22">
        <f>((0.065/0.135)*100)</f>
        <v>48.148148148148145</v>
      </c>
      <c r="BO22">
        <f>((0.05/0.125)*100)</f>
        <v>40</v>
      </c>
      <c r="BP22">
        <f>((0.06/0.13)*100)</f>
        <v>46.153846153846153</v>
      </c>
      <c r="BQ22">
        <f>((0.075/0.145)*100)</f>
        <v>51.724137931034484</v>
      </c>
      <c r="BR22">
        <f>((0.07/0.135)*100)</f>
        <v>51.851851851851848</v>
      </c>
      <c r="BS22">
        <f>((5/15)*100)</f>
        <v>33.333333333333329</v>
      </c>
      <c r="BT22">
        <f>((2/15)*100)</f>
        <v>13.333333333333334</v>
      </c>
      <c r="BU22">
        <f>((13/15)*100)</f>
        <v>86.666666666666671</v>
      </c>
      <c r="BV22">
        <f>((5/14)*100)</f>
        <v>35.714285714285715</v>
      </c>
      <c r="BW22">
        <f>((11/14)*100)</f>
        <v>78.571428571428569</v>
      </c>
      <c r="BX22">
        <f>((3/14)*100)</f>
        <v>21.428571428571427</v>
      </c>
      <c r="BY22">
        <f>((4/14)*100)</f>
        <v>28.571428571428569</v>
      </c>
      <c r="BZ22">
        <f>((11/14)*100)</f>
        <v>78.571428571428569</v>
      </c>
      <c r="CA22">
        <f>((0/14)*100)</f>
        <v>0</v>
      </c>
      <c r="CB22">
        <f>((13/13)*100)</f>
        <v>100</v>
      </c>
      <c r="CC22">
        <f>((5/13)*100)</f>
        <v>38.461538461538467</v>
      </c>
      <c r="CD22">
        <f>((0/13)*100)</f>
        <v>0</v>
      </c>
      <c r="CE22">
        <f>((1/10)*100)</f>
        <v>10</v>
      </c>
      <c r="CF22">
        <f>((0/10)*100)</f>
        <v>0</v>
      </c>
      <c r="CG22">
        <f>((10/10)*100)</f>
        <v>100</v>
      </c>
      <c r="CH22">
        <f>((0/12)*100)</f>
        <v>0</v>
      </c>
      <c r="CI22">
        <f>((12/12)*100)</f>
        <v>100</v>
      </c>
      <c r="CJ22">
        <f>((2/12)*100)</f>
        <v>16.666666666666664</v>
      </c>
      <c r="CK22">
        <f>((0/15)*100)</f>
        <v>0</v>
      </c>
      <c r="CL22">
        <f>((12/15)*100)</f>
        <v>80</v>
      </c>
      <c r="CM22">
        <f>((2/15)*100)</f>
        <v>13.333333333333334</v>
      </c>
      <c r="CN22">
        <f>((10/14)*100)</f>
        <v>71.428571428571431</v>
      </c>
      <c r="CO22">
        <f>((3/14)*100)</f>
        <v>21.428571428571427</v>
      </c>
      <c r="CP22">
        <f>((0/14)*100)</f>
        <v>0</v>
      </c>
      <c r="CQ22">
        <f>$I22/$BG22</f>
        <v>143.80864141750965</v>
      </c>
      <c r="CR22">
        <f>$J22/$BH22</f>
        <v>115.15738760562336</v>
      </c>
      <c r="CS22">
        <f>$K22/$BI22</f>
        <v>105.98226049168431</v>
      </c>
      <c r="CT22">
        <f>$L22/$BJ22</f>
        <v>122.04048739128628</v>
      </c>
      <c r="CV22">
        <v>0.46875</v>
      </c>
      <c r="CW22">
        <v>0.46875</v>
      </c>
      <c r="CX22">
        <v>6.25E-2</v>
      </c>
      <c r="CY22">
        <v>0.34615384615384615</v>
      </c>
      <c r="CZ22">
        <v>0</v>
      </c>
      <c r="DA22">
        <v>0.42307692307692307</v>
      </c>
      <c r="DB22">
        <v>0.41379310344827586</v>
      </c>
      <c r="DC22">
        <v>0</v>
      </c>
      <c r="DD22">
        <v>0.48275862068965519</v>
      </c>
      <c r="DE22">
        <v>7.407407407407407E-2</v>
      </c>
      <c r="DF22">
        <v>0.4</v>
      </c>
      <c r="DG22">
        <v>0.4</v>
      </c>
    </row>
    <row r="23" spans="1:111" x14ac:dyDescent="0.25">
      <c r="A23">
        <v>98.294022999999996</v>
      </c>
      <c r="B23">
        <v>8.2440920000000002</v>
      </c>
      <c r="C23">
        <v>109.61784299999999</v>
      </c>
      <c r="D23">
        <v>6.6861459999999999</v>
      </c>
      <c r="E23">
        <v>117.167091</v>
      </c>
      <c r="F23">
        <v>8.3738499999999991</v>
      </c>
      <c r="G23">
        <v>108.836849</v>
      </c>
      <c r="H23">
        <v>5.7124300000000003</v>
      </c>
      <c r="I23">
        <f>SQRT((ABS($A$24-$A$23)^2+(ABS($B$24-$B$23)^2)))</f>
        <v>14.968877415417268</v>
      </c>
      <c r="J23">
        <f>SQRT((ABS($C$24-$C$23)^2+(ABS($D$24-$D$23)^2)))</f>
        <v>17.118992843963515</v>
      </c>
      <c r="K23">
        <f>SQRT((ABS($E$24-$E$23)^2+(ABS($F$24-$F$23)^2)))</f>
        <v>19.65674242605558</v>
      </c>
      <c r="L23">
        <f>SQRT((ABS($G$24-$G$23)^2+(ABS($H$24-$H$23)^2)))</f>
        <v>15.884160894501838</v>
      </c>
      <c r="M23">
        <f>ABS($B$23-$D$23)</f>
        <v>1.5579460000000003</v>
      </c>
      <c r="N23">
        <f>ABS($F$23-$H$23)</f>
        <v>2.6614199999999988</v>
      </c>
      <c r="Q23">
        <f>SQRT((ABS($A$23-$E$24)^2+(ABS($B$23-$F$24)^2)))</f>
        <v>0.90354810677739228</v>
      </c>
      <c r="R23">
        <f>SQRT((ABS($C$23-$G$23)^2+(ABS($D$23-$H$23)^2)))</f>
        <v>1.2482285354421232</v>
      </c>
      <c r="S23">
        <v>10</v>
      </c>
      <c r="T23">
        <v>2</v>
      </c>
      <c r="U23">
        <v>3</v>
      </c>
      <c r="V23">
        <v>10</v>
      </c>
      <c r="W23">
        <v>12</v>
      </c>
      <c r="X23">
        <v>5</v>
      </c>
      <c r="Y23">
        <v>7</v>
      </c>
      <c r="Z23">
        <v>5</v>
      </c>
      <c r="AA23">
        <v>13</v>
      </c>
      <c r="AB23">
        <v>3</v>
      </c>
      <c r="AC23">
        <v>7</v>
      </c>
      <c r="AD23">
        <v>4</v>
      </c>
      <c r="AE23">
        <v>12</v>
      </c>
      <c r="AF23">
        <v>10</v>
      </c>
      <c r="AG23">
        <v>3</v>
      </c>
      <c r="AH23">
        <v>4</v>
      </c>
      <c r="AI23">
        <v>10</v>
      </c>
      <c r="AJ23">
        <v>3</v>
      </c>
      <c r="AK23">
        <v>0</v>
      </c>
      <c r="AL23">
        <v>9</v>
      </c>
      <c r="AM23">
        <v>11</v>
      </c>
      <c r="AN23">
        <v>1</v>
      </c>
      <c r="AO23">
        <v>8</v>
      </c>
      <c r="AP23">
        <v>3</v>
      </c>
      <c r="AQ23">
        <v>13</v>
      </c>
      <c r="AR23">
        <v>0</v>
      </c>
      <c r="AS23">
        <v>8</v>
      </c>
      <c r="AT23">
        <v>0</v>
      </c>
      <c r="AU23">
        <v>9</v>
      </c>
      <c r="AV23">
        <v>9</v>
      </c>
      <c r="AW23">
        <v>2</v>
      </c>
      <c r="AX23">
        <v>0</v>
      </c>
      <c r="AY23">
        <f>(10/200)</f>
        <v>0.05</v>
      </c>
      <c r="AZ23">
        <f>(12/200)</f>
        <v>0.06</v>
      </c>
      <c r="BA23">
        <f>(13/200)</f>
        <v>6.5000000000000002E-2</v>
      </c>
      <c r="BB23">
        <f>(12/200)</f>
        <v>0.06</v>
      </c>
      <c r="BC23">
        <f>(10/200)</f>
        <v>0.05</v>
      </c>
      <c r="BD23">
        <f>(11/200)</f>
        <v>5.5E-2</v>
      </c>
      <c r="BE23">
        <f>(13/200)</f>
        <v>6.5000000000000002E-2</v>
      </c>
      <c r="BF23">
        <f>(9/200)</f>
        <v>4.4999999999999998E-2</v>
      </c>
      <c r="BG23">
        <f>(0.05+0.05)</f>
        <v>0.1</v>
      </c>
      <c r="BH23">
        <f>(0.06+0.055)</f>
        <v>0.11499999999999999</v>
      </c>
      <c r="BI23">
        <f>(0.065+0.065)</f>
        <v>0.13</v>
      </c>
      <c r="BJ23">
        <f>(0.06+0.045)</f>
        <v>0.105</v>
      </c>
      <c r="BK23">
        <f>((0.05/0.1)*100)</f>
        <v>50</v>
      </c>
      <c r="BL23">
        <f>((0.06/0.115)*100)</f>
        <v>52.173913043478258</v>
      </c>
      <c r="BM23">
        <f>((0.065/0.13)*100)</f>
        <v>50</v>
      </c>
      <c r="BN23">
        <f>((0.06/0.105)*100)</f>
        <v>57.142857142857139</v>
      </c>
      <c r="BO23">
        <f>((0.05/0.1)*100)</f>
        <v>50</v>
      </c>
      <c r="BP23">
        <f>((0.055/0.115)*100)</f>
        <v>47.826086956521735</v>
      </c>
      <c r="BQ23">
        <f>((0.065/0.13)*100)</f>
        <v>50</v>
      </c>
      <c r="BR23">
        <f>((0.045/0.105)*100)</f>
        <v>42.857142857142854</v>
      </c>
      <c r="BS23">
        <f>((2/10)*100)</f>
        <v>20</v>
      </c>
      <c r="BT23">
        <f>((3/10)*100)</f>
        <v>30</v>
      </c>
      <c r="BU23">
        <f>((10/10)*100)</f>
        <v>100</v>
      </c>
      <c r="BV23">
        <f>((5/12)*100)</f>
        <v>41.666666666666671</v>
      </c>
      <c r="BW23">
        <f>((7/12)*100)</f>
        <v>58.333333333333336</v>
      </c>
      <c r="BX23">
        <f>((5/12)*100)</f>
        <v>41.666666666666671</v>
      </c>
      <c r="BY23">
        <f>((3/13)*100)</f>
        <v>23.076923076923077</v>
      </c>
      <c r="BZ23">
        <f>((7/13)*100)</f>
        <v>53.846153846153847</v>
      </c>
      <c r="CA23">
        <f>((4/13)*100)</f>
        <v>30.76923076923077</v>
      </c>
      <c r="CB23">
        <f>((10/12)*100)</f>
        <v>83.333333333333343</v>
      </c>
      <c r="CC23">
        <f>((3/12)*100)</f>
        <v>25</v>
      </c>
      <c r="CD23">
        <f>((4/12)*100)</f>
        <v>33.333333333333329</v>
      </c>
      <c r="CE23">
        <f>((3/10)*100)</f>
        <v>30</v>
      </c>
      <c r="CF23">
        <f>((0/10)*100)</f>
        <v>0</v>
      </c>
      <c r="CG23">
        <f>((9/10)*100)</f>
        <v>90</v>
      </c>
      <c r="CH23">
        <f>((1/11)*100)</f>
        <v>9.0909090909090917</v>
      </c>
      <c r="CI23">
        <f>((8/11)*100)</f>
        <v>72.727272727272734</v>
      </c>
      <c r="CJ23">
        <f>((3/11)*100)</f>
        <v>27.27272727272727</v>
      </c>
      <c r="CK23">
        <f>((0/13)*100)</f>
        <v>0</v>
      </c>
      <c r="CL23">
        <f>((8/13)*100)</f>
        <v>61.53846153846154</v>
      </c>
      <c r="CM23">
        <f>((0/13)*100)</f>
        <v>0</v>
      </c>
      <c r="CN23">
        <f>((9/9)*100)</f>
        <v>100</v>
      </c>
      <c r="CO23">
        <f>((2/9)*100)</f>
        <v>22.222222222222221</v>
      </c>
      <c r="CP23">
        <f>((0/9)*100)</f>
        <v>0</v>
      </c>
      <c r="CQ23">
        <f>$I23/$BG23</f>
        <v>149.68877415417268</v>
      </c>
      <c r="CR23">
        <f>$J23/$BH23</f>
        <v>148.86080733881317</v>
      </c>
      <c r="CS23">
        <f>$K23/$BI23</f>
        <v>151.2057109696583</v>
      </c>
      <c r="CT23">
        <f>$L23/$BJ23</f>
        <v>151.27772280477942</v>
      </c>
      <c r="CV23">
        <v>0.36</v>
      </c>
      <c r="CW23">
        <v>0.48</v>
      </c>
      <c r="CX23">
        <v>0</v>
      </c>
      <c r="CY23">
        <v>0.30434782608695654</v>
      </c>
      <c r="CZ23">
        <v>0.13043478260869568</v>
      </c>
      <c r="DA23">
        <v>0.30434782608695654</v>
      </c>
      <c r="DB23">
        <v>0.5</v>
      </c>
      <c r="DC23">
        <v>0.10344827586206896</v>
      </c>
      <c r="DD23">
        <v>0.5</v>
      </c>
      <c r="DE23">
        <v>0</v>
      </c>
      <c r="DF23">
        <v>0.40740740740740744</v>
      </c>
      <c r="DG23">
        <v>0.48148148148148145</v>
      </c>
    </row>
    <row r="24" spans="1:111" x14ac:dyDescent="0.25">
      <c r="A24">
        <v>83.325707999999992</v>
      </c>
      <c r="B24">
        <v>8.3738499999999991</v>
      </c>
      <c r="C24">
        <v>92.501927999999992</v>
      </c>
      <c r="D24">
        <v>6.3615389999999996</v>
      </c>
      <c r="E24">
        <v>97.513028999999989</v>
      </c>
      <c r="F24">
        <v>8.6984569999999994</v>
      </c>
      <c r="G24">
        <v>92.957463999999987</v>
      </c>
      <c r="H24">
        <v>5.3229439999999997</v>
      </c>
      <c r="I24">
        <f>SQRT((ABS($A$25-$A$24)^2+(ABS($B$25-$B$24)^2)))</f>
        <v>11.430354420431625</v>
      </c>
      <c r="J24">
        <f>SQRT((ABS($C$25-$C$24)^2+(ABS($D$25-$D$24)^2)))</f>
        <v>14.578343482348052</v>
      </c>
      <c r="K24">
        <f>SQRT((ABS($E$25-$E$24)^2+(ABS($F$25-$F$24)^2)))</f>
        <v>14.973275553159704</v>
      </c>
      <c r="L24">
        <f>SQRT((ABS($G$25-$G$24)^2+(ABS($H$25-$H$24)^2)))</f>
        <v>14.058488888057946</v>
      </c>
      <c r="M24">
        <f>ABS($B$24-$D$24)</f>
        <v>2.0123109999999995</v>
      </c>
      <c r="N24">
        <f>ABS($F$24-$H$24)</f>
        <v>3.3755129999999998</v>
      </c>
      <c r="Q24">
        <f>SQRT((ABS($A$24-$E$25)^2+(ABS($B$24-$F$25)^2)))</f>
        <v>0.78357863864707722</v>
      </c>
      <c r="R24">
        <f>SQRT((ABS($C$24-$G$24)^2+(ABS($D$24-$H$24)^2)))</f>
        <v>1.1341043255895797</v>
      </c>
      <c r="S24">
        <v>10</v>
      </c>
      <c r="T24">
        <v>0</v>
      </c>
      <c r="U24">
        <v>4</v>
      </c>
      <c r="V24">
        <v>10</v>
      </c>
      <c r="W24">
        <v>11</v>
      </c>
      <c r="X24">
        <v>2</v>
      </c>
      <c r="Y24">
        <v>4</v>
      </c>
      <c r="Z24">
        <v>3</v>
      </c>
      <c r="AA24">
        <v>12</v>
      </c>
      <c r="AB24">
        <v>4</v>
      </c>
      <c r="AC24">
        <v>4</v>
      </c>
      <c r="AD24">
        <v>4</v>
      </c>
      <c r="AE24">
        <v>13</v>
      </c>
      <c r="AF24">
        <v>10</v>
      </c>
      <c r="AG24">
        <v>1</v>
      </c>
      <c r="AH24">
        <v>4</v>
      </c>
      <c r="AI24">
        <v>13</v>
      </c>
      <c r="AJ24">
        <v>4</v>
      </c>
      <c r="AK24">
        <v>5</v>
      </c>
      <c r="AL24">
        <v>12</v>
      </c>
      <c r="AM24">
        <v>11</v>
      </c>
      <c r="AN24">
        <v>3</v>
      </c>
      <c r="AO24">
        <v>5</v>
      </c>
      <c r="AP24">
        <v>2</v>
      </c>
      <c r="AQ24">
        <v>12</v>
      </c>
      <c r="AR24">
        <v>5</v>
      </c>
      <c r="AS24">
        <v>5</v>
      </c>
      <c r="AT24">
        <v>4</v>
      </c>
      <c r="AU24">
        <v>12</v>
      </c>
      <c r="AV24">
        <v>12</v>
      </c>
      <c r="AW24">
        <v>4</v>
      </c>
      <c r="AX24">
        <v>4</v>
      </c>
      <c r="AY24">
        <f>(10/200)</f>
        <v>0.05</v>
      </c>
      <c r="AZ24">
        <f>(11/200)</f>
        <v>5.5E-2</v>
      </c>
      <c r="BA24">
        <f>(12/200)</f>
        <v>0.06</v>
      </c>
      <c r="BB24">
        <f>(13/200)</f>
        <v>6.5000000000000002E-2</v>
      </c>
      <c r="BC24">
        <f>(13/200)</f>
        <v>6.5000000000000002E-2</v>
      </c>
      <c r="BD24">
        <f>(11/200)</f>
        <v>5.5E-2</v>
      </c>
      <c r="BE24">
        <f>(12/200)</f>
        <v>0.06</v>
      </c>
      <c r="BF24">
        <f>(12/200)</f>
        <v>0.06</v>
      </c>
      <c r="BG24">
        <f>(0.05+0.065)</f>
        <v>0.115</v>
      </c>
      <c r="BH24">
        <f>(0.055+0.055)</f>
        <v>0.11</v>
      </c>
      <c r="BI24">
        <f>(0.06+0.06)</f>
        <v>0.12</v>
      </c>
      <c r="BJ24">
        <f>(0.065+0.06)</f>
        <v>0.125</v>
      </c>
      <c r="BK24">
        <f>((0.05/0.115)*100)</f>
        <v>43.478260869565219</v>
      </c>
      <c r="BL24">
        <f>((0.055/0.11)*100)</f>
        <v>50</v>
      </c>
      <c r="BM24">
        <f>((0.06/0.12)*100)</f>
        <v>50</v>
      </c>
      <c r="BN24">
        <f>((0.065/0.125)*100)</f>
        <v>52</v>
      </c>
      <c r="BO24">
        <f>((0.065/0.115)*100)</f>
        <v>56.521739130434781</v>
      </c>
      <c r="BP24">
        <f>((0.055/0.11)*100)</f>
        <v>50</v>
      </c>
      <c r="BQ24">
        <f>((0.06/0.12)*100)</f>
        <v>50</v>
      </c>
      <c r="BR24">
        <f>((0.06/0.125)*100)</f>
        <v>48</v>
      </c>
      <c r="BS24">
        <f>((0/10)*100)</f>
        <v>0</v>
      </c>
      <c r="BT24">
        <f>((4/10)*100)</f>
        <v>40</v>
      </c>
      <c r="BU24">
        <f>((10/10)*100)</f>
        <v>100</v>
      </c>
      <c r="BV24">
        <f>((2/11)*100)</f>
        <v>18.181818181818183</v>
      </c>
      <c r="BW24">
        <f>((4/11)*100)</f>
        <v>36.363636363636367</v>
      </c>
      <c r="BX24">
        <f>((3/11)*100)</f>
        <v>27.27272727272727</v>
      </c>
      <c r="BY24">
        <f>((4/12)*100)</f>
        <v>33.333333333333329</v>
      </c>
      <c r="BZ24">
        <f>((4/12)*100)</f>
        <v>33.333333333333329</v>
      </c>
      <c r="CA24">
        <f>((4/12)*100)</f>
        <v>33.333333333333329</v>
      </c>
      <c r="CB24">
        <f>((10/13)*100)</f>
        <v>76.923076923076934</v>
      </c>
      <c r="CC24">
        <f>((1/13)*100)</f>
        <v>7.6923076923076925</v>
      </c>
      <c r="CD24">
        <f>((4/13)*100)</f>
        <v>30.76923076923077</v>
      </c>
      <c r="CE24">
        <f>((4/13)*100)</f>
        <v>30.76923076923077</v>
      </c>
      <c r="CF24">
        <f>((5/13)*100)</f>
        <v>38.461538461538467</v>
      </c>
      <c r="CG24">
        <f>((12/13)*100)</f>
        <v>92.307692307692307</v>
      </c>
      <c r="CH24">
        <f>((3/11)*100)</f>
        <v>27.27272727272727</v>
      </c>
      <c r="CI24">
        <f>((5/11)*100)</f>
        <v>45.454545454545453</v>
      </c>
      <c r="CJ24">
        <f>((2/11)*100)</f>
        <v>18.181818181818183</v>
      </c>
      <c r="CK24">
        <f>((5/12)*100)</f>
        <v>41.666666666666671</v>
      </c>
      <c r="CL24">
        <f>((5/12)*100)</f>
        <v>41.666666666666671</v>
      </c>
      <c r="CM24">
        <f>((4/12)*100)</f>
        <v>33.333333333333329</v>
      </c>
      <c r="CN24">
        <f>((12/12)*100)</f>
        <v>100</v>
      </c>
      <c r="CO24">
        <f>((4/12)*100)</f>
        <v>33.333333333333329</v>
      </c>
      <c r="CP24">
        <f>((4/12)*100)</f>
        <v>33.333333333333329</v>
      </c>
      <c r="CQ24">
        <f>$I24/$BG24</f>
        <v>99.394386264622824</v>
      </c>
      <c r="CR24">
        <f>$J24/$BH24</f>
        <v>132.5303952940732</v>
      </c>
      <c r="CS24">
        <f>$K24/$BI24</f>
        <v>124.77729627633087</v>
      </c>
      <c r="CT24">
        <f>$L24/$BJ24</f>
        <v>112.46791110446357</v>
      </c>
      <c r="CV24">
        <v>0.35</v>
      </c>
      <c r="CW24">
        <v>0.35</v>
      </c>
      <c r="CX24">
        <v>4.3478260869565188E-2</v>
      </c>
      <c r="CY24">
        <v>0.40909090909090912</v>
      </c>
      <c r="CZ24">
        <v>0.27272727272727271</v>
      </c>
      <c r="DA24">
        <v>0.36363636363636365</v>
      </c>
      <c r="DB24">
        <v>0.29166666666666663</v>
      </c>
      <c r="DC24">
        <v>0.23076923076923078</v>
      </c>
      <c r="DD24">
        <v>0.33333333333333337</v>
      </c>
      <c r="DE24">
        <v>4.7619047619047616E-2</v>
      </c>
      <c r="DF24">
        <v>0.33333333333333337</v>
      </c>
      <c r="DG24">
        <v>0.38095238095238093</v>
      </c>
    </row>
    <row r="25" spans="1:111" x14ac:dyDescent="0.25">
      <c r="A25">
        <v>71.936903000000001</v>
      </c>
      <c r="B25">
        <v>9.3475660000000005</v>
      </c>
      <c r="C25">
        <v>77.924161999999995</v>
      </c>
      <c r="D25">
        <v>6.2317809999999998</v>
      </c>
      <c r="E25">
        <v>82.544819999999987</v>
      </c>
      <c r="F25">
        <v>8.3089700000000004</v>
      </c>
      <c r="G25">
        <v>78.900323999999998</v>
      </c>
      <c r="H25">
        <v>5.1282009999999998</v>
      </c>
      <c r="I25">
        <f>SQRT((ABS($A$26-$A$25)^2+(ABS($B$26-$B$25)^2)))</f>
        <v>20.514250189124883</v>
      </c>
      <c r="J25">
        <f>SQRT((ABS($C$26-$C$25)^2+(ABS($D$26-$D$25)^2)))</f>
        <v>18.013261818936208</v>
      </c>
      <c r="K25">
        <f>SQRT((ABS($E$26-$E$25)^2+(ABS($F$26-$F$25)^2)))</f>
        <v>10.717335800224641</v>
      </c>
      <c r="L25">
        <f>SQRT((ABS($G$26-$G$25)^2+(ABS($H$26-$H$25)^2)))</f>
        <v>18.907485093636861</v>
      </c>
      <c r="M25">
        <f>ABS($B$25-$D$25)</f>
        <v>3.1157850000000007</v>
      </c>
      <c r="N25">
        <f>ABS($F$25-$H$25)</f>
        <v>3.1807690000000006</v>
      </c>
      <c r="Q25">
        <f>SQRT((ABS($A$25-$E$26)^2+(ABS($B$25-$F$26)^2)))</f>
        <v>9.1905621351472969E-2</v>
      </c>
      <c r="R25">
        <f>SQRT((ABS($C$25-$G$25)^2+(ABS($D$25-$H$25)^2)))</f>
        <v>1.4733570737075259</v>
      </c>
      <c r="S25">
        <v>13</v>
      </c>
      <c r="T25">
        <v>2</v>
      </c>
      <c r="U25">
        <v>2</v>
      </c>
      <c r="V25">
        <v>9</v>
      </c>
      <c r="W25">
        <v>14</v>
      </c>
      <c r="X25">
        <v>2</v>
      </c>
      <c r="Y25">
        <v>7</v>
      </c>
      <c r="Z25">
        <v>1</v>
      </c>
      <c r="AA25">
        <v>7</v>
      </c>
      <c r="AB25">
        <v>2</v>
      </c>
      <c r="AC25">
        <v>7</v>
      </c>
      <c r="AD25">
        <v>0</v>
      </c>
      <c r="AE25">
        <v>12</v>
      </c>
      <c r="AF25">
        <v>9</v>
      </c>
      <c r="AG25">
        <v>2</v>
      </c>
      <c r="AH25">
        <v>2</v>
      </c>
      <c r="AI25">
        <v>14</v>
      </c>
      <c r="AJ25">
        <v>2</v>
      </c>
      <c r="AK25">
        <v>9</v>
      </c>
      <c r="AL25">
        <v>11</v>
      </c>
      <c r="AM25">
        <v>16</v>
      </c>
      <c r="AN25">
        <v>6</v>
      </c>
      <c r="AO25">
        <v>8</v>
      </c>
      <c r="AP25">
        <v>4</v>
      </c>
      <c r="AQ25">
        <v>15</v>
      </c>
      <c r="AR25">
        <v>9</v>
      </c>
      <c r="AS25">
        <v>8</v>
      </c>
      <c r="AT25">
        <v>6</v>
      </c>
      <c r="AU25">
        <v>15</v>
      </c>
      <c r="AV25">
        <v>11</v>
      </c>
      <c r="AW25">
        <v>2</v>
      </c>
      <c r="AX25">
        <v>8</v>
      </c>
      <c r="AY25">
        <f>(13/200)</f>
        <v>6.5000000000000002E-2</v>
      </c>
      <c r="AZ25">
        <f>(14/200)</f>
        <v>7.0000000000000007E-2</v>
      </c>
      <c r="BA25">
        <f>(7/200)</f>
        <v>3.5000000000000003E-2</v>
      </c>
      <c r="BB25">
        <f>(12/200)</f>
        <v>0.06</v>
      </c>
      <c r="BC25">
        <f>(14/200)</f>
        <v>7.0000000000000007E-2</v>
      </c>
      <c r="BD25">
        <f>(16/200)</f>
        <v>0.08</v>
      </c>
      <c r="BE25">
        <f>(15/200)</f>
        <v>7.4999999999999997E-2</v>
      </c>
      <c r="BF25">
        <f>(15/200)</f>
        <v>7.4999999999999997E-2</v>
      </c>
      <c r="BG25">
        <f>(0.065+0.07)</f>
        <v>0.13500000000000001</v>
      </c>
      <c r="BH25">
        <f>(0.07+0.08)</f>
        <v>0.15000000000000002</v>
      </c>
      <c r="BI25">
        <f>(0.035+0.075)</f>
        <v>0.11</v>
      </c>
      <c r="BJ25">
        <f>(0.06+0.075)</f>
        <v>0.13500000000000001</v>
      </c>
      <c r="BK25">
        <f>((0.065/0.135)*100)</f>
        <v>48.148148148148145</v>
      </c>
      <c r="BL25">
        <f>((0.07/0.15)*100)</f>
        <v>46.666666666666671</v>
      </c>
      <c r="BM25">
        <f>((0.035/0.11)*100)</f>
        <v>31.818181818181824</v>
      </c>
      <c r="BN25">
        <f>((0.06/0.135)*100)</f>
        <v>44.444444444444443</v>
      </c>
      <c r="BO25">
        <f>((0.07/0.135)*100)</f>
        <v>51.851851851851848</v>
      </c>
      <c r="BP25">
        <f>((0.08/0.15)*100)</f>
        <v>53.333333333333336</v>
      </c>
      <c r="BQ25">
        <f>((0.075/0.11)*100)</f>
        <v>68.181818181818173</v>
      </c>
      <c r="BR25">
        <f>((0.075/0.135)*100)</f>
        <v>55.55555555555555</v>
      </c>
      <c r="BS25">
        <f>((2/13)*100)</f>
        <v>15.384615384615385</v>
      </c>
      <c r="BT25">
        <f>((2/13)*100)</f>
        <v>15.384615384615385</v>
      </c>
      <c r="BU25">
        <f>((9/13)*100)</f>
        <v>69.230769230769226</v>
      </c>
      <c r="BV25">
        <f>((2/14)*100)</f>
        <v>14.285714285714285</v>
      </c>
      <c r="BW25">
        <f>((7/14)*100)</f>
        <v>50</v>
      </c>
      <c r="BX25">
        <f>((1/14)*100)</f>
        <v>7.1428571428571423</v>
      </c>
      <c r="BY25">
        <f>((2/7)*100)</f>
        <v>28.571428571428569</v>
      </c>
      <c r="BZ25">
        <f>((7/7)*100)</f>
        <v>100</v>
      </c>
      <c r="CA25">
        <f>((0/7)*100)</f>
        <v>0</v>
      </c>
      <c r="CB25">
        <f>((9/12)*100)</f>
        <v>75</v>
      </c>
      <c r="CC25">
        <f>((2/12)*100)</f>
        <v>16.666666666666664</v>
      </c>
      <c r="CD25">
        <f>((2/12)*100)</f>
        <v>16.666666666666664</v>
      </c>
      <c r="CE25">
        <f>((2/14)*100)</f>
        <v>14.285714285714285</v>
      </c>
      <c r="CF25">
        <f>((9/14)*100)</f>
        <v>64.285714285714292</v>
      </c>
      <c r="CG25">
        <f>((11/14)*100)</f>
        <v>78.571428571428569</v>
      </c>
      <c r="CH25">
        <f>((6/16)*100)</f>
        <v>37.5</v>
      </c>
      <c r="CI25">
        <f>((8/16)*100)</f>
        <v>50</v>
      </c>
      <c r="CJ25">
        <f>((4/16)*100)</f>
        <v>25</v>
      </c>
      <c r="CK25">
        <f>((9/15)*100)</f>
        <v>60</v>
      </c>
      <c r="CL25">
        <f>((8/15)*100)</f>
        <v>53.333333333333336</v>
      </c>
      <c r="CM25">
        <f>((6/15)*100)</f>
        <v>40</v>
      </c>
      <c r="CN25">
        <f>((11/15)*100)</f>
        <v>73.333333333333329</v>
      </c>
      <c r="CO25">
        <f>((2/15)*100)</f>
        <v>13.333333333333334</v>
      </c>
      <c r="CP25">
        <f>((8/15)*100)</f>
        <v>53.333333333333336</v>
      </c>
      <c r="CQ25">
        <f>$I25/$BG25</f>
        <v>151.95740880833245</v>
      </c>
      <c r="CR25">
        <f>$J25/$BH25</f>
        <v>120.08841212624137</v>
      </c>
      <c r="CS25">
        <f>$K25/$BI25</f>
        <v>97.430325456587639</v>
      </c>
      <c r="CT25">
        <f>$L25/$BJ25</f>
        <v>140.05544513805083</v>
      </c>
      <c r="CV25">
        <v>0.39130434782608692</v>
      </c>
      <c r="CW25">
        <v>0.2608695652173913</v>
      </c>
      <c r="CX25">
        <v>0.11111111111111116</v>
      </c>
      <c r="CY25">
        <v>0.46666666666666667</v>
      </c>
      <c r="CZ25">
        <v>0.26666666666666672</v>
      </c>
      <c r="DA25">
        <v>0.43333333333333335</v>
      </c>
      <c r="DB25">
        <v>0.27272727272727271</v>
      </c>
      <c r="DC25">
        <v>0.33333333333333331</v>
      </c>
      <c r="DD25">
        <v>0.40909090909090906</v>
      </c>
      <c r="DE25">
        <v>0.12</v>
      </c>
      <c r="DF25">
        <v>0.31999999999999995</v>
      </c>
      <c r="DG25">
        <v>0.36</v>
      </c>
    </row>
    <row r="26" spans="1:111" x14ac:dyDescent="0.25">
      <c r="A26">
        <v>51.427595999999994</v>
      </c>
      <c r="B26">
        <v>8.8972470000000001</v>
      </c>
      <c r="C26">
        <v>59.979484999999997</v>
      </c>
      <c r="D26">
        <v>7.8021849999999997</v>
      </c>
      <c r="E26">
        <v>71.871808999999999</v>
      </c>
      <c r="F26">
        <v>9.282686</v>
      </c>
      <c r="G26">
        <v>60.047911999999997</v>
      </c>
      <c r="H26">
        <v>6.5702670000000003</v>
      </c>
      <c r="I26">
        <f>SQRT((ABS($A$27-$A$26)^2+(ABS($B$27-$B$26)^2)))</f>
        <v>17.049090957770883</v>
      </c>
      <c r="J26">
        <f>SQRT((ABS($C$27-$C$26)^2+(ABS($D$27-$D$26)^2)))</f>
        <v>17.544406293692155</v>
      </c>
      <c r="K26">
        <f>SQRT((ABS($E$27-$E$26)^2+(ABS($F$27-$F$26)^2)))</f>
        <v>20.239690085086043</v>
      </c>
      <c r="L26">
        <f>SQRT((ABS($G$27-$G$26)^2+(ABS($H$27-$H$26)^2)))</f>
        <v>16.909828214175242</v>
      </c>
      <c r="M26">
        <f>ABS($B$26-$D$26)</f>
        <v>1.0950620000000004</v>
      </c>
      <c r="N26">
        <f>ABS($F$26-$H$26)</f>
        <v>2.7124189999999997</v>
      </c>
      <c r="Q26">
        <f>SQRT((ABS($A$26-$E$27)^2+(ABS($B$26-$F$27)^2)))</f>
        <v>0.58471090344545429</v>
      </c>
      <c r="R26">
        <f>SQRT((ABS($C$26-$G$26)^2+(ABS($D$26-$H$26)^2)))</f>
        <v>1.2338169284999287</v>
      </c>
      <c r="S26">
        <v>11</v>
      </c>
      <c r="T26">
        <v>0</v>
      </c>
      <c r="U26">
        <v>1</v>
      </c>
      <c r="V26">
        <v>9</v>
      </c>
      <c r="W26">
        <v>10</v>
      </c>
      <c r="X26">
        <v>0</v>
      </c>
      <c r="Y26">
        <v>10</v>
      </c>
      <c r="Z26">
        <v>2</v>
      </c>
      <c r="AA26">
        <v>11</v>
      </c>
      <c r="AB26">
        <v>1</v>
      </c>
      <c r="AC26">
        <v>10</v>
      </c>
      <c r="AD26">
        <v>2</v>
      </c>
      <c r="AE26">
        <v>13</v>
      </c>
      <c r="AF26">
        <v>9</v>
      </c>
      <c r="AG26">
        <v>3</v>
      </c>
      <c r="AH26">
        <v>0</v>
      </c>
      <c r="AI26">
        <v>11</v>
      </c>
      <c r="AJ26">
        <v>1</v>
      </c>
      <c r="AK26">
        <v>1</v>
      </c>
      <c r="AL26">
        <v>8</v>
      </c>
      <c r="AM26">
        <v>12</v>
      </c>
      <c r="AN26">
        <v>1</v>
      </c>
      <c r="AO26">
        <v>12</v>
      </c>
      <c r="AP26">
        <v>2</v>
      </c>
      <c r="AQ26">
        <v>12</v>
      </c>
      <c r="AR26">
        <v>1</v>
      </c>
      <c r="AS26">
        <v>12</v>
      </c>
      <c r="AT26">
        <v>2</v>
      </c>
      <c r="AU26">
        <v>10</v>
      </c>
      <c r="AV26">
        <v>8</v>
      </c>
      <c r="AW26">
        <v>2</v>
      </c>
      <c r="AX26">
        <v>1</v>
      </c>
      <c r="AY26">
        <f>(11/200)</f>
        <v>5.5E-2</v>
      </c>
      <c r="AZ26">
        <f>(10/200)</f>
        <v>0.05</v>
      </c>
      <c r="BA26">
        <f>(11/200)</f>
        <v>5.5E-2</v>
      </c>
      <c r="BB26">
        <f>(13/200)</f>
        <v>6.5000000000000002E-2</v>
      </c>
      <c r="BC26">
        <f>(11/200)</f>
        <v>5.5E-2</v>
      </c>
      <c r="BD26">
        <f>(12/200)</f>
        <v>0.06</v>
      </c>
      <c r="BE26">
        <f>(12/200)</f>
        <v>0.06</v>
      </c>
      <c r="BF26">
        <f>(10/200)</f>
        <v>0.05</v>
      </c>
      <c r="BG26">
        <f>(0.055+0.055)</f>
        <v>0.11</v>
      </c>
      <c r="BH26">
        <f>(0.05+0.06)</f>
        <v>0.11</v>
      </c>
      <c r="BI26">
        <f>(0.055+0.06)</f>
        <v>0.11499999999999999</v>
      </c>
      <c r="BJ26">
        <f>(0.065+0.05)</f>
        <v>0.115</v>
      </c>
      <c r="BK26">
        <f>((0.055/0.11)*100)</f>
        <v>50</v>
      </c>
      <c r="BL26">
        <f>((0.05/0.11)*100)</f>
        <v>45.45454545454546</v>
      </c>
      <c r="BM26">
        <f>((0.055/0.115)*100)</f>
        <v>47.826086956521735</v>
      </c>
      <c r="BN26">
        <f>((0.065/0.115)*100)</f>
        <v>56.521739130434781</v>
      </c>
      <c r="BO26">
        <f>((0.055/0.11)*100)</f>
        <v>50</v>
      </c>
      <c r="BP26">
        <f>((0.06/0.11)*100)</f>
        <v>54.54545454545454</v>
      </c>
      <c r="BQ26">
        <f>((0.06/0.115)*100)</f>
        <v>52.173913043478258</v>
      </c>
      <c r="BR26">
        <f>((0.05/0.115)*100)</f>
        <v>43.478260869565219</v>
      </c>
      <c r="BS26">
        <f>((0/11)*100)</f>
        <v>0</v>
      </c>
      <c r="BT26">
        <f>((1/11)*100)</f>
        <v>9.0909090909090917</v>
      </c>
      <c r="BU26">
        <f>((9/11)*100)</f>
        <v>81.818181818181827</v>
      </c>
      <c r="BV26">
        <f>((0/10)*100)</f>
        <v>0</v>
      </c>
      <c r="BW26">
        <f>((10/10)*100)</f>
        <v>100</v>
      </c>
      <c r="BX26">
        <f>((2/10)*100)</f>
        <v>20</v>
      </c>
      <c r="BY26">
        <f>((1/11)*100)</f>
        <v>9.0909090909090917</v>
      </c>
      <c r="BZ26">
        <f>((10/11)*100)</f>
        <v>90.909090909090907</v>
      </c>
      <c r="CA26">
        <f>((2/11)*100)</f>
        <v>18.181818181818183</v>
      </c>
      <c r="CB26">
        <f>((9/13)*100)</f>
        <v>69.230769230769226</v>
      </c>
      <c r="CC26">
        <f>((3/13)*100)</f>
        <v>23.076923076923077</v>
      </c>
      <c r="CD26">
        <f>((0/13)*100)</f>
        <v>0</v>
      </c>
      <c r="CE26">
        <f>((1/11)*100)</f>
        <v>9.0909090909090917</v>
      </c>
      <c r="CF26">
        <f>((1/11)*100)</f>
        <v>9.0909090909090917</v>
      </c>
      <c r="CG26">
        <f>((8/11)*100)</f>
        <v>72.727272727272734</v>
      </c>
      <c r="CH26">
        <f>((1/12)*100)</f>
        <v>8.3333333333333321</v>
      </c>
      <c r="CI26">
        <f>((12/12)*100)</f>
        <v>100</v>
      </c>
      <c r="CJ26">
        <f>((2/12)*100)</f>
        <v>16.666666666666664</v>
      </c>
      <c r="CK26">
        <f>((1/12)*100)</f>
        <v>8.3333333333333321</v>
      </c>
      <c r="CL26">
        <f>((12/12)*100)</f>
        <v>100</v>
      </c>
      <c r="CM26">
        <f>((2/12)*100)</f>
        <v>16.666666666666664</v>
      </c>
      <c r="CN26">
        <f>((8/10)*100)</f>
        <v>80</v>
      </c>
      <c r="CO26">
        <f>((2/10)*100)</f>
        <v>20</v>
      </c>
      <c r="CP26">
        <f>((1/10)*100)</f>
        <v>10</v>
      </c>
      <c r="CQ26">
        <f>$I26/$BG26</f>
        <v>154.9917359797353</v>
      </c>
      <c r="CR26">
        <f>$J26/$BH26</f>
        <v>159.4946026699287</v>
      </c>
      <c r="CS26">
        <f>$K26/$BI26</f>
        <v>175.99730508770475</v>
      </c>
      <c r="CT26">
        <f>$L26/$BJ26</f>
        <v>147.04198447108905</v>
      </c>
      <c r="CV26">
        <v>0.40740740740740738</v>
      </c>
      <c r="CW26">
        <v>0.40740740740740738</v>
      </c>
      <c r="CX26">
        <v>0.13636363636363635</v>
      </c>
      <c r="CY26">
        <v>0.5</v>
      </c>
      <c r="CZ26">
        <v>0</v>
      </c>
      <c r="DA26">
        <v>0.36363636363636365</v>
      </c>
      <c r="DB26">
        <v>0.47826086956521741</v>
      </c>
      <c r="DC26">
        <v>0</v>
      </c>
      <c r="DD26">
        <v>0.39130434782608697</v>
      </c>
      <c r="DE26">
        <v>0.1111111111111111</v>
      </c>
      <c r="DF26">
        <v>0.48148148148148151</v>
      </c>
      <c r="DG26">
        <v>0.48148148148148151</v>
      </c>
    </row>
    <row r="27" spans="1:111" x14ac:dyDescent="0.25">
      <c r="A27">
        <v>34.392246999999998</v>
      </c>
      <c r="B27">
        <v>9.5816350000000003</v>
      </c>
      <c r="C27">
        <v>42.465142</v>
      </c>
      <c r="D27">
        <v>6.7755489999999998</v>
      </c>
      <c r="E27">
        <v>51.632767999999992</v>
      </c>
      <c r="F27">
        <v>9.4447790000000005</v>
      </c>
      <c r="G27">
        <v>43.149305999999996</v>
      </c>
      <c r="H27">
        <v>5.9543080000000002</v>
      </c>
      <c r="I27">
        <f>SQRT((ABS($A$28-$A$27)^2+(ABS($B$28-$B$27)^2)))</f>
        <v>15.395854222723113</v>
      </c>
      <c r="J27">
        <f>SQRT((ABS($C$28-$C$27)^2+(ABS($D$28-$D$27)^2)))</f>
        <v>16.970373494183484</v>
      </c>
      <c r="K27">
        <f>SQRT((ABS($E$28-$E$27)^2+(ABS($F$28-$F$27)^2)))</f>
        <v>16.557035526721474</v>
      </c>
      <c r="L27">
        <f>SQRT((ABS($G$28-$G$27)^2+(ABS($H$28-$H$27)^2)))</f>
        <v>16.899738843667176</v>
      </c>
      <c r="M27">
        <f>ABS($B$27-$D$27)</f>
        <v>2.8060860000000005</v>
      </c>
      <c r="N27">
        <f>ABS($F$27-$H$27)</f>
        <v>3.4904710000000003</v>
      </c>
      <c r="Q27">
        <f>SQRT((ABS($A$27-$E$28)^2+(ABS($B$27-$F$28)^2)))</f>
        <v>0.73682129881538605</v>
      </c>
      <c r="R27">
        <f>SQRT((ABS($C$27-$G$27)^2+(ABS($D$27-$H$27)^2)))</f>
        <v>1.0688859429223463</v>
      </c>
      <c r="S27">
        <v>11</v>
      </c>
      <c r="T27">
        <v>0</v>
      </c>
      <c r="U27">
        <v>2</v>
      </c>
      <c r="V27">
        <v>9</v>
      </c>
      <c r="W27">
        <v>13</v>
      </c>
      <c r="X27">
        <v>0</v>
      </c>
      <c r="Y27">
        <v>10</v>
      </c>
      <c r="Z27">
        <v>3</v>
      </c>
      <c r="AA27">
        <v>12</v>
      </c>
      <c r="AB27">
        <v>2</v>
      </c>
      <c r="AC27">
        <v>10</v>
      </c>
      <c r="AD27">
        <v>0</v>
      </c>
      <c r="AE27">
        <v>14</v>
      </c>
      <c r="AF27">
        <v>9</v>
      </c>
      <c r="AG27">
        <v>2</v>
      </c>
      <c r="AH27">
        <v>0</v>
      </c>
      <c r="AI27">
        <v>14</v>
      </c>
      <c r="AJ27">
        <v>1</v>
      </c>
      <c r="AK27">
        <v>4</v>
      </c>
      <c r="AL27">
        <v>10</v>
      </c>
      <c r="AM27">
        <v>12</v>
      </c>
      <c r="AN27">
        <v>1</v>
      </c>
      <c r="AO27">
        <v>11</v>
      </c>
      <c r="AP27">
        <v>2</v>
      </c>
      <c r="AQ27">
        <v>14</v>
      </c>
      <c r="AR27">
        <v>4</v>
      </c>
      <c r="AS27">
        <v>11</v>
      </c>
      <c r="AT27">
        <v>1</v>
      </c>
      <c r="AU27">
        <v>12</v>
      </c>
      <c r="AV27">
        <v>10</v>
      </c>
      <c r="AW27">
        <v>2</v>
      </c>
      <c r="AX27">
        <v>0</v>
      </c>
      <c r="AY27">
        <f>(11/200)</f>
        <v>5.5E-2</v>
      </c>
      <c r="AZ27">
        <f>(13/200)</f>
        <v>6.5000000000000002E-2</v>
      </c>
      <c r="BA27">
        <f>(12/200)</f>
        <v>0.06</v>
      </c>
      <c r="BB27">
        <f>(14/200)</f>
        <v>7.0000000000000007E-2</v>
      </c>
      <c r="BC27">
        <f>(14/200)</f>
        <v>7.0000000000000007E-2</v>
      </c>
      <c r="BD27">
        <f>(12/200)</f>
        <v>0.06</v>
      </c>
      <c r="BE27">
        <f>(14/200)</f>
        <v>7.0000000000000007E-2</v>
      </c>
      <c r="BF27">
        <f>(12/200)</f>
        <v>0.06</v>
      </c>
      <c r="BG27">
        <f>(0.055+0.07)</f>
        <v>0.125</v>
      </c>
      <c r="BH27">
        <f>(0.065+0.06)</f>
        <v>0.125</v>
      </c>
      <c r="BI27">
        <f>(0.06+0.07)</f>
        <v>0.13</v>
      </c>
      <c r="BJ27">
        <f>(0.07+0.06)</f>
        <v>0.13</v>
      </c>
      <c r="BK27">
        <f>((0.055/0.125)*100)</f>
        <v>44</v>
      </c>
      <c r="BL27">
        <f>((0.065/0.125)*100)</f>
        <v>52</v>
      </c>
      <c r="BM27">
        <f>((0.06/0.13)*100)</f>
        <v>46.153846153846153</v>
      </c>
      <c r="BN27">
        <f>((0.07/0.13)*100)</f>
        <v>53.846153846153854</v>
      </c>
      <c r="BO27">
        <f>((0.07/0.125)*100)</f>
        <v>56.000000000000007</v>
      </c>
      <c r="BP27">
        <f>((0.06/0.125)*100)</f>
        <v>48</v>
      </c>
      <c r="BQ27">
        <f>((0.07/0.13)*100)</f>
        <v>53.846153846153854</v>
      </c>
      <c r="BR27">
        <f>((0.06/0.13)*100)</f>
        <v>46.153846153846153</v>
      </c>
      <c r="BS27">
        <f>((0/11)*100)</f>
        <v>0</v>
      </c>
      <c r="BT27">
        <f>((2/11)*100)</f>
        <v>18.181818181818183</v>
      </c>
      <c r="BU27">
        <f>((9/11)*100)</f>
        <v>81.818181818181827</v>
      </c>
      <c r="BV27">
        <f>((0/13)*100)</f>
        <v>0</v>
      </c>
      <c r="BW27">
        <f>((10/13)*100)</f>
        <v>76.923076923076934</v>
      </c>
      <c r="BX27">
        <f>((3/13)*100)</f>
        <v>23.076923076923077</v>
      </c>
      <c r="BY27">
        <f>((2/12)*100)</f>
        <v>16.666666666666664</v>
      </c>
      <c r="BZ27">
        <f>((10/12)*100)</f>
        <v>83.333333333333343</v>
      </c>
      <c r="CA27">
        <f>((0/12)*100)</f>
        <v>0</v>
      </c>
      <c r="CB27">
        <f>((9/14)*100)</f>
        <v>64.285714285714292</v>
      </c>
      <c r="CC27">
        <f>((2/14)*100)</f>
        <v>14.285714285714285</v>
      </c>
      <c r="CD27">
        <f>((0/14)*100)</f>
        <v>0</v>
      </c>
      <c r="CE27">
        <f>((1/14)*100)</f>
        <v>7.1428571428571423</v>
      </c>
      <c r="CF27">
        <f>((4/14)*100)</f>
        <v>28.571428571428569</v>
      </c>
      <c r="CG27">
        <f>((10/14)*100)</f>
        <v>71.428571428571431</v>
      </c>
      <c r="CH27">
        <f>((1/12)*100)</f>
        <v>8.3333333333333321</v>
      </c>
      <c r="CI27">
        <f>((11/12)*100)</f>
        <v>91.666666666666657</v>
      </c>
      <c r="CJ27">
        <f>((2/12)*100)</f>
        <v>16.666666666666664</v>
      </c>
      <c r="CK27">
        <f>((4/14)*100)</f>
        <v>28.571428571428569</v>
      </c>
      <c r="CL27">
        <f>((11/14)*100)</f>
        <v>78.571428571428569</v>
      </c>
      <c r="CM27">
        <f>((1/14)*100)</f>
        <v>7.1428571428571423</v>
      </c>
      <c r="CN27">
        <f>((10/12)*100)</f>
        <v>83.333333333333343</v>
      </c>
      <c r="CO27">
        <f>((2/12)*100)</f>
        <v>16.666666666666664</v>
      </c>
      <c r="CP27">
        <f>((0/12)*100)</f>
        <v>0</v>
      </c>
      <c r="CQ27">
        <f>$I27/$BG27</f>
        <v>123.1668337817849</v>
      </c>
      <c r="CR27">
        <f>$J27/$BH27</f>
        <v>135.76298795346787</v>
      </c>
      <c r="CS27">
        <f>$K27/$BI27</f>
        <v>127.36181174401133</v>
      </c>
      <c r="CT27">
        <f>$L27/$BJ27</f>
        <v>129.99799110513212</v>
      </c>
      <c r="CV27">
        <v>0.5</v>
      </c>
      <c r="CW27">
        <v>0.45454545454545453</v>
      </c>
      <c r="CX27">
        <v>0.16000000000000003</v>
      </c>
      <c r="CY27">
        <v>0.43999999999999995</v>
      </c>
      <c r="CZ27">
        <v>4.0000000000000036E-2</v>
      </c>
      <c r="DA27">
        <v>0.4</v>
      </c>
      <c r="DB27">
        <v>0.38461538461538458</v>
      </c>
      <c r="DC27">
        <v>4.3478260869565216E-2</v>
      </c>
      <c r="DD27">
        <v>0.46153846153846156</v>
      </c>
      <c r="DE27">
        <v>0.17391304347826086</v>
      </c>
      <c r="DF27">
        <v>0.34782608695652173</v>
      </c>
      <c r="DG27">
        <v>0.39130434782608692</v>
      </c>
    </row>
    <row r="28" spans="1:111" x14ac:dyDescent="0.25">
      <c r="A28">
        <v>18.998825999999994</v>
      </c>
      <c r="B28">
        <v>9.8553449999999998</v>
      </c>
      <c r="C28">
        <v>25.498219999999989</v>
      </c>
      <c r="D28">
        <v>7.1177979999999996</v>
      </c>
      <c r="E28">
        <v>35.076298999999992</v>
      </c>
      <c r="F28">
        <v>9.3078129999999994</v>
      </c>
      <c r="G28">
        <v>26.250813999999991</v>
      </c>
      <c r="H28">
        <v>5.7490249999999996</v>
      </c>
      <c r="J28">
        <f>SQRT((ABS($C$29-$C$28)^2+(ABS($D$29-$D$28)^2)))</f>
        <v>13.820486608202549</v>
      </c>
      <c r="K28">
        <f>SQRT((ABS($E$29-$E$28)^2+(ABS($F$29-$F$28)^2)))</f>
        <v>14.508005830571099</v>
      </c>
      <c r="M28">
        <f>ABS($B$28-$D$28)</f>
        <v>2.7375470000000002</v>
      </c>
      <c r="N28">
        <f>ABS($F$28-$H$28)</f>
        <v>3.5587879999999998</v>
      </c>
      <c r="O28">
        <v>2.9409804999999998</v>
      </c>
      <c r="P28">
        <v>2.2779524999999996</v>
      </c>
      <c r="Q28">
        <f>SQRT((ABS($A$28-$E$29)^2+(ABS($B$28-$F$29)^2)))</f>
        <v>1.8076009661714596</v>
      </c>
      <c r="R28">
        <f>SQRT((ABS($C$28-$G$28)^2+(ABS($D$28-$H$28)^2)))</f>
        <v>1.5620298506638735</v>
      </c>
      <c r="W28">
        <v>11</v>
      </c>
      <c r="X28">
        <v>0</v>
      </c>
      <c r="Y28">
        <v>9</v>
      </c>
      <c r="Z28">
        <v>2</v>
      </c>
      <c r="AA28">
        <v>13</v>
      </c>
      <c r="AB28">
        <v>0</v>
      </c>
      <c r="AC28">
        <v>9</v>
      </c>
      <c r="AD28">
        <v>0</v>
      </c>
      <c r="AI28">
        <v>18</v>
      </c>
      <c r="AJ28">
        <v>7</v>
      </c>
      <c r="AK28">
        <v>5</v>
      </c>
      <c r="AL28">
        <v>13</v>
      </c>
      <c r="AM28">
        <v>14</v>
      </c>
      <c r="AN28">
        <v>3</v>
      </c>
      <c r="AO28">
        <v>12</v>
      </c>
      <c r="AP28">
        <v>2</v>
      </c>
      <c r="AQ28">
        <v>14</v>
      </c>
      <c r="AR28">
        <v>5</v>
      </c>
      <c r="AS28">
        <v>12</v>
      </c>
      <c r="AT28">
        <v>0</v>
      </c>
      <c r="AU28">
        <v>17</v>
      </c>
      <c r="AV28">
        <v>13</v>
      </c>
      <c r="AW28">
        <v>8</v>
      </c>
      <c r="AX28">
        <v>4</v>
      </c>
      <c r="AZ28">
        <f>(11/200)</f>
        <v>5.5E-2</v>
      </c>
      <c r="BA28">
        <f>(13/200)</f>
        <v>6.5000000000000002E-2</v>
      </c>
      <c r="BC28">
        <f>(18/200)</f>
        <v>0.09</v>
      </c>
      <c r="BD28">
        <f>(14/200)</f>
        <v>7.0000000000000007E-2</v>
      </c>
      <c r="BE28">
        <f>(14/200)</f>
        <v>7.0000000000000007E-2</v>
      </c>
      <c r="BF28">
        <f>(17/200)</f>
        <v>8.5000000000000006E-2</v>
      </c>
      <c r="BH28">
        <f>(0.055+0.07)</f>
        <v>0.125</v>
      </c>
      <c r="BI28">
        <f>(0.065+0.07)</f>
        <v>0.13500000000000001</v>
      </c>
      <c r="BL28">
        <f>((0.055/0.125)*100)</f>
        <v>44</v>
      </c>
      <c r="BM28">
        <f>((0.065/0.135)*100)</f>
        <v>48.148148148148145</v>
      </c>
      <c r="BP28">
        <f>((0.07/0.125)*100)</f>
        <v>56.000000000000007</v>
      </c>
      <c r="BQ28">
        <f>((0.07/0.135)*100)</f>
        <v>51.851851851851848</v>
      </c>
      <c r="BV28">
        <f>((0/11)*100)</f>
        <v>0</v>
      </c>
      <c r="BW28">
        <f>((9/11)*100)</f>
        <v>81.818181818181827</v>
      </c>
      <c r="BX28">
        <f>((2/11)*100)</f>
        <v>18.181818181818183</v>
      </c>
      <c r="BY28">
        <f>((0/13)*100)</f>
        <v>0</v>
      </c>
      <c r="BZ28">
        <f>((9/13)*100)</f>
        <v>69.230769230769226</v>
      </c>
      <c r="CA28">
        <f>((0/13)*100)</f>
        <v>0</v>
      </c>
      <c r="CE28">
        <f>((7/18)*100)</f>
        <v>38.888888888888893</v>
      </c>
      <c r="CF28">
        <f>((5/18)*100)</f>
        <v>27.777777777777779</v>
      </c>
      <c r="CG28">
        <f>((13/18)*100)</f>
        <v>72.222222222222214</v>
      </c>
      <c r="CH28">
        <f>((3/14)*100)</f>
        <v>21.428571428571427</v>
      </c>
      <c r="CI28">
        <f>((12/14)*100)</f>
        <v>85.714285714285708</v>
      </c>
      <c r="CJ28">
        <f>((2/14)*100)</f>
        <v>14.285714285714285</v>
      </c>
      <c r="CK28">
        <f>((5/14)*100)</f>
        <v>35.714285714285715</v>
      </c>
      <c r="CL28">
        <f>((12/14)*100)</f>
        <v>85.714285714285708</v>
      </c>
      <c r="CM28">
        <f>((0/14)*100)</f>
        <v>0</v>
      </c>
      <c r="CN28">
        <f>((13/17)*100)</f>
        <v>76.470588235294116</v>
      </c>
      <c r="CO28">
        <f>((8/17)*100)</f>
        <v>47.058823529411761</v>
      </c>
      <c r="CP28">
        <f>((4/17)*100)</f>
        <v>23.52941176470588</v>
      </c>
      <c r="CR28">
        <f>$J28/$BH28</f>
        <v>110.56389286562039</v>
      </c>
      <c r="CS28">
        <f>$K28/$BI28</f>
        <v>107.4667098560822</v>
      </c>
      <c r="CV28">
        <v>0.44</v>
      </c>
      <c r="CW28">
        <v>0.36</v>
      </c>
      <c r="CY28">
        <v>0.43999999999999995</v>
      </c>
      <c r="CZ28">
        <v>7.999999999999996E-2</v>
      </c>
      <c r="DA28">
        <v>0.36</v>
      </c>
      <c r="DB28">
        <v>0.33333333333333337</v>
      </c>
      <c r="DC28">
        <v>7.6923076923076927E-2</v>
      </c>
      <c r="DD28">
        <v>0.48148148148148145</v>
      </c>
      <c r="DE28">
        <v>0.19230769230769232</v>
      </c>
      <c r="DF28">
        <v>0.38461538461538458</v>
      </c>
      <c r="DG28">
        <v>0.46153846153846156</v>
      </c>
    </row>
    <row r="29" spans="1:111" x14ac:dyDescent="0.25">
      <c r="C29">
        <v>11.67841099999999</v>
      </c>
      <c r="D29">
        <v>6.9809429999999999</v>
      </c>
      <c r="E29">
        <v>20.572327999999992</v>
      </c>
      <c r="F29">
        <v>8.9656749999999992</v>
      </c>
      <c r="DC29">
        <v>0.14814814814814814</v>
      </c>
    </row>
    <row r="30" spans="1:111" x14ac:dyDescent="0.25">
      <c r="A30" t="s">
        <v>22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</row>
    <row r="31" spans="1:111" x14ac:dyDescent="0.25">
      <c r="A31">
        <v>66.144807</v>
      </c>
      <c r="B31">
        <v>6.6861459999999999</v>
      </c>
      <c r="C31">
        <v>57.858563999999994</v>
      </c>
      <c r="D31">
        <v>9.0341020000000007</v>
      </c>
      <c r="E31">
        <v>47.391037999999995</v>
      </c>
      <c r="F31">
        <v>5.9543080000000002</v>
      </c>
      <c r="G31">
        <v>56.900800999999994</v>
      </c>
      <c r="H31">
        <v>9.1025299999999998</v>
      </c>
      <c r="I31">
        <f>SQRT((ABS($A$32-$A$31)^2+(ABS($B$32-$B$31)^2)))</f>
        <v>17.117021857815445</v>
      </c>
      <c r="J31">
        <f>SQRT((ABS($C$32-$C$31)^2+(ABS($D$32-$D$31)^2)))</f>
        <v>16.030307610722442</v>
      </c>
      <c r="K31">
        <f>SQRT((ABS($E$32-$E$31)^2+(ABS($F$32-$F$31)^2)))</f>
        <v>15.059018297646132</v>
      </c>
      <c r="L31">
        <f>SQRT((ABS($G$32-$G$31)^2+(ABS($H$32-$H$31)^2)))</f>
        <v>16.871300503135672</v>
      </c>
      <c r="M31">
        <f>ABS($B$31-$D$31)</f>
        <v>2.3479560000000008</v>
      </c>
      <c r="N31">
        <f>ABS($F$31-$H$31)</f>
        <v>3.1482219999999996</v>
      </c>
      <c r="Q31">
        <f>SQRT((ABS($A$31-$E$32)^2+(ABS($B$31-$F$32)^2)))</f>
        <v>3.8953759463291915</v>
      </c>
      <c r="R31">
        <f>SQRT((ABS($C$31-$G$31)^2+(ABS($D$31-$H$31)^2)))</f>
        <v>0.960204330001172</v>
      </c>
      <c r="S31">
        <v>17</v>
      </c>
      <c r="T31">
        <v>5</v>
      </c>
      <c r="U31">
        <v>2</v>
      </c>
      <c r="V31">
        <v>12</v>
      </c>
      <c r="W31">
        <v>17</v>
      </c>
      <c r="X31">
        <v>3</v>
      </c>
      <c r="Y31">
        <v>15</v>
      </c>
      <c r="Z31">
        <v>0</v>
      </c>
      <c r="AA31">
        <v>16</v>
      </c>
      <c r="AB31">
        <v>1</v>
      </c>
      <c r="AC31">
        <v>15</v>
      </c>
      <c r="AD31">
        <v>1</v>
      </c>
      <c r="AE31">
        <v>12</v>
      </c>
      <c r="AF31">
        <v>12</v>
      </c>
      <c r="AG31">
        <v>2</v>
      </c>
      <c r="AH31">
        <v>1</v>
      </c>
      <c r="AI31">
        <v>17</v>
      </c>
      <c r="AJ31">
        <v>3</v>
      </c>
      <c r="AK31">
        <v>2</v>
      </c>
      <c r="AL31">
        <v>14</v>
      </c>
      <c r="AM31">
        <v>11</v>
      </c>
      <c r="AN31">
        <v>3</v>
      </c>
      <c r="AO31">
        <v>10</v>
      </c>
      <c r="AP31">
        <v>0</v>
      </c>
      <c r="AQ31">
        <v>10</v>
      </c>
      <c r="AR31">
        <v>2</v>
      </c>
      <c r="AS31">
        <v>10</v>
      </c>
      <c r="AT31">
        <v>0</v>
      </c>
      <c r="AU31">
        <v>19</v>
      </c>
      <c r="AV31">
        <v>14</v>
      </c>
      <c r="AW31">
        <v>2</v>
      </c>
      <c r="AX31">
        <v>4</v>
      </c>
      <c r="AY31">
        <f>(17/200)</f>
        <v>8.5000000000000006E-2</v>
      </c>
      <c r="AZ31">
        <f>(17/200)</f>
        <v>8.5000000000000006E-2</v>
      </c>
      <c r="BA31">
        <f>(16/200)</f>
        <v>0.08</v>
      </c>
      <c r="BB31">
        <f>(12/200)</f>
        <v>0.06</v>
      </c>
      <c r="BC31">
        <f>(17/200)</f>
        <v>8.5000000000000006E-2</v>
      </c>
      <c r="BD31">
        <f>(11/200)</f>
        <v>5.5E-2</v>
      </c>
      <c r="BE31">
        <f>(10/200)</f>
        <v>0.05</v>
      </c>
      <c r="BF31">
        <f>(19/200)</f>
        <v>9.5000000000000001E-2</v>
      </c>
      <c r="BG31">
        <f>(0.085+0.085)</f>
        <v>0.17</v>
      </c>
      <c r="BH31">
        <f>(0.085+0.055)</f>
        <v>0.14000000000000001</v>
      </c>
      <c r="BI31">
        <f>(0.08+0.05)</f>
        <v>0.13</v>
      </c>
      <c r="BJ31">
        <f>(0.06+0.095)</f>
        <v>0.155</v>
      </c>
      <c r="BK31">
        <f>((0.085/0.17)*100)</f>
        <v>50</v>
      </c>
      <c r="BL31">
        <f>((0.085/0.14)*100)</f>
        <v>60.714285714285708</v>
      </c>
      <c r="BM31">
        <f>((0.08/0.13)*100)</f>
        <v>61.53846153846154</v>
      </c>
      <c r="BN31">
        <f>((0.06/0.155)*100)</f>
        <v>38.70967741935484</v>
      </c>
      <c r="BO31">
        <f>((0.085/0.17)*100)</f>
        <v>50</v>
      </c>
      <c r="BP31">
        <f>((0.055/0.14)*100)</f>
        <v>39.285714285714285</v>
      </c>
      <c r="BQ31">
        <f>((0.05/0.13)*100)</f>
        <v>38.461538461538467</v>
      </c>
      <c r="BR31">
        <f>((0.095/0.155)*100)</f>
        <v>61.29032258064516</v>
      </c>
      <c r="BS31">
        <f>((5/17)*100)</f>
        <v>29.411764705882355</v>
      </c>
      <c r="BT31">
        <f>((2/17)*100)</f>
        <v>11.76470588235294</v>
      </c>
      <c r="BU31">
        <f>((12/17)*100)</f>
        <v>70.588235294117652</v>
      </c>
      <c r="BV31">
        <f>((3/17)*100)</f>
        <v>17.647058823529413</v>
      </c>
      <c r="BW31">
        <f>((15/17)*100)</f>
        <v>88.235294117647058</v>
      </c>
      <c r="BX31">
        <f>((0/17)*100)</f>
        <v>0</v>
      </c>
      <c r="BY31">
        <f>((1/16)*100)</f>
        <v>6.25</v>
      </c>
      <c r="BZ31">
        <f>((15/16)*100)</f>
        <v>93.75</v>
      </c>
      <c r="CA31">
        <f>((1/16)*100)</f>
        <v>6.25</v>
      </c>
      <c r="CB31">
        <f>((12/12)*100)</f>
        <v>100</v>
      </c>
      <c r="CC31">
        <f>((2/12)*100)</f>
        <v>16.666666666666664</v>
      </c>
      <c r="CD31">
        <f>((1/12)*100)</f>
        <v>8.3333333333333321</v>
      </c>
      <c r="CE31">
        <f>((3/17)*100)</f>
        <v>17.647058823529413</v>
      </c>
      <c r="CF31">
        <f>((2/17)*100)</f>
        <v>11.76470588235294</v>
      </c>
      <c r="CG31">
        <f>((14/17)*100)</f>
        <v>82.35294117647058</v>
      </c>
      <c r="CH31">
        <f>((3/11)*100)</f>
        <v>27.27272727272727</v>
      </c>
      <c r="CI31">
        <f>((10/11)*100)</f>
        <v>90.909090909090907</v>
      </c>
      <c r="CJ31">
        <f>((0/11)*100)</f>
        <v>0</v>
      </c>
      <c r="CK31">
        <f>((2/10)*100)</f>
        <v>20</v>
      </c>
      <c r="CL31">
        <f>((10/10)*100)</f>
        <v>100</v>
      </c>
      <c r="CM31">
        <f>((0/10)*100)</f>
        <v>0</v>
      </c>
      <c r="CN31">
        <f>((14/19)*100)</f>
        <v>73.68421052631578</v>
      </c>
      <c r="CO31">
        <f>((2/19)*100)</f>
        <v>10.526315789473683</v>
      </c>
      <c r="CP31">
        <f>((4/19)*100)</f>
        <v>21.052631578947366</v>
      </c>
      <c r="CQ31">
        <f>$I31/$BG31</f>
        <v>100.68836386950261</v>
      </c>
      <c r="CR31">
        <f>$J31/$BH31</f>
        <v>114.502197219446</v>
      </c>
      <c r="CS31">
        <f>$K31/$BI31</f>
        <v>115.83860228958562</v>
      </c>
      <c r="CT31">
        <f>$L31/$BJ31</f>
        <v>108.84710002023014</v>
      </c>
      <c r="CV31">
        <v>0.41176470588235292</v>
      </c>
      <c r="CW31">
        <v>0.47058823529411764</v>
      </c>
      <c r="CX31">
        <v>8.8235294117647078E-2</v>
      </c>
      <c r="CY31">
        <v>0.2857142857142857</v>
      </c>
      <c r="CZ31">
        <v>0</v>
      </c>
      <c r="DA31">
        <v>0.3928571428571429</v>
      </c>
      <c r="DB31">
        <v>0.30769230769230771</v>
      </c>
      <c r="DC31">
        <v>0</v>
      </c>
      <c r="DD31">
        <v>0.42307692307692313</v>
      </c>
      <c r="DE31">
        <v>0</v>
      </c>
      <c r="DF31">
        <v>0.45161290322580644</v>
      </c>
      <c r="DG31">
        <v>0.4838709677419355</v>
      </c>
    </row>
    <row r="32" spans="1:111" x14ac:dyDescent="0.25">
      <c r="A32">
        <v>83.26072099999999</v>
      </c>
      <c r="B32">
        <v>6.88089</v>
      </c>
      <c r="C32">
        <v>73.824132999999989</v>
      </c>
      <c r="D32">
        <v>7.5948770000000003</v>
      </c>
      <c r="E32">
        <v>62.442432999999994</v>
      </c>
      <c r="F32">
        <v>5.4752039999999997</v>
      </c>
      <c r="G32">
        <v>73.759041999999994</v>
      </c>
      <c r="H32">
        <v>8.4388349999999992</v>
      </c>
      <c r="I32">
        <f>SQRT((ABS($A$33-$A$32)^2+(ABS($B$33-$B$32)^2)))</f>
        <v>19.592738697994349</v>
      </c>
      <c r="J32">
        <f>SQRT((ABS($C$33-$C$32)^2+(ABS($D$33-$D$32)^2)))</f>
        <v>19.406837314865971</v>
      </c>
      <c r="K32">
        <f>SQRT((ABS($E$33-$E$32)^2+(ABS($F$33-$F$32)^2)))</f>
        <v>20.95425625265726</v>
      </c>
      <c r="L32">
        <f>SQRT((ABS($G$33-$G$32)^2+(ABS($H$33-$H$32)^2)))</f>
        <v>18.645383627307872</v>
      </c>
      <c r="M32">
        <f>ABS($B$32-$D$32)</f>
        <v>0.71398700000000037</v>
      </c>
      <c r="N32">
        <f>ABS($F$32-$H$32)</f>
        <v>2.9636309999999995</v>
      </c>
      <c r="Q32">
        <f>SQRT((ABS($A$32-$E$33)^2+(ABS($B$32-$F$33)^2)))</f>
        <v>0.91809842527803098</v>
      </c>
      <c r="R32">
        <f>SQRT((ABS($C$32-$G$32)^2+(ABS($D$32-$H$32)^2)))</f>
        <v>0.84646437848559086</v>
      </c>
      <c r="S32">
        <v>12</v>
      </c>
      <c r="T32">
        <v>2</v>
      </c>
      <c r="U32">
        <v>2</v>
      </c>
      <c r="V32">
        <v>12</v>
      </c>
      <c r="W32">
        <v>13</v>
      </c>
      <c r="X32">
        <v>3</v>
      </c>
      <c r="Y32">
        <v>12</v>
      </c>
      <c r="Z32">
        <v>3</v>
      </c>
      <c r="AA32">
        <v>13</v>
      </c>
      <c r="AB32">
        <v>3</v>
      </c>
      <c r="AC32">
        <v>12</v>
      </c>
      <c r="AD32">
        <v>3</v>
      </c>
      <c r="AE32">
        <v>12</v>
      </c>
      <c r="AF32">
        <v>12</v>
      </c>
      <c r="AG32">
        <v>2</v>
      </c>
      <c r="AH32">
        <v>2</v>
      </c>
      <c r="AI32">
        <v>10</v>
      </c>
      <c r="AJ32">
        <v>0</v>
      </c>
      <c r="AK32">
        <v>0</v>
      </c>
      <c r="AL32">
        <v>10</v>
      </c>
      <c r="AM32">
        <v>12</v>
      </c>
      <c r="AN32">
        <v>0</v>
      </c>
      <c r="AO32">
        <v>12</v>
      </c>
      <c r="AP32">
        <v>2</v>
      </c>
      <c r="AQ32">
        <v>15</v>
      </c>
      <c r="AR32">
        <v>0</v>
      </c>
      <c r="AS32">
        <v>12</v>
      </c>
      <c r="AT32">
        <v>4</v>
      </c>
      <c r="AU32">
        <v>10</v>
      </c>
      <c r="AV32">
        <v>10</v>
      </c>
      <c r="AW32">
        <v>0</v>
      </c>
      <c r="AX32">
        <v>0</v>
      </c>
      <c r="AY32">
        <f>(12/200)</f>
        <v>0.06</v>
      </c>
      <c r="AZ32">
        <f>(13/200)</f>
        <v>6.5000000000000002E-2</v>
      </c>
      <c r="BA32">
        <f>(13/200)</f>
        <v>6.5000000000000002E-2</v>
      </c>
      <c r="BB32">
        <f>(12/200)</f>
        <v>0.06</v>
      </c>
      <c r="BC32">
        <f>(10/200)</f>
        <v>0.05</v>
      </c>
      <c r="BD32">
        <f>(12/200)</f>
        <v>0.06</v>
      </c>
      <c r="BE32">
        <f>(15/200)</f>
        <v>7.4999999999999997E-2</v>
      </c>
      <c r="BF32">
        <f>(10/200)</f>
        <v>0.05</v>
      </c>
      <c r="BG32">
        <f>(0.06+0.05)</f>
        <v>0.11</v>
      </c>
      <c r="BH32">
        <f>(0.065+0.06)</f>
        <v>0.125</v>
      </c>
      <c r="BI32">
        <f>(0.065+0.075)</f>
        <v>0.14000000000000001</v>
      </c>
      <c r="BJ32">
        <f>(0.06+0.05)</f>
        <v>0.11</v>
      </c>
      <c r="BK32">
        <f>((0.06/0.11)*100)</f>
        <v>54.54545454545454</v>
      </c>
      <c r="BL32">
        <f>((0.065/0.125)*100)</f>
        <v>52</v>
      </c>
      <c r="BM32">
        <f>((0.065/0.14)*100)</f>
        <v>46.428571428571423</v>
      </c>
      <c r="BN32">
        <f>((0.06/0.11)*100)</f>
        <v>54.54545454545454</v>
      </c>
      <c r="BO32">
        <f>((0.05/0.11)*100)</f>
        <v>45.45454545454546</v>
      </c>
      <c r="BP32">
        <f>((0.06/0.125)*100)</f>
        <v>48</v>
      </c>
      <c r="BQ32">
        <f>((0.075/0.14)*100)</f>
        <v>53.571428571428569</v>
      </c>
      <c r="BR32">
        <f>((0.05/0.11)*100)</f>
        <v>45.45454545454546</v>
      </c>
      <c r="BS32">
        <f>((2/12)*100)</f>
        <v>16.666666666666664</v>
      </c>
      <c r="BT32">
        <f>((2/12)*100)</f>
        <v>16.666666666666664</v>
      </c>
      <c r="BU32">
        <f>((12/12)*100)</f>
        <v>100</v>
      </c>
      <c r="BV32">
        <f>((3/13)*100)</f>
        <v>23.076923076923077</v>
      </c>
      <c r="BW32">
        <f>((12/13)*100)</f>
        <v>92.307692307692307</v>
      </c>
      <c r="BX32">
        <f>((3/13)*100)</f>
        <v>23.076923076923077</v>
      </c>
      <c r="BY32">
        <f>((3/13)*100)</f>
        <v>23.076923076923077</v>
      </c>
      <c r="BZ32">
        <f>((12/13)*100)</f>
        <v>92.307692307692307</v>
      </c>
      <c r="CA32">
        <f>((3/13)*100)</f>
        <v>23.076923076923077</v>
      </c>
      <c r="CB32">
        <f>((12/12)*100)</f>
        <v>100</v>
      </c>
      <c r="CC32">
        <f>((2/12)*100)</f>
        <v>16.666666666666664</v>
      </c>
      <c r="CD32">
        <f>((2/12)*100)</f>
        <v>16.666666666666664</v>
      </c>
      <c r="CE32">
        <f>((0/10)*100)</f>
        <v>0</v>
      </c>
      <c r="CF32">
        <f>((0/10)*100)</f>
        <v>0</v>
      </c>
      <c r="CG32">
        <f>((10/10)*100)</f>
        <v>100</v>
      </c>
      <c r="CH32">
        <f>((0/12)*100)</f>
        <v>0</v>
      </c>
      <c r="CI32">
        <f>((12/12)*100)</f>
        <v>100</v>
      </c>
      <c r="CJ32">
        <f>((2/12)*100)</f>
        <v>16.666666666666664</v>
      </c>
      <c r="CK32">
        <f>((0/15)*100)</f>
        <v>0</v>
      </c>
      <c r="CL32">
        <f>((12/15)*100)</f>
        <v>80</v>
      </c>
      <c r="CM32">
        <f>((4/15)*100)</f>
        <v>26.666666666666668</v>
      </c>
      <c r="CN32">
        <f>((10/10)*100)</f>
        <v>100</v>
      </c>
      <c r="CO32">
        <f>((0/10)*100)</f>
        <v>0</v>
      </c>
      <c r="CP32">
        <f>((0/10)*100)</f>
        <v>0</v>
      </c>
      <c r="CQ32">
        <f>$I32/$BG32</f>
        <v>178.11580634540317</v>
      </c>
      <c r="CR32">
        <f>$J32/$BH32</f>
        <v>155.25469851892777</v>
      </c>
      <c r="CS32">
        <f>$K32/$BI32</f>
        <v>149.67325894755183</v>
      </c>
      <c r="CT32">
        <f>$L32/$BJ32</f>
        <v>169.50348752098066</v>
      </c>
      <c r="CV32">
        <v>0.5</v>
      </c>
      <c r="CW32">
        <v>0.45454545454545453</v>
      </c>
      <c r="CX32">
        <v>0</v>
      </c>
      <c r="CY32">
        <v>0.44</v>
      </c>
      <c r="CZ32">
        <v>7.1428571428571425E-2</v>
      </c>
      <c r="DA32">
        <v>0.44</v>
      </c>
      <c r="DB32">
        <v>0.42857142857142855</v>
      </c>
      <c r="DC32">
        <v>7.1428571428571397E-2</v>
      </c>
      <c r="DD32">
        <v>0.42857142857142855</v>
      </c>
      <c r="DE32">
        <v>0</v>
      </c>
      <c r="DF32">
        <v>0.5</v>
      </c>
      <c r="DG32">
        <v>0.45454545454545453</v>
      </c>
    </row>
    <row r="33" spans="1:111" x14ac:dyDescent="0.25">
      <c r="A33">
        <v>102.849588</v>
      </c>
      <c r="B33">
        <v>7.2703759999999997</v>
      </c>
      <c r="C33">
        <v>93.217827999999997</v>
      </c>
      <c r="D33">
        <v>8.3089700000000004</v>
      </c>
      <c r="E33">
        <v>83.39079799999999</v>
      </c>
      <c r="F33">
        <v>5.9720529999999998</v>
      </c>
      <c r="G33">
        <v>92.371744000000007</v>
      </c>
      <c r="H33">
        <v>9.5423089999999995</v>
      </c>
      <c r="I33">
        <f>SQRT((ABS($A$34-$A$33)^2+(ABS($B$34-$B$33)^2)))</f>
        <v>19.722894142860984</v>
      </c>
      <c r="J33">
        <f>SQRT((ABS($C$34-$C$33)^2+(ABS($D$34-$D$33)^2)))</f>
        <v>19.329044263384805</v>
      </c>
      <c r="K33">
        <f>SQRT((ABS($E$34-$E$33)^2+(ABS($F$34-$F$33)^2)))</f>
        <v>19.987956054221691</v>
      </c>
      <c r="L33">
        <f>SQRT((ABS($G$34-$G$33)^2+(ABS($H$34-$H$33)^2)))</f>
        <v>20.109704661540892</v>
      </c>
      <c r="M33">
        <f>ABS($B$33-$D$33)</f>
        <v>1.0385940000000007</v>
      </c>
      <c r="N33">
        <f>ABS($F$33-$H$33)</f>
        <v>3.5702559999999997</v>
      </c>
      <c r="Q33">
        <f>SQRT((ABS($A$33-$E$34)^2+(ABS($B$33-$F$34)^2)))</f>
        <v>0.88373167461170388</v>
      </c>
      <c r="R33">
        <f>SQRT((ABS($C$33-$G$33)^2+(ABS($D$33-$H$33)^2)))</f>
        <v>1.4956547810163219</v>
      </c>
      <c r="S33">
        <v>12</v>
      </c>
      <c r="T33">
        <v>3</v>
      </c>
      <c r="U33">
        <v>3</v>
      </c>
      <c r="V33">
        <v>11</v>
      </c>
      <c r="W33">
        <v>11</v>
      </c>
      <c r="X33">
        <v>2</v>
      </c>
      <c r="Y33">
        <v>10</v>
      </c>
      <c r="Z33">
        <v>1</v>
      </c>
      <c r="AA33">
        <v>12</v>
      </c>
      <c r="AB33">
        <v>3</v>
      </c>
      <c r="AC33">
        <v>10</v>
      </c>
      <c r="AD33">
        <v>2</v>
      </c>
      <c r="AE33">
        <v>11</v>
      </c>
      <c r="AF33">
        <v>11</v>
      </c>
      <c r="AG33">
        <v>2</v>
      </c>
      <c r="AH33">
        <v>2</v>
      </c>
      <c r="AI33">
        <v>9</v>
      </c>
      <c r="AJ33">
        <v>0</v>
      </c>
      <c r="AK33">
        <v>0</v>
      </c>
      <c r="AL33">
        <v>9</v>
      </c>
      <c r="AM33">
        <v>10</v>
      </c>
      <c r="AN33">
        <v>0</v>
      </c>
      <c r="AO33">
        <v>9</v>
      </c>
      <c r="AP33">
        <v>0</v>
      </c>
      <c r="AQ33">
        <v>10</v>
      </c>
      <c r="AR33">
        <v>0</v>
      </c>
      <c r="AS33">
        <v>9</v>
      </c>
      <c r="AT33">
        <v>0</v>
      </c>
      <c r="AU33">
        <v>10</v>
      </c>
      <c r="AV33">
        <v>9</v>
      </c>
      <c r="AW33">
        <v>0</v>
      </c>
      <c r="AX33">
        <v>0</v>
      </c>
      <c r="AY33">
        <f>(12/200)</f>
        <v>0.06</v>
      </c>
      <c r="AZ33">
        <f>(11/200)</f>
        <v>5.5E-2</v>
      </c>
      <c r="BA33">
        <f>(12/200)</f>
        <v>0.06</v>
      </c>
      <c r="BB33">
        <f>(11/200)</f>
        <v>5.5E-2</v>
      </c>
      <c r="BC33">
        <f>(9/200)</f>
        <v>4.4999999999999998E-2</v>
      </c>
      <c r="BD33">
        <f>(10/200)</f>
        <v>0.05</v>
      </c>
      <c r="BE33">
        <f>(10/200)</f>
        <v>0.05</v>
      </c>
      <c r="BF33">
        <f>(10/200)</f>
        <v>0.05</v>
      </c>
      <c r="BG33">
        <f>(0.06+0.045)</f>
        <v>0.105</v>
      </c>
      <c r="BH33">
        <f>(0.055+0.05)</f>
        <v>0.10500000000000001</v>
      </c>
      <c r="BI33">
        <f>(0.06+0.05)</f>
        <v>0.11</v>
      </c>
      <c r="BJ33">
        <f>(0.055+0.05)</f>
        <v>0.10500000000000001</v>
      </c>
      <c r="BK33">
        <f>((0.06/0.105)*100)</f>
        <v>57.142857142857139</v>
      </c>
      <c r="BL33">
        <f>((0.055/0.105)*100)</f>
        <v>52.380952380952387</v>
      </c>
      <c r="BM33">
        <f>((0.06/0.11)*100)</f>
        <v>54.54545454545454</v>
      </c>
      <c r="BN33">
        <f>((0.055/0.105)*100)</f>
        <v>52.380952380952387</v>
      </c>
      <c r="BO33">
        <f>((0.045/0.105)*100)</f>
        <v>42.857142857142854</v>
      </c>
      <c r="BP33">
        <f>((0.05/0.105)*100)</f>
        <v>47.61904761904762</v>
      </c>
      <c r="BQ33">
        <f>((0.05/0.11)*100)</f>
        <v>45.45454545454546</v>
      </c>
      <c r="BR33">
        <f>((0.05/0.105)*100)</f>
        <v>47.61904761904762</v>
      </c>
      <c r="BS33">
        <f>((3/12)*100)</f>
        <v>25</v>
      </c>
      <c r="BT33">
        <f>((3/12)*100)</f>
        <v>25</v>
      </c>
      <c r="BU33">
        <f>((11/12)*100)</f>
        <v>91.666666666666657</v>
      </c>
      <c r="BV33">
        <f>((2/11)*100)</f>
        <v>18.181818181818183</v>
      </c>
      <c r="BW33">
        <f>((10/11)*100)</f>
        <v>90.909090909090907</v>
      </c>
      <c r="BX33">
        <f>((1/11)*100)</f>
        <v>9.0909090909090917</v>
      </c>
      <c r="BY33">
        <f>((3/12)*100)</f>
        <v>25</v>
      </c>
      <c r="BZ33">
        <f>((10/12)*100)</f>
        <v>83.333333333333343</v>
      </c>
      <c r="CA33">
        <f>((2/12)*100)</f>
        <v>16.666666666666664</v>
      </c>
      <c r="CB33">
        <f>((11/11)*100)</f>
        <v>100</v>
      </c>
      <c r="CC33">
        <f>((2/11)*100)</f>
        <v>18.181818181818183</v>
      </c>
      <c r="CD33">
        <f>((2/11)*100)</f>
        <v>18.181818181818183</v>
      </c>
      <c r="CE33">
        <f>((0/9)*100)</f>
        <v>0</v>
      </c>
      <c r="CF33">
        <f>((0/9)*100)</f>
        <v>0</v>
      </c>
      <c r="CG33">
        <f>((9/9)*100)</f>
        <v>100</v>
      </c>
      <c r="CH33">
        <f>((0/10)*100)</f>
        <v>0</v>
      </c>
      <c r="CI33">
        <f>((9/10)*100)</f>
        <v>90</v>
      </c>
      <c r="CJ33">
        <f>((0/10)*100)</f>
        <v>0</v>
      </c>
      <c r="CK33">
        <f>((0/10)*100)</f>
        <v>0</v>
      </c>
      <c r="CL33">
        <f>((9/10)*100)</f>
        <v>90</v>
      </c>
      <c r="CM33">
        <f>((0/10)*100)</f>
        <v>0</v>
      </c>
      <c r="CN33">
        <f>((9/10)*100)</f>
        <v>90</v>
      </c>
      <c r="CO33">
        <f>((0/10)*100)</f>
        <v>0</v>
      </c>
      <c r="CP33">
        <f>((0/10)*100)</f>
        <v>0</v>
      </c>
      <c r="CQ33">
        <f>$I33/$BG33</f>
        <v>187.83708707486653</v>
      </c>
      <c r="CR33">
        <f>$J33/$BH33</f>
        <v>184.08613584176004</v>
      </c>
      <c r="CS33">
        <f>$K33/$BI33</f>
        <v>181.70869140201538</v>
      </c>
      <c r="CT33">
        <f>$L33/$BJ33</f>
        <v>191.52099677657992</v>
      </c>
      <c r="CV33">
        <v>0.47619047619047616</v>
      </c>
      <c r="CW33">
        <v>0.42857142857142855</v>
      </c>
      <c r="CX33">
        <v>0</v>
      </c>
      <c r="CY33">
        <v>0.47619047619047616</v>
      </c>
      <c r="CZ33">
        <v>4.7619047619047672E-2</v>
      </c>
      <c r="DA33">
        <v>0.47619047619047616</v>
      </c>
      <c r="DB33">
        <v>0.45454545454545459</v>
      </c>
      <c r="DC33">
        <v>3.5714285714285712E-2</v>
      </c>
      <c r="DD33">
        <v>0.45454545454545459</v>
      </c>
      <c r="DE33">
        <v>0</v>
      </c>
      <c r="DF33">
        <v>0.47619047619047616</v>
      </c>
      <c r="DG33">
        <v>0.42857142857142855</v>
      </c>
    </row>
    <row r="34" spans="1:111" x14ac:dyDescent="0.25">
      <c r="A34">
        <v>122.568636</v>
      </c>
      <c r="B34">
        <v>6.88089</v>
      </c>
      <c r="C34">
        <v>112.546436</v>
      </c>
      <c r="D34">
        <v>8.4388349999999992</v>
      </c>
      <c r="E34">
        <v>103.370214</v>
      </c>
      <c r="F34">
        <v>6.5562820000000004</v>
      </c>
      <c r="G34">
        <v>112.48134399999999</v>
      </c>
      <c r="H34">
        <v>9.4774290000000008</v>
      </c>
      <c r="I34">
        <f>SQRT((ABS($A$35-$A$34)^2+(ABS($B$35-$B$34)^2)))</f>
        <v>20.336109478870259</v>
      </c>
      <c r="J34">
        <f>SQRT((ABS($C$35-$C$34)^2+(ABS($D$35-$D$34)^2)))</f>
        <v>18.775347251792599</v>
      </c>
      <c r="K34">
        <f>SQRT((ABS($E$35-$E$34)^2+(ABS($F$35-$F$34)^2)))</f>
        <v>19.731970780957724</v>
      </c>
      <c r="L34">
        <f>SQRT((ABS($G$35-$G$34)^2+(ABS($H$35-$H$34)^2)))</f>
        <v>18.176765333141375</v>
      </c>
      <c r="M34">
        <f>ABS($B$34-$D$34)</f>
        <v>1.5579449999999992</v>
      </c>
      <c r="N34">
        <f>ABS($F$34-$H$34)</f>
        <v>2.9211470000000004</v>
      </c>
      <c r="Q34">
        <f>SQRT((ABS($A$34-$E$35)^2+(ABS($B$34-$F$35)^2)))</f>
        <v>1.1617796895943697</v>
      </c>
      <c r="R34">
        <f>SQRT((ABS($C$34-$G$34)^2+(ABS($D$34-$H$34)^2)))</f>
        <v>1.0406317625846351</v>
      </c>
      <c r="S34">
        <v>10</v>
      </c>
      <c r="T34">
        <v>0</v>
      </c>
      <c r="U34">
        <v>2</v>
      </c>
      <c r="V34">
        <v>10</v>
      </c>
      <c r="W34">
        <v>12</v>
      </c>
      <c r="X34">
        <v>2</v>
      </c>
      <c r="Y34">
        <v>10</v>
      </c>
      <c r="Z34">
        <v>2</v>
      </c>
      <c r="AA34">
        <v>12</v>
      </c>
      <c r="AB34">
        <v>2</v>
      </c>
      <c r="AC34">
        <v>10</v>
      </c>
      <c r="AD34">
        <v>2</v>
      </c>
      <c r="AE34">
        <v>13</v>
      </c>
      <c r="AF34">
        <v>10</v>
      </c>
      <c r="AG34">
        <v>1</v>
      </c>
      <c r="AH34">
        <v>2</v>
      </c>
      <c r="AI34">
        <v>10</v>
      </c>
      <c r="AJ34">
        <v>0</v>
      </c>
      <c r="AK34">
        <v>0</v>
      </c>
      <c r="AL34">
        <v>10</v>
      </c>
      <c r="AM34">
        <v>9</v>
      </c>
      <c r="AN34">
        <v>0</v>
      </c>
      <c r="AO34">
        <v>7</v>
      </c>
      <c r="AP34">
        <v>0</v>
      </c>
      <c r="AQ34">
        <v>9</v>
      </c>
      <c r="AR34">
        <v>0</v>
      </c>
      <c r="AS34">
        <v>7</v>
      </c>
      <c r="AT34">
        <v>0</v>
      </c>
      <c r="AU34">
        <v>10</v>
      </c>
      <c r="AV34">
        <v>10</v>
      </c>
      <c r="AW34">
        <v>0</v>
      </c>
      <c r="AX34">
        <v>0</v>
      </c>
      <c r="AY34">
        <f>(10/200)</f>
        <v>0.05</v>
      </c>
      <c r="AZ34">
        <f>(12/200)</f>
        <v>0.06</v>
      </c>
      <c r="BA34">
        <f>(12/200)</f>
        <v>0.06</v>
      </c>
      <c r="BB34">
        <f>(13/200)</f>
        <v>6.5000000000000002E-2</v>
      </c>
      <c r="BC34">
        <f>(10/200)</f>
        <v>0.05</v>
      </c>
      <c r="BD34">
        <f>(9/200)</f>
        <v>4.4999999999999998E-2</v>
      </c>
      <c r="BE34">
        <f>(9/200)</f>
        <v>4.4999999999999998E-2</v>
      </c>
      <c r="BF34">
        <f>(10/200)</f>
        <v>0.05</v>
      </c>
      <c r="BG34">
        <f>(0.05+0.05)</f>
        <v>0.1</v>
      </c>
      <c r="BH34">
        <f>(0.06+0.045)</f>
        <v>0.105</v>
      </c>
      <c r="BI34">
        <f>(0.06+0.045)</f>
        <v>0.105</v>
      </c>
      <c r="BJ34">
        <f>(0.065+0.05)</f>
        <v>0.115</v>
      </c>
      <c r="BK34">
        <f>((0.05/0.1)*100)</f>
        <v>50</v>
      </c>
      <c r="BL34">
        <f>((0.06/0.105)*100)</f>
        <v>57.142857142857139</v>
      </c>
      <c r="BM34">
        <f>((0.06/0.105)*100)</f>
        <v>57.142857142857139</v>
      </c>
      <c r="BN34">
        <f>((0.065/0.115)*100)</f>
        <v>56.521739130434781</v>
      </c>
      <c r="BO34">
        <f>((0.05/0.1)*100)</f>
        <v>50</v>
      </c>
      <c r="BP34">
        <f>((0.045/0.105)*100)</f>
        <v>42.857142857142854</v>
      </c>
      <c r="BQ34">
        <f>((0.045/0.105)*100)</f>
        <v>42.857142857142854</v>
      </c>
      <c r="BR34">
        <f>((0.05/0.115)*100)</f>
        <v>43.478260869565219</v>
      </c>
      <c r="BS34">
        <f>((0/10)*100)</f>
        <v>0</v>
      </c>
      <c r="BT34">
        <f>((2/10)*100)</f>
        <v>20</v>
      </c>
      <c r="BU34">
        <f>((10/10)*100)</f>
        <v>100</v>
      </c>
      <c r="BV34">
        <f>((2/12)*100)</f>
        <v>16.666666666666664</v>
      </c>
      <c r="BW34">
        <f>((10/12)*100)</f>
        <v>83.333333333333343</v>
      </c>
      <c r="BX34">
        <f>((2/12)*100)</f>
        <v>16.666666666666664</v>
      </c>
      <c r="BY34">
        <f>((2/12)*100)</f>
        <v>16.666666666666664</v>
      </c>
      <c r="BZ34">
        <f>((10/12)*100)</f>
        <v>83.333333333333343</v>
      </c>
      <c r="CA34">
        <f>((2/12)*100)</f>
        <v>16.666666666666664</v>
      </c>
      <c r="CB34">
        <f>((10/13)*100)</f>
        <v>76.923076923076934</v>
      </c>
      <c r="CC34">
        <f>((1/13)*100)</f>
        <v>7.6923076923076925</v>
      </c>
      <c r="CD34">
        <f>((2/13)*100)</f>
        <v>15.384615384615385</v>
      </c>
      <c r="CE34">
        <f>((0/10)*100)</f>
        <v>0</v>
      </c>
      <c r="CF34">
        <f>((0/10)*100)</f>
        <v>0</v>
      </c>
      <c r="CG34">
        <f>((10/10)*100)</f>
        <v>100</v>
      </c>
      <c r="CH34">
        <f>((0/9)*100)</f>
        <v>0</v>
      </c>
      <c r="CI34">
        <f>((7/9)*100)</f>
        <v>77.777777777777786</v>
      </c>
      <c r="CJ34">
        <f>((0/9)*100)</f>
        <v>0</v>
      </c>
      <c r="CK34">
        <f>((0/9)*100)</f>
        <v>0</v>
      </c>
      <c r="CL34">
        <f>((7/9)*100)</f>
        <v>77.777777777777786</v>
      </c>
      <c r="CM34">
        <f>((0/9)*100)</f>
        <v>0</v>
      </c>
      <c r="CN34">
        <f>((10/10)*100)</f>
        <v>100</v>
      </c>
      <c r="CO34">
        <f>((0/10)*100)</f>
        <v>0</v>
      </c>
      <c r="CP34">
        <f>((0/10)*100)</f>
        <v>0</v>
      </c>
      <c r="CQ34">
        <f>$I34/$BG34</f>
        <v>203.36109478870259</v>
      </c>
      <c r="CR34">
        <f>$J34/$BH34</f>
        <v>178.81283096945333</v>
      </c>
      <c r="CS34">
        <f>$K34/$BI34</f>
        <v>187.92353124721643</v>
      </c>
      <c r="CT34">
        <f>$L34/$BJ34</f>
        <v>158.05882898383803</v>
      </c>
      <c r="CV34">
        <v>0.5</v>
      </c>
      <c r="CW34">
        <v>0.4</v>
      </c>
      <c r="CX34">
        <v>0</v>
      </c>
      <c r="CY34">
        <v>0.47619047619047616</v>
      </c>
      <c r="CZ34">
        <v>9.5238095238095233E-2</v>
      </c>
      <c r="DA34">
        <v>0.47619047619047616</v>
      </c>
      <c r="DB34">
        <v>0.4285714285714286</v>
      </c>
      <c r="DC34">
        <v>9.0909090909090912E-2</v>
      </c>
      <c r="DD34">
        <v>0.4285714285714286</v>
      </c>
      <c r="DE34">
        <v>0.13043478260869565</v>
      </c>
      <c r="DF34">
        <v>0.43478260869565222</v>
      </c>
      <c r="DG34">
        <v>0.47826086956521741</v>
      </c>
    </row>
    <row r="35" spans="1:111" x14ac:dyDescent="0.25">
      <c r="A35">
        <v>142.82667499999999</v>
      </c>
      <c r="B35">
        <v>5.1006640000000001</v>
      </c>
      <c r="C35">
        <v>131.289322</v>
      </c>
      <c r="D35">
        <v>7.3352550000000001</v>
      </c>
      <c r="E35">
        <v>123.08926299999999</v>
      </c>
      <c r="F35">
        <v>5.842295</v>
      </c>
      <c r="G35">
        <v>130.63851099999999</v>
      </c>
      <c r="H35">
        <v>8.633578</v>
      </c>
      <c r="I35">
        <f>SQRT((ABS($A$36-$A$35)^2+(ABS($B$36-$B$35)^2)))</f>
        <v>13.748429013486479</v>
      </c>
      <c r="J35">
        <f>SQRT((ABS($C$36-$C$35)^2+(ABS($D$36-$D$35)^2)))</f>
        <v>17.645764454663031</v>
      </c>
      <c r="K35">
        <f>SQRT((ABS($E$36-$E$35)^2+(ABS($F$36-$F$35)^2)))</f>
        <v>17.605098397401697</v>
      </c>
      <c r="L35">
        <f>SQRT((ABS($G$36-$G$35)^2+(ABS($H$36-$H$35)^2)))</f>
        <v>18.692374251210779</v>
      </c>
      <c r="M35">
        <f>ABS($B$35-$D$35)</f>
        <v>2.234591</v>
      </c>
      <c r="N35">
        <f>ABS($F$35-$H$35)</f>
        <v>2.791283</v>
      </c>
      <c r="Q35">
        <f>SQRT((ABS($A$35-$E$36)^2+(ABS($B$35-$F$36)^2)))</f>
        <v>2.1493106748334569</v>
      </c>
      <c r="R35">
        <f>SQRT((ABS($C$35-$G$35)^2+(ABS($D$35-$H$35)^2)))</f>
        <v>1.4523076705884348</v>
      </c>
      <c r="S35">
        <v>11</v>
      </c>
      <c r="T35">
        <v>0</v>
      </c>
      <c r="U35">
        <v>0</v>
      </c>
      <c r="V35">
        <v>6</v>
      </c>
      <c r="W35">
        <v>12</v>
      </c>
      <c r="X35">
        <v>0</v>
      </c>
      <c r="Y35">
        <v>11</v>
      </c>
      <c r="Z35">
        <v>1</v>
      </c>
      <c r="AA35">
        <v>13</v>
      </c>
      <c r="AB35">
        <v>0</v>
      </c>
      <c r="AC35">
        <v>11</v>
      </c>
      <c r="AD35">
        <v>0</v>
      </c>
      <c r="AE35">
        <v>11</v>
      </c>
      <c r="AF35">
        <v>6</v>
      </c>
      <c r="AG35">
        <v>4</v>
      </c>
      <c r="AH35">
        <v>2</v>
      </c>
      <c r="AI35">
        <v>17</v>
      </c>
      <c r="AJ35">
        <v>5</v>
      </c>
      <c r="AK35">
        <v>4</v>
      </c>
      <c r="AL35">
        <v>14</v>
      </c>
      <c r="AM35">
        <v>12</v>
      </c>
      <c r="AN35">
        <v>2</v>
      </c>
      <c r="AO35">
        <v>10</v>
      </c>
      <c r="AP35">
        <v>0</v>
      </c>
      <c r="AQ35">
        <v>11</v>
      </c>
      <c r="AR35">
        <v>3</v>
      </c>
      <c r="AS35">
        <v>10</v>
      </c>
      <c r="AT35">
        <v>0</v>
      </c>
      <c r="AU35">
        <v>19</v>
      </c>
      <c r="AV35">
        <v>14</v>
      </c>
      <c r="AW35">
        <v>8</v>
      </c>
      <c r="AX35">
        <v>6</v>
      </c>
      <c r="AY35">
        <f>(11/200)</f>
        <v>5.5E-2</v>
      </c>
      <c r="AZ35">
        <f>(12/200)</f>
        <v>0.06</v>
      </c>
      <c r="BA35">
        <f>(13/200)</f>
        <v>6.5000000000000002E-2</v>
      </c>
      <c r="BB35">
        <f>(11/200)</f>
        <v>5.5E-2</v>
      </c>
      <c r="BC35">
        <f>(17/200)</f>
        <v>8.5000000000000006E-2</v>
      </c>
      <c r="BD35">
        <f>(12/200)</f>
        <v>0.06</v>
      </c>
      <c r="BE35">
        <f>(11/200)</f>
        <v>5.5E-2</v>
      </c>
      <c r="BF35">
        <f>(19/200)</f>
        <v>9.5000000000000001E-2</v>
      </c>
      <c r="BG35">
        <f>(0.055+0.085)</f>
        <v>0.14000000000000001</v>
      </c>
      <c r="BH35">
        <f>(0.06+0.06)</f>
        <v>0.12</v>
      </c>
      <c r="BI35">
        <f>(0.065+0.055)</f>
        <v>0.12</v>
      </c>
      <c r="BJ35">
        <f>(0.055+0.095)</f>
        <v>0.15</v>
      </c>
      <c r="BK35">
        <f>((0.055/0.14)*100)</f>
        <v>39.285714285714285</v>
      </c>
      <c r="BL35">
        <f>((0.06/0.12)*100)</f>
        <v>50</v>
      </c>
      <c r="BM35">
        <f>((0.065/0.12)*100)</f>
        <v>54.166666666666671</v>
      </c>
      <c r="BN35">
        <f>((0.055/0.15)*100)</f>
        <v>36.666666666666671</v>
      </c>
      <c r="BO35">
        <f>((0.085/0.14)*100)</f>
        <v>60.714285714285708</v>
      </c>
      <c r="BP35">
        <f>((0.06/0.12)*100)</f>
        <v>50</v>
      </c>
      <c r="BQ35">
        <f>((0.055/0.12)*100)</f>
        <v>45.833333333333336</v>
      </c>
      <c r="BR35">
        <f>((0.095/0.15)*100)</f>
        <v>63.333333333333343</v>
      </c>
      <c r="BS35">
        <f>((0/11)*100)</f>
        <v>0</v>
      </c>
      <c r="BT35">
        <f>((0/11)*100)</f>
        <v>0</v>
      </c>
      <c r="BU35">
        <f>((6/11)*100)</f>
        <v>54.54545454545454</v>
      </c>
      <c r="BV35">
        <f>((0/12)*100)</f>
        <v>0</v>
      </c>
      <c r="BW35">
        <f>((11/12)*100)</f>
        <v>91.666666666666657</v>
      </c>
      <c r="BX35">
        <f>((1/12)*100)</f>
        <v>8.3333333333333321</v>
      </c>
      <c r="BY35">
        <f>((0/13)*100)</f>
        <v>0</v>
      </c>
      <c r="BZ35">
        <f>((11/13)*100)</f>
        <v>84.615384615384613</v>
      </c>
      <c r="CA35">
        <f>((0/13)*100)</f>
        <v>0</v>
      </c>
      <c r="CB35">
        <f>((6/11)*100)</f>
        <v>54.54545454545454</v>
      </c>
      <c r="CC35">
        <f>((4/11)*100)</f>
        <v>36.363636363636367</v>
      </c>
      <c r="CD35">
        <f>((2/11)*100)</f>
        <v>18.181818181818183</v>
      </c>
      <c r="CE35">
        <f>((5/17)*100)</f>
        <v>29.411764705882355</v>
      </c>
      <c r="CF35">
        <f>((4/17)*100)</f>
        <v>23.52941176470588</v>
      </c>
      <c r="CG35">
        <f>((14/17)*100)</f>
        <v>82.35294117647058</v>
      </c>
      <c r="CH35">
        <f>((2/12)*100)</f>
        <v>16.666666666666664</v>
      </c>
      <c r="CI35">
        <f>((10/12)*100)</f>
        <v>83.333333333333343</v>
      </c>
      <c r="CJ35">
        <f>((0/12)*100)</f>
        <v>0</v>
      </c>
      <c r="CK35">
        <f>((3/11)*100)</f>
        <v>27.27272727272727</v>
      </c>
      <c r="CL35">
        <f>((10/11)*100)</f>
        <v>90.909090909090907</v>
      </c>
      <c r="CM35">
        <f>((0/11)*100)</f>
        <v>0</v>
      </c>
      <c r="CN35">
        <f>((14/19)*100)</f>
        <v>73.68421052631578</v>
      </c>
      <c r="CO35">
        <f>((8/19)*100)</f>
        <v>42.105263157894733</v>
      </c>
      <c r="CP35">
        <f>((6/19)*100)</f>
        <v>31.578947368421051</v>
      </c>
      <c r="CQ35">
        <f>$I35/$BG35</f>
        <v>98.203064382046264</v>
      </c>
      <c r="CR35">
        <f>$J35/$BH35</f>
        <v>147.04803712219191</v>
      </c>
      <c r="CS35">
        <f>$K35/$BI35</f>
        <v>146.70915331168081</v>
      </c>
      <c r="CT35">
        <f>$L35/$BJ35</f>
        <v>124.61582834140521</v>
      </c>
      <c r="CV35">
        <v>0.5</v>
      </c>
      <c r="CW35">
        <v>0.42857142857142855</v>
      </c>
      <c r="CX35">
        <v>0.1071428571428571</v>
      </c>
      <c r="CY35">
        <v>0.41666666666666663</v>
      </c>
      <c r="CZ35">
        <v>8.333333333333337E-2</v>
      </c>
      <c r="DA35">
        <v>0.45833333333333331</v>
      </c>
      <c r="DB35">
        <v>0.33333333333333337</v>
      </c>
      <c r="DC35">
        <v>9.5238095238095233E-2</v>
      </c>
      <c r="DD35">
        <v>0.45833333333333337</v>
      </c>
      <c r="DE35">
        <v>0.16666666666666666</v>
      </c>
      <c r="DF35">
        <v>0.3666666666666667</v>
      </c>
      <c r="DG35">
        <v>0.43333333333333335</v>
      </c>
    </row>
    <row r="36" spans="1:111" x14ac:dyDescent="0.25">
      <c r="A36">
        <v>156.55432099999999</v>
      </c>
      <c r="B36">
        <v>5.8563330000000002</v>
      </c>
      <c r="C36">
        <v>148.93482900000001</v>
      </c>
      <c r="D36">
        <v>7.4305750000000002</v>
      </c>
      <c r="E36">
        <v>140.68568299999998</v>
      </c>
      <c r="F36">
        <v>5.2895810000000001</v>
      </c>
      <c r="G36">
        <v>149.31266299999999</v>
      </c>
      <c r="H36">
        <v>7.8084100000000003</v>
      </c>
      <c r="I36">
        <f>SQRT((ABS($A$37-$A$36)^2+(ABS($B$37-$B$36)^2)))</f>
        <v>16.382185905873289</v>
      </c>
      <c r="J36">
        <f>SQRT((ABS($C$37-$C$36)^2+(ABS($D$37-$D$36)^2)))</f>
        <v>17.354028809842884</v>
      </c>
      <c r="K36">
        <f>SQRT((ABS($E$37-$E$36)^2+(ABS($F$37-$F$36)^2)))</f>
        <v>14.989174200836604</v>
      </c>
      <c r="L36">
        <f>SQRT((ABS($G$37-$G$36)^2+(ABS($H$37-$H$36)^2)))</f>
        <v>17.107035569366008</v>
      </c>
      <c r="M36">
        <f>ABS($B$36-$D$36)</f>
        <v>1.5742419999999999</v>
      </c>
      <c r="N36">
        <f>ABS($F$36-$H$36)</f>
        <v>2.5188290000000002</v>
      </c>
      <c r="Q36">
        <f>SQRT((ABS($A$36-$E$37)^2+(ABS($B$36-$F$37)^2)))</f>
        <v>1.2030858043119657</v>
      </c>
      <c r="R36">
        <f>SQRT((ABS($C$36-$G$36)^2+(ABS($D$36-$H$36)^2)))</f>
        <v>0.53433867423291015</v>
      </c>
      <c r="S36">
        <v>10</v>
      </c>
      <c r="T36">
        <v>2</v>
      </c>
      <c r="U36">
        <v>0</v>
      </c>
      <c r="V36">
        <v>7</v>
      </c>
      <c r="W36">
        <v>14</v>
      </c>
      <c r="X36">
        <v>2</v>
      </c>
      <c r="Y36">
        <v>10</v>
      </c>
      <c r="Z36">
        <v>4</v>
      </c>
      <c r="AA36">
        <v>10</v>
      </c>
      <c r="AB36">
        <v>0</v>
      </c>
      <c r="AC36">
        <v>10</v>
      </c>
      <c r="AD36">
        <v>2</v>
      </c>
      <c r="AE36">
        <v>13</v>
      </c>
      <c r="AF36">
        <v>7</v>
      </c>
      <c r="AG36">
        <v>2</v>
      </c>
      <c r="AH36">
        <v>4</v>
      </c>
      <c r="AI36">
        <v>13</v>
      </c>
      <c r="AJ36">
        <v>1</v>
      </c>
      <c r="AK36">
        <v>3</v>
      </c>
      <c r="AL36">
        <v>8</v>
      </c>
      <c r="AM36">
        <v>15</v>
      </c>
      <c r="AN36">
        <v>4</v>
      </c>
      <c r="AO36">
        <v>13</v>
      </c>
      <c r="AP36">
        <v>8</v>
      </c>
      <c r="AQ36">
        <v>15</v>
      </c>
      <c r="AR36">
        <v>4</v>
      </c>
      <c r="AS36">
        <v>13</v>
      </c>
      <c r="AT36">
        <v>6</v>
      </c>
      <c r="AU36">
        <v>11</v>
      </c>
      <c r="AV36">
        <v>8</v>
      </c>
      <c r="AW36">
        <v>1</v>
      </c>
      <c r="AX36">
        <v>3</v>
      </c>
      <c r="AY36">
        <f>(10/200)</f>
        <v>0.05</v>
      </c>
      <c r="AZ36">
        <f>(14/200)</f>
        <v>7.0000000000000007E-2</v>
      </c>
      <c r="BA36">
        <f>(10/200)</f>
        <v>0.05</v>
      </c>
      <c r="BB36">
        <f>(13/200)</f>
        <v>6.5000000000000002E-2</v>
      </c>
      <c r="BC36">
        <f>(13/200)</f>
        <v>6.5000000000000002E-2</v>
      </c>
      <c r="BD36">
        <f>(15/200)</f>
        <v>7.4999999999999997E-2</v>
      </c>
      <c r="BE36">
        <f>(15/200)</f>
        <v>7.4999999999999997E-2</v>
      </c>
      <c r="BF36">
        <f>(11/200)</f>
        <v>5.5E-2</v>
      </c>
      <c r="BG36">
        <f>(0.05+0.065)</f>
        <v>0.115</v>
      </c>
      <c r="BH36">
        <f>(0.07+0.075)</f>
        <v>0.14500000000000002</v>
      </c>
      <c r="BI36">
        <f>(0.05+0.075)</f>
        <v>0.125</v>
      </c>
      <c r="BJ36">
        <f>(0.065+0.055)</f>
        <v>0.12</v>
      </c>
      <c r="BK36">
        <f>((0.05/0.115)*100)</f>
        <v>43.478260869565219</v>
      </c>
      <c r="BL36">
        <f>((0.07/0.145)*100)</f>
        <v>48.275862068965523</v>
      </c>
      <c r="BM36">
        <f>((0.05/0.125)*100)</f>
        <v>40</v>
      </c>
      <c r="BN36">
        <f>((0.065/0.12)*100)</f>
        <v>54.166666666666671</v>
      </c>
      <c r="BO36">
        <f>((0.065/0.115)*100)</f>
        <v>56.521739130434781</v>
      </c>
      <c r="BP36">
        <f>((0.075/0.145)*100)</f>
        <v>51.724137931034484</v>
      </c>
      <c r="BQ36">
        <f>((0.075/0.125)*100)</f>
        <v>60</v>
      </c>
      <c r="BR36">
        <f>((0.055/0.12)*100)</f>
        <v>45.833333333333336</v>
      </c>
      <c r="BS36">
        <f>((2/10)*100)</f>
        <v>20</v>
      </c>
      <c r="BT36">
        <f>((0/10)*100)</f>
        <v>0</v>
      </c>
      <c r="BU36">
        <f>((7/10)*100)</f>
        <v>70</v>
      </c>
      <c r="BV36">
        <f>((2/14)*100)</f>
        <v>14.285714285714285</v>
      </c>
      <c r="BW36">
        <f>((10/14)*100)</f>
        <v>71.428571428571431</v>
      </c>
      <c r="BX36">
        <f>((4/14)*100)</f>
        <v>28.571428571428569</v>
      </c>
      <c r="BY36">
        <f>((0/10)*100)</f>
        <v>0</v>
      </c>
      <c r="BZ36">
        <f>((10/10)*100)</f>
        <v>100</v>
      </c>
      <c r="CA36">
        <f>((2/10)*100)</f>
        <v>20</v>
      </c>
      <c r="CB36">
        <f>((7/13)*100)</f>
        <v>53.846153846153847</v>
      </c>
      <c r="CC36">
        <f>((2/13)*100)</f>
        <v>15.384615384615385</v>
      </c>
      <c r="CD36">
        <f>((4/13)*100)</f>
        <v>30.76923076923077</v>
      </c>
      <c r="CE36">
        <f>((1/13)*100)</f>
        <v>7.6923076923076925</v>
      </c>
      <c r="CF36">
        <f>((3/13)*100)</f>
        <v>23.076923076923077</v>
      </c>
      <c r="CG36">
        <f>((8/13)*100)</f>
        <v>61.53846153846154</v>
      </c>
      <c r="CH36">
        <f>((4/15)*100)</f>
        <v>26.666666666666668</v>
      </c>
      <c r="CI36">
        <f>((13/15)*100)</f>
        <v>86.666666666666671</v>
      </c>
      <c r="CJ36">
        <f>((8/15)*100)</f>
        <v>53.333333333333336</v>
      </c>
      <c r="CK36">
        <f>((4/15)*100)</f>
        <v>26.666666666666668</v>
      </c>
      <c r="CL36">
        <f>((13/15)*100)</f>
        <v>86.666666666666671</v>
      </c>
      <c r="CM36">
        <f>((6/15)*100)</f>
        <v>40</v>
      </c>
      <c r="CN36">
        <f>((8/11)*100)</f>
        <v>72.727272727272734</v>
      </c>
      <c r="CO36">
        <f>((1/11)*100)</f>
        <v>9.0909090909090917</v>
      </c>
      <c r="CP36">
        <f>((3/11)*100)</f>
        <v>27.27272727272727</v>
      </c>
      <c r="CQ36">
        <f>$I36/$BG36</f>
        <v>142.45379048585468</v>
      </c>
      <c r="CR36">
        <f>$J36/$BH36</f>
        <v>119.68295730926125</v>
      </c>
      <c r="CS36">
        <f>$K36/$BI36</f>
        <v>119.91339360669284</v>
      </c>
      <c r="CT36">
        <f>$L36/$BJ36</f>
        <v>142.55862974471674</v>
      </c>
      <c r="CV36">
        <v>0.34782608695652173</v>
      </c>
      <c r="CW36">
        <v>0.43478260869565216</v>
      </c>
      <c r="CX36">
        <v>0.21739130434782605</v>
      </c>
      <c r="CY36">
        <v>0.48275862068965514</v>
      </c>
      <c r="CZ36">
        <v>6.8965517241379337E-2</v>
      </c>
      <c r="DA36">
        <v>0.34482758620689657</v>
      </c>
      <c r="DB36">
        <v>0.48</v>
      </c>
      <c r="DC36">
        <v>8.3333333333333329E-2</v>
      </c>
      <c r="DD36">
        <v>0.32</v>
      </c>
      <c r="DE36">
        <v>0.25</v>
      </c>
      <c r="DF36">
        <v>0.41666666666666663</v>
      </c>
      <c r="DG36">
        <v>0.33333333333333337</v>
      </c>
    </row>
    <row r="37" spans="1:111" x14ac:dyDescent="0.25">
      <c r="A37">
        <v>172.926704</v>
      </c>
      <c r="B37">
        <v>6.4229810000000001</v>
      </c>
      <c r="C37">
        <v>166.2518</v>
      </c>
      <c r="D37">
        <v>8.5640789999999996</v>
      </c>
      <c r="E37">
        <v>155.67274</v>
      </c>
      <c r="F37">
        <v>5.0376570000000003</v>
      </c>
      <c r="G37">
        <v>166.37781100000001</v>
      </c>
      <c r="H37">
        <v>9.0048169999999992</v>
      </c>
      <c r="I37">
        <f>SQRT((ABS($A$38-$A$37)^2+(ABS($B$38-$B$37)^2)))</f>
        <v>16.436475719721319</v>
      </c>
      <c r="J37">
        <f>SQRT((ABS($C$38-$C$37)^2+(ABS($D$38-$D$37)^2)))</f>
        <v>14.862347721288776</v>
      </c>
      <c r="K37">
        <f>SQRT((ABS($E$38-$E$37)^2+(ABS($F$38-$F$37)^2)))</f>
        <v>16.089137588658541</v>
      </c>
      <c r="L37">
        <f>SQRT((ABS($G$38-$G$37)^2+(ABS($H$38-$H$37)^2)))</f>
        <v>15.176109794360659</v>
      </c>
      <c r="M37">
        <f>ABS($B$37-$D$37)</f>
        <v>2.1410979999999995</v>
      </c>
      <c r="N37">
        <f>ABS($F$37-$H$37)</f>
        <v>3.9671599999999989</v>
      </c>
      <c r="Q37">
        <f>SQRT((ABS($A$37-$E$38)^2+(ABS($B$37-$F$38)^2)))</f>
        <v>1.2546205844098759</v>
      </c>
      <c r="R37">
        <f>SQRT((ABS($C$37-$G$37)^2+(ABS($D$37-$H$37)^2)))</f>
        <v>0.45839803311641841</v>
      </c>
      <c r="S37">
        <v>12</v>
      </c>
      <c r="T37">
        <v>0</v>
      </c>
      <c r="U37">
        <v>2</v>
      </c>
      <c r="V37">
        <v>7</v>
      </c>
      <c r="W37">
        <v>11</v>
      </c>
      <c r="X37">
        <v>0</v>
      </c>
      <c r="Y37">
        <v>11</v>
      </c>
      <c r="Z37">
        <v>2</v>
      </c>
      <c r="AA37">
        <v>15</v>
      </c>
      <c r="AB37">
        <v>2</v>
      </c>
      <c r="AC37">
        <v>11</v>
      </c>
      <c r="AD37">
        <v>4</v>
      </c>
      <c r="AE37">
        <v>10</v>
      </c>
      <c r="AF37">
        <v>7</v>
      </c>
      <c r="AG37">
        <v>3</v>
      </c>
      <c r="AH37">
        <v>1</v>
      </c>
      <c r="AI37">
        <v>15</v>
      </c>
      <c r="AJ37">
        <v>4</v>
      </c>
      <c r="AK37">
        <v>2</v>
      </c>
      <c r="AL37">
        <v>9</v>
      </c>
      <c r="AM37">
        <v>12</v>
      </c>
      <c r="AN37">
        <v>4</v>
      </c>
      <c r="AO37">
        <v>10</v>
      </c>
      <c r="AP37">
        <v>1</v>
      </c>
      <c r="AQ37">
        <v>12</v>
      </c>
      <c r="AR37">
        <v>2</v>
      </c>
      <c r="AS37">
        <v>10</v>
      </c>
      <c r="AT37">
        <v>3</v>
      </c>
      <c r="AU37">
        <v>14</v>
      </c>
      <c r="AV37">
        <v>9</v>
      </c>
      <c r="AW37">
        <v>5</v>
      </c>
      <c r="AX37">
        <v>3</v>
      </c>
      <c r="AY37">
        <f>(12/200)</f>
        <v>0.06</v>
      </c>
      <c r="AZ37">
        <f>(11/200)</f>
        <v>5.5E-2</v>
      </c>
      <c r="BA37">
        <f>(15/200)</f>
        <v>7.4999999999999997E-2</v>
      </c>
      <c r="BB37">
        <f>(10/200)</f>
        <v>0.05</v>
      </c>
      <c r="BC37">
        <f>(15/200)</f>
        <v>7.4999999999999997E-2</v>
      </c>
      <c r="BD37">
        <f>(12/200)</f>
        <v>0.06</v>
      </c>
      <c r="BE37">
        <f>(12/200)</f>
        <v>0.06</v>
      </c>
      <c r="BF37">
        <f>(14/200)</f>
        <v>7.0000000000000007E-2</v>
      </c>
      <c r="BG37">
        <f>(0.06+0.075)</f>
        <v>0.13500000000000001</v>
      </c>
      <c r="BH37">
        <f>(0.055+0.06)</f>
        <v>0.11499999999999999</v>
      </c>
      <c r="BI37">
        <f>(0.075+0.06)</f>
        <v>0.13500000000000001</v>
      </c>
      <c r="BJ37">
        <f>(0.05+0.07)</f>
        <v>0.12000000000000001</v>
      </c>
      <c r="BK37">
        <f>((0.06/0.135)*100)</f>
        <v>44.444444444444443</v>
      </c>
      <c r="BL37">
        <f>((0.055/0.115)*100)</f>
        <v>47.826086956521735</v>
      </c>
      <c r="BM37">
        <f>((0.075/0.135)*100)</f>
        <v>55.55555555555555</v>
      </c>
      <c r="BN37">
        <f>((0.05/0.12)*100)</f>
        <v>41.666666666666671</v>
      </c>
      <c r="BO37">
        <f>((0.075/0.135)*100)</f>
        <v>55.55555555555555</v>
      </c>
      <c r="BP37">
        <f>((0.06/0.115)*100)</f>
        <v>52.173913043478258</v>
      </c>
      <c r="BQ37">
        <f>((0.06/0.135)*100)</f>
        <v>44.444444444444443</v>
      </c>
      <c r="BR37">
        <f>((0.07/0.12)*100)</f>
        <v>58.333333333333336</v>
      </c>
      <c r="BS37">
        <f>((0/12)*100)</f>
        <v>0</v>
      </c>
      <c r="BT37">
        <f>((2/12)*100)</f>
        <v>16.666666666666664</v>
      </c>
      <c r="BU37">
        <f>((7/12)*100)</f>
        <v>58.333333333333336</v>
      </c>
      <c r="BV37">
        <f>((0/11)*100)</f>
        <v>0</v>
      </c>
      <c r="BW37">
        <f>((11/11)*100)</f>
        <v>100</v>
      </c>
      <c r="BX37">
        <f>((2/11)*100)</f>
        <v>18.181818181818183</v>
      </c>
      <c r="BY37">
        <f>((2/15)*100)</f>
        <v>13.333333333333334</v>
      </c>
      <c r="BZ37">
        <f>((11/15)*100)</f>
        <v>73.333333333333329</v>
      </c>
      <c r="CA37">
        <f>((4/15)*100)</f>
        <v>26.666666666666668</v>
      </c>
      <c r="CB37">
        <f>((7/10)*100)</f>
        <v>70</v>
      </c>
      <c r="CC37">
        <f>((3/10)*100)</f>
        <v>30</v>
      </c>
      <c r="CD37">
        <f>((1/10)*100)</f>
        <v>10</v>
      </c>
      <c r="CE37">
        <f>((4/15)*100)</f>
        <v>26.666666666666668</v>
      </c>
      <c r="CF37">
        <f>((2/15)*100)</f>
        <v>13.333333333333334</v>
      </c>
      <c r="CG37">
        <f>((9/15)*100)</f>
        <v>60</v>
      </c>
      <c r="CH37">
        <f>((4/12)*100)</f>
        <v>33.333333333333329</v>
      </c>
      <c r="CI37">
        <f>((10/12)*100)</f>
        <v>83.333333333333343</v>
      </c>
      <c r="CJ37">
        <f>((1/12)*100)</f>
        <v>8.3333333333333321</v>
      </c>
      <c r="CK37">
        <f>((2/12)*100)</f>
        <v>16.666666666666664</v>
      </c>
      <c r="CL37">
        <f>((10/12)*100)</f>
        <v>83.333333333333343</v>
      </c>
      <c r="CM37">
        <f>((3/12)*100)</f>
        <v>25</v>
      </c>
      <c r="CN37">
        <f>((9/14)*100)</f>
        <v>64.285714285714292</v>
      </c>
      <c r="CO37">
        <f>((5/14)*100)</f>
        <v>35.714285714285715</v>
      </c>
      <c r="CP37">
        <f>((3/14)*100)</f>
        <v>21.428571428571427</v>
      </c>
      <c r="CQ37">
        <f>$I37/$BG37</f>
        <v>121.75167199793569</v>
      </c>
      <c r="CR37">
        <f>$J37/$BH37</f>
        <v>129.23780627207631</v>
      </c>
      <c r="CS37">
        <f>$K37/$BI37</f>
        <v>119.17879695302622</v>
      </c>
      <c r="CT37">
        <f>$L37/$BJ37</f>
        <v>126.46758161967215</v>
      </c>
      <c r="CV37">
        <v>0.44444444444444442</v>
      </c>
      <c r="CW37">
        <v>0.37037037037037035</v>
      </c>
      <c r="CX37">
        <v>0.22222222222222221</v>
      </c>
      <c r="CY37">
        <v>0.34782608695652173</v>
      </c>
      <c r="CZ37">
        <v>6.8965517241379309E-2</v>
      </c>
      <c r="DA37">
        <v>0.39130434782608697</v>
      </c>
      <c r="DB37">
        <v>0.37037037037037035</v>
      </c>
      <c r="DC37">
        <v>7.407407407407407E-2</v>
      </c>
      <c r="DD37">
        <v>0.40740740740740738</v>
      </c>
      <c r="DE37">
        <v>0.125</v>
      </c>
      <c r="DF37">
        <v>0.375</v>
      </c>
      <c r="DG37">
        <v>0.45833333333333337</v>
      </c>
    </row>
    <row r="38" spans="1:111" x14ac:dyDescent="0.25">
      <c r="A38">
        <v>189.36209399999998</v>
      </c>
      <c r="B38">
        <v>6.234064</v>
      </c>
      <c r="C38">
        <v>181.11294699999999</v>
      </c>
      <c r="D38">
        <v>8.3751619999999996</v>
      </c>
      <c r="E38">
        <v>171.73029600000001</v>
      </c>
      <c r="F38">
        <v>6.0452500000000002</v>
      </c>
      <c r="G38">
        <v>181.55378999999999</v>
      </c>
      <c r="H38">
        <v>9.0678239999999999</v>
      </c>
      <c r="I38">
        <f>SQRT((ABS($A$39-$A$38)^2+(ABS($B$39-$B$38)^2)))</f>
        <v>12.987249620591507</v>
      </c>
      <c r="J38">
        <f>SQRT((ABS($C$39-$C$38)^2+(ABS($D$39-$D$38)^2)))</f>
        <v>15.626995719610631</v>
      </c>
      <c r="K38">
        <f>SQRT((ABS($E$39-$E$38)^2+(ABS($F$39-$F$38)^2)))</f>
        <v>17.253963999999996</v>
      </c>
      <c r="L38">
        <f>SQRT((ABS($G$39-$G$38)^2+(ABS($H$39-$H$38)^2)))</f>
        <v>14.861579257273458</v>
      </c>
      <c r="M38">
        <f>ABS($B$38-$D$38)</f>
        <v>2.1410979999999995</v>
      </c>
      <c r="N38">
        <f>ABS($F$38-$H$38)</f>
        <v>3.0225739999999996</v>
      </c>
      <c r="Q38">
        <f>SQRT((ABS($A$38-$E$39)^2+(ABS($B$38-$F$39)^2)))</f>
        <v>0.42238520115172573</v>
      </c>
      <c r="R38">
        <f>SQRT((ABS($C$38-$G$38)^2+(ABS($D$38-$H$38)^2)))</f>
        <v>0.82105005748309967</v>
      </c>
      <c r="S38">
        <v>9</v>
      </c>
      <c r="T38">
        <v>0</v>
      </c>
      <c r="U38">
        <v>2</v>
      </c>
      <c r="V38">
        <v>6</v>
      </c>
      <c r="W38">
        <v>11</v>
      </c>
      <c r="X38">
        <v>0</v>
      </c>
      <c r="Y38">
        <v>9</v>
      </c>
      <c r="Z38">
        <v>3</v>
      </c>
      <c r="AA38">
        <v>12</v>
      </c>
      <c r="AB38">
        <v>2</v>
      </c>
      <c r="AC38">
        <v>9</v>
      </c>
      <c r="AD38">
        <v>1</v>
      </c>
      <c r="AE38">
        <v>11</v>
      </c>
      <c r="AF38">
        <v>6</v>
      </c>
      <c r="AG38">
        <v>1</v>
      </c>
      <c r="AH38">
        <v>0</v>
      </c>
      <c r="AI38">
        <v>12</v>
      </c>
      <c r="AJ38">
        <v>1</v>
      </c>
      <c r="AK38">
        <v>2</v>
      </c>
      <c r="AL38">
        <v>9</v>
      </c>
      <c r="AM38">
        <v>12</v>
      </c>
      <c r="AN38">
        <v>0</v>
      </c>
      <c r="AO38">
        <v>10</v>
      </c>
      <c r="AP38">
        <v>5</v>
      </c>
      <c r="AQ38">
        <v>12</v>
      </c>
      <c r="AR38">
        <v>2</v>
      </c>
      <c r="AS38">
        <v>10</v>
      </c>
      <c r="AT38">
        <v>3</v>
      </c>
      <c r="AU38">
        <v>12</v>
      </c>
      <c r="AV38">
        <v>9</v>
      </c>
      <c r="AW38">
        <v>4</v>
      </c>
      <c r="AX38">
        <v>1</v>
      </c>
      <c r="AY38">
        <f>(9/200)</f>
        <v>4.4999999999999998E-2</v>
      </c>
      <c r="AZ38">
        <f>(11/200)</f>
        <v>5.5E-2</v>
      </c>
      <c r="BA38">
        <f>(12/200)</f>
        <v>0.06</v>
      </c>
      <c r="BB38">
        <f>(11/200)</f>
        <v>5.5E-2</v>
      </c>
      <c r="BC38">
        <f>(12/200)</f>
        <v>0.06</v>
      </c>
      <c r="BD38">
        <f>(12/200)</f>
        <v>0.06</v>
      </c>
      <c r="BE38">
        <f>(12/200)</f>
        <v>0.06</v>
      </c>
      <c r="BF38">
        <f>(12/200)</f>
        <v>0.06</v>
      </c>
      <c r="BG38">
        <f>(0.045+0.06)</f>
        <v>0.105</v>
      </c>
      <c r="BH38">
        <f>(0.055+0.06)</f>
        <v>0.11499999999999999</v>
      </c>
      <c r="BI38">
        <f>(0.06+0.06)</f>
        <v>0.12</v>
      </c>
      <c r="BJ38">
        <f>(0.055+0.06)</f>
        <v>0.11499999999999999</v>
      </c>
      <c r="BK38">
        <f>((0.045/0.105)*100)</f>
        <v>42.857142857142854</v>
      </c>
      <c r="BL38">
        <f>((0.055/0.115)*100)</f>
        <v>47.826086956521735</v>
      </c>
      <c r="BM38">
        <f>((0.06/0.12)*100)</f>
        <v>50</v>
      </c>
      <c r="BN38">
        <f>((0.055/0.115)*100)</f>
        <v>47.826086956521735</v>
      </c>
      <c r="BO38">
        <f>((0.06/0.105)*100)</f>
        <v>57.142857142857139</v>
      </c>
      <c r="BP38">
        <f>((0.06/0.115)*100)</f>
        <v>52.173913043478258</v>
      </c>
      <c r="BQ38">
        <f>((0.06/0.12)*100)</f>
        <v>50</v>
      </c>
      <c r="BR38">
        <f>((0.06/0.115)*100)</f>
        <v>52.173913043478258</v>
      </c>
      <c r="BS38">
        <f>((0/9)*100)</f>
        <v>0</v>
      </c>
      <c r="BT38">
        <f>((2/9)*100)</f>
        <v>22.222222222222221</v>
      </c>
      <c r="BU38">
        <f>((6/9)*100)</f>
        <v>66.666666666666657</v>
      </c>
      <c r="BV38">
        <f>((0/11)*100)</f>
        <v>0</v>
      </c>
      <c r="BW38">
        <f>((9/11)*100)</f>
        <v>81.818181818181827</v>
      </c>
      <c r="BX38">
        <f>((3/11)*100)</f>
        <v>27.27272727272727</v>
      </c>
      <c r="BY38">
        <f>((2/12)*100)</f>
        <v>16.666666666666664</v>
      </c>
      <c r="BZ38">
        <f>((9/12)*100)</f>
        <v>75</v>
      </c>
      <c r="CA38">
        <f>((1/12)*100)</f>
        <v>8.3333333333333321</v>
      </c>
      <c r="CB38">
        <f>((6/11)*100)</f>
        <v>54.54545454545454</v>
      </c>
      <c r="CC38">
        <f>((1/11)*100)</f>
        <v>9.0909090909090917</v>
      </c>
      <c r="CD38">
        <f>((0/11)*100)</f>
        <v>0</v>
      </c>
      <c r="CE38">
        <f>((1/12)*100)</f>
        <v>8.3333333333333321</v>
      </c>
      <c r="CF38">
        <f>((2/12)*100)</f>
        <v>16.666666666666664</v>
      </c>
      <c r="CG38">
        <f>((9/12)*100)</f>
        <v>75</v>
      </c>
      <c r="CH38">
        <f>((0/12)*100)</f>
        <v>0</v>
      </c>
      <c r="CI38">
        <f>((10/12)*100)</f>
        <v>83.333333333333343</v>
      </c>
      <c r="CJ38">
        <f>((5/12)*100)</f>
        <v>41.666666666666671</v>
      </c>
      <c r="CK38">
        <f>((2/12)*100)</f>
        <v>16.666666666666664</v>
      </c>
      <c r="CL38">
        <f>((10/12)*100)</f>
        <v>83.333333333333343</v>
      </c>
      <c r="CM38">
        <f>((3/12)*100)</f>
        <v>25</v>
      </c>
      <c r="CN38">
        <f>((9/12)*100)</f>
        <v>75</v>
      </c>
      <c r="CO38">
        <f>((4/12)*100)</f>
        <v>33.333333333333329</v>
      </c>
      <c r="CP38">
        <f>((1/12)*100)</f>
        <v>8.3333333333333321</v>
      </c>
      <c r="CQ38">
        <f>$I38/$BG38</f>
        <v>123.68809162468102</v>
      </c>
      <c r="CR38">
        <f>$J38/$BH38</f>
        <v>135.88691930096203</v>
      </c>
      <c r="CS38">
        <f>$K38/$BI38</f>
        <v>143.78303333333332</v>
      </c>
      <c r="CT38">
        <f>$L38/$BJ38</f>
        <v>129.23112397629095</v>
      </c>
      <c r="CV38">
        <v>0.47619047619047616</v>
      </c>
      <c r="CW38">
        <v>0.33333333333333331</v>
      </c>
      <c r="CX38">
        <v>0.1428571428571429</v>
      </c>
      <c r="CY38">
        <v>0.47826086956521741</v>
      </c>
      <c r="CZ38">
        <v>8.6956521739130488E-2</v>
      </c>
      <c r="DA38">
        <v>0.34782608695652173</v>
      </c>
      <c r="DB38">
        <v>0.41666666666666663</v>
      </c>
      <c r="DC38">
        <v>7.407407407407407E-2</v>
      </c>
      <c r="DD38">
        <v>0.45833333333333331</v>
      </c>
      <c r="DE38">
        <v>0.21739130434782608</v>
      </c>
      <c r="DF38">
        <v>0.34782608695652173</v>
      </c>
      <c r="DG38">
        <v>0.47826086956521741</v>
      </c>
    </row>
    <row r="39" spans="1:111" x14ac:dyDescent="0.25">
      <c r="A39">
        <v>202.33407099999999</v>
      </c>
      <c r="B39">
        <v>5.6044090000000004</v>
      </c>
      <c r="C39">
        <v>196.72966199999999</v>
      </c>
      <c r="D39">
        <v>7.8084100000000003</v>
      </c>
      <c r="E39">
        <v>188.98426000000001</v>
      </c>
      <c r="F39">
        <v>6.0452500000000002</v>
      </c>
      <c r="G39">
        <v>196.41483499999998</v>
      </c>
      <c r="H39">
        <v>8.9418100000000003</v>
      </c>
      <c r="I39">
        <f>SQRT((ABS($A$40-$A$39)^2+(ABS($B$40-$B$39)^2)))</f>
        <v>16.751912636135433</v>
      </c>
      <c r="J39">
        <f>SQRT((ABS($C$40-$C$39)^2+(ABS($D$40-$D$39)^2)))</f>
        <v>15.247598477664402</v>
      </c>
      <c r="K39">
        <f>SQRT((ABS($E$40-$E$39)^2+(ABS($F$40-$F$39)^2)))</f>
        <v>12.790762177128071</v>
      </c>
      <c r="L39">
        <f>SQRT((ABS($G$40-$G$39)^2+(ABS($H$40-$H$39)^2)))</f>
        <v>16.747783822195057</v>
      </c>
      <c r="M39">
        <f>ABS($B$39-$D$39)</f>
        <v>2.2040009999999999</v>
      </c>
      <c r="N39">
        <f>ABS($F$39-$H$39)</f>
        <v>2.89656</v>
      </c>
      <c r="Q39">
        <f>SQRT((ABS($A$39-$E$40)^2+(ABS($B$39-$F$40)^2)))</f>
        <v>0.5666479999999865</v>
      </c>
      <c r="R39">
        <f>SQRT((ABS($C$39-$G$39)^2+(ABS($D$39-$H$39)^2)))</f>
        <v>1.1763127134945899</v>
      </c>
      <c r="S39">
        <v>11</v>
      </c>
      <c r="T39">
        <v>0</v>
      </c>
      <c r="U39">
        <v>2</v>
      </c>
      <c r="V39">
        <v>5</v>
      </c>
      <c r="W39">
        <v>11</v>
      </c>
      <c r="X39">
        <v>0</v>
      </c>
      <c r="Y39">
        <v>9</v>
      </c>
      <c r="Z39">
        <v>1</v>
      </c>
      <c r="AA39">
        <v>11</v>
      </c>
      <c r="AB39">
        <v>2</v>
      </c>
      <c r="AC39">
        <v>9</v>
      </c>
      <c r="AD39">
        <v>0</v>
      </c>
      <c r="AE39">
        <v>10</v>
      </c>
      <c r="AF39">
        <v>5</v>
      </c>
      <c r="AG39">
        <v>4</v>
      </c>
      <c r="AH39">
        <v>2</v>
      </c>
      <c r="AI39">
        <v>15</v>
      </c>
      <c r="AJ39">
        <v>4</v>
      </c>
      <c r="AK39">
        <v>6</v>
      </c>
      <c r="AL39">
        <v>10</v>
      </c>
      <c r="AM39">
        <v>14</v>
      </c>
      <c r="AN39">
        <v>5</v>
      </c>
      <c r="AO39">
        <v>11</v>
      </c>
      <c r="AP39">
        <v>4</v>
      </c>
      <c r="AQ39">
        <v>13</v>
      </c>
      <c r="AR39">
        <v>6</v>
      </c>
      <c r="AS39">
        <v>11</v>
      </c>
      <c r="AT39">
        <v>2</v>
      </c>
      <c r="AU39">
        <v>16</v>
      </c>
      <c r="AV39">
        <v>10</v>
      </c>
      <c r="AW39">
        <v>6</v>
      </c>
      <c r="AX39">
        <v>5</v>
      </c>
      <c r="AY39">
        <f>(11/200)</f>
        <v>5.5E-2</v>
      </c>
      <c r="AZ39">
        <f>(11/200)</f>
        <v>5.5E-2</v>
      </c>
      <c r="BA39">
        <f>(11/200)</f>
        <v>5.5E-2</v>
      </c>
      <c r="BB39">
        <f>(10/200)</f>
        <v>0.05</v>
      </c>
      <c r="BC39">
        <f>(15/200)</f>
        <v>7.4999999999999997E-2</v>
      </c>
      <c r="BD39">
        <f>(14/200)</f>
        <v>7.0000000000000007E-2</v>
      </c>
      <c r="BE39">
        <f>(13/200)</f>
        <v>6.5000000000000002E-2</v>
      </c>
      <c r="BF39">
        <f>(16/200)</f>
        <v>0.08</v>
      </c>
      <c r="BG39">
        <f>(0.055+0.075)</f>
        <v>0.13</v>
      </c>
      <c r="BH39">
        <f>(0.055+0.07)</f>
        <v>0.125</v>
      </c>
      <c r="BI39">
        <f>(0.055+0.065)</f>
        <v>0.12</v>
      </c>
      <c r="BJ39">
        <f>(0.05+0.08)</f>
        <v>0.13</v>
      </c>
      <c r="BK39">
        <f>((0.055/0.13)*100)</f>
        <v>42.307692307692307</v>
      </c>
      <c r="BL39">
        <f>((0.055/0.125)*100)</f>
        <v>44</v>
      </c>
      <c r="BM39">
        <f>((0.055/0.12)*100)</f>
        <v>45.833333333333336</v>
      </c>
      <c r="BN39">
        <f>((0.05/0.13)*100)</f>
        <v>38.461538461538467</v>
      </c>
      <c r="BO39">
        <f>((0.075/0.13)*100)</f>
        <v>57.692307692307686</v>
      </c>
      <c r="BP39">
        <f>((0.07/0.125)*100)</f>
        <v>56.000000000000007</v>
      </c>
      <c r="BQ39">
        <f>((0.065/0.12)*100)</f>
        <v>54.166666666666671</v>
      </c>
      <c r="BR39">
        <f>((0.08/0.13)*100)</f>
        <v>61.53846153846154</v>
      </c>
      <c r="BS39">
        <f>((0/11)*100)</f>
        <v>0</v>
      </c>
      <c r="BT39">
        <f>((2/11)*100)</f>
        <v>18.181818181818183</v>
      </c>
      <c r="BU39">
        <f>((5/11)*100)</f>
        <v>45.454545454545453</v>
      </c>
      <c r="BV39">
        <f>((0/11)*100)</f>
        <v>0</v>
      </c>
      <c r="BW39">
        <f>((9/11)*100)</f>
        <v>81.818181818181827</v>
      </c>
      <c r="BX39">
        <f>((1/11)*100)</f>
        <v>9.0909090909090917</v>
      </c>
      <c r="BY39">
        <f>((2/11)*100)</f>
        <v>18.181818181818183</v>
      </c>
      <c r="BZ39">
        <f>((9/11)*100)</f>
        <v>81.818181818181827</v>
      </c>
      <c r="CA39">
        <f>((0/11)*100)</f>
        <v>0</v>
      </c>
      <c r="CB39">
        <f>((5/10)*100)</f>
        <v>50</v>
      </c>
      <c r="CC39">
        <f>((4/10)*100)</f>
        <v>40</v>
      </c>
      <c r="CD39">
        <f>((2/10)*100)</f>
        <v>20</v>
      </c>
      <c r="CE39">
        <f>((4/15)*100)</f>
        <v>26.666666666666668</v>
      </c>
      <c r="CF39">
        <f>((6/15)*100)</f>
        <v>40</v>
      </c>
      <c r="CG39">
        <f>((10/15)*100)</f>
        <v>66.666666666666657</v>
      </c>
      <c r="CH39">
        <f>((5/14)*100)</f>
        <v>35.714285714285715</v>
      </c>
      <c r="CI39">
        <f>((11/14)*100)</f>
        <v>78.571428571428569</v>
      </c>
      <c r="CJ39">
        <f>((4/14)*100)</f>
        <v>28.571428571428569</v>
      </c>
      <c r="CK39">
        <f>((6/13)*100)</f>
        <v>46.153846153846153</v>
      </c>
      <c r="CL39">
        <f>((11/13)*100)</f>
        <v>84.615384615384613</v>
      </c>
      <c r="CM39">
        <f>((2/13)*100)</f>
        <v>15.384615384615385</v>
      </c>
      <c r="CN39">
        <f>((10/16)*100)</f>
        <v>62.5</v>
      </c>
      <c r="CO39">
        <f>((6/16)*100)</f>
        <v>37.5</v>
      </c>
      <c r="CP39">
        <f>((5/16)*100)</f>
        <v>31.25</v>
      </c>
      <c r="CQ39">
        <f>$I39/$BG39</f>
        <v>128.86086643181102</v>
      </c>
      <c r="CR39">
        <f>$J39/$BH39</f>
        <v>121.98078782131522</v>
      </c>
      <c r="CS39">
        <f>$K39/$BI39</f>
        <v>106.58968480940059</v>
      </c>
      <c r="CT39">
        <f>$L39/$BJ39</f>
        <v>128.82910632457737</v>
      </c>
      <c r="CV39">
        <v>0.42307692307692307</v>
      </c>
      <c r="CW39">
        <v>0.34615384615384615</v>
      </c>
      <c r="CX39">
        <v>0.19230769230769229</v>
      </c>
      <c r="CY39">
        <v>0.4</v>
      </c>
      <c r="CZ39">
        <v>0.12</v>
      </c>
      <c r="DA39">
        <v>0.4</v>
      </c>
      <c r="DB39">
        <v>0.29166666666666663</v>
      </c>
      <c r="DC39">
        <v>0.125</v>
      </c>
      <c r="DD39">
        <v>0.5</v>
      </c>
      <c r="DE39">
        <v>0.19230769230769232</v>
      </c>
      <c r="DF39">
        <v>0.38461538461538458</v>
      </c>
      <c r="DG39">
        <v>0.46153846153846156</v>
      </c>
    </row>
    <row r="40" spans="1:111" x14ac:dyDescent="0.25">
      <c r="A40">
        <v>219.06093799999999</v>
      </c>
      <c r="B40">
        <v>6.5201039999999999</v>
      </c>
      <c r="C40">
        <v>211.97010699999998</v>
      </c>
      <c r="D40">
        <v>8.2754169999999991</v>
      </c>
      <c r="E40">
        <v>201.76742300000001</v>
      </c>
      <c r="F40">
        <v>5.6044090000000004</v>
      </c>
      <c r="G40">
        <v>213.162398</v>
      </c>
      <c r="H40">
        <v>9.0278130000000001</v>
      </c>
      <c r="I40">
        <f>SQRT((ABS($A$41-$A$40)^2+(ABS($B$41-$B$40)^2)))</f>
        <v>14.817760556751136</v>
      </c>
      <c r="J40">
        <f>SQRT((ABS($C$41-$C$40)^2+(ABS($D$41-$D$40)^2)))</f>
        <v>14.905770338969717</v>
      </c>
      <c r="K40">
        <f>SQRT((ABS($E$41-$E$40)^2+(ABS($F$41-$F$40)^2)))</f>
        <v>17.001179610720907</v>
      </c>
      <c r="L40">
        <f>SQRT((ABS($G$41-$G$40)^2+(ABS($H$41-$H$40)^2)))</f>
        <v>14.502059709849496</v>
      </c>
      <c r="M40">
        <f>ABS($B$40-$D$40)</f>
        <v>1.7553129999999992</v>
      </c>
      <c r="N40">
        <f>ABS($F$40-$H$40)</f>
        <v>3.4234039999999997</v>
      </c>
      <c r="Q40">
        <f>SQRT((ABS($A$40-$E$41)^2+(ABS($B$40-$F$41)^2)))</f>
        <v>0.31995229843369466</v>
      </c>
      <c r="R40">
        <f>SQRT((ABS($C$40-$G$40)^2+(ABS($D$40-$H$40)^2)))</f>
        <v>1.4098431010211843</v>
      </c>
      <c r="S40">
        <v>11</v>
      </c>
      <c r="T40">
        <v>0</v>
      </c>
      <c r="U40">
        <v>3</v>
      </c>
      <c r="V40">
        <v>6</v>
      </c>
      <c r="W40">
        <v>11</v>
      </c>
      <c r="X40">
        <v>0</v>
      </c>
      <c r="Y40">
        <v>9</v>
      </c>
      <c r="Z40">
        <v>4</v>
      </c>
      <c r="AA40">
        <v>12</v>
      </c>
      <c r="AB40">
        <v>3</v>
      </c>
      <c r="AC40">
        <v>9</v>
      </c>
      <c r="AD40">
        <v>2</v>
      </c>
      <c r="AE40">
        <v>12</v>
      </c>
      <c r="AF40">
        <v>6</v>
      </c>
      <c r="AG40">
        <v>4</v>
      </c>
      <c r="AH40">
        <v>2</v>
      </c>
      <c r="AI40">
        <v>12</v>
      </c>
      <c r="AJ40">
        <v>1</v>
      </c>
      <c r="AK40">
        <v>3</v>
      </c>
      <c r="AL40">
        <v>7</v>
      </c>
      <c r="AM40">
        <v>12</v>
      </c>
      <c r="AN40">
        <v>1</v>
      </c>
      <c r="AO40">
        <v>10</v>
      </c>
      <c r="AP40">
        <v>6</v>
      </c>
      <c r="AQ40">
        <v>12</v>
      </c>
      <c r="AR40">
        <v>3</v>
      </c>
      <c r="AS40">
        <v>10</v>
      </c>
      <c r="AT40">
        <v>4</v>
      </c>
      <c r="AU40">
        <v>12</v>
      </c>
      <c r="AV40">
        <v>7</v>
      </c>
      <c r="AW40">
        <v>5</v>
      </c>
      <c r="AX40">
        <v>2</v>
      </c>
      <c r="AY40">
        <f>(11/200)</f>
        <v>5.5E-2</v>
      </c>
      <c r="AZ40">
        <f>(11/200)</f>
        <v>5.5E-2</v>
      </c>
      <c r="BA40">
        <f>(12/200)</f>
        <v>0.06</v>
      </c>
      <c r="BB40">
        <f>(12/200)</f>
        <v>0.06</v>
      </c>
      <c r="BC40">
        <f>(12/200)</f>
        <v>0.06</v>
      </c>
      <c r="BD40">
        <f>(12/200)</f>
        <v>0.06</v>
      </c>
      <c r="BE40">
        <f>(12/200)</f>
        <v>0.06</v>
      </c>
      <c r="BF40">
        <f>(12/200)</f>
        <v>0.06</v>
      </c>
      <c r="BG40">
        <f>(0.055+0.06)</f>
        <v>0.11499999999999999</v>
      </c>
      <c r="BH40">
        <f>(0.055+0.06)</f>
        <v>0.11499999999999999</v>
      </c>
      <c r="BI40">
        <f>(0.06+0.06)</f>
        <v>0.12</v>
      </c>
      <c r="BJ40">
        <f>(0.06+0.06)</f>
        <v>0.12</v>
      </c>
      <c r="BK40">
        <f>((0.055/0.115)*100)</f>
        <v>47.826086956521735</v>
      </c>
      <c r="BL40">
        <f>((0.055/0.115)*100)</f>
        <v>47.826086956521735</v>
      </c>
      <c r="BM40">
        <f>((0.06/0.12)*100)</f>
        <v>50</v>
      </c>
      <c r="BN40">
        <f>((0.06/0.12)*100)</f>
        <v>50</v>
      </c>
      <c r="BO40">
        <f>((0.06/0.115)*100)</f>
        <v>52.173913043478258</v>
      </c>
      <c r="BP40">
        <f>((0.06/0.115)*100)</f>
        <v>52.173913043478258</v>
      </c>
      <c r="BQ40">
        <f>((0.06/0.12)*100)</f>
        <v>50</v>
      </c>
      <c r="BR40">
        <f>((0.06/0.12)*100)</f>
        <v>50</v>
      </c>
      <c r="BS40">
        <f>((0/11)*100)</f>
        <v>0</v>
      </c>
      <c r="BT40">
        <f>((3/11)*100)</f>
        <v>27.27272727272727</v>
      </c>
      <c r="BU40">
        <f>((6/11)*100)</f>
        <v>54.54545454545454</v>
      </c>
      <c r="BV40">
        <f>((0/11)*100)</f>
        <v>0</v>
      </c>
      <c r="BW40">
        <f>((9/11)*100)</f>
        <v>81.818181818181827</v>
      </c>
      <c r="BX40">
        <f>((4/11)*100)</f>
        <v>36.363636363636367</v>
      </c>
      <c r="BY40">
        <f>((3/12)*100)</f>
        <v>25</v>
      </c>
      <c r="BZ40">
        <f>((9/12)*100)</f>
        <v>75</v>
      </c>
      <c r="CA40">
        <f>((2/12)*100)</f>
        <v>16.666666666666664</v>
      </c>
      <c r="CB40">
        <f>((6/12)*100)</f>
        <v>50</v>
      </c>
      <c r="CC40">
        <f>((4/12)*100)</f>
        <v>33.333333333333329</v>
      </c>
      <c r="CD40">
        <f>((2/12)*100)</f>
        <v>16.666666666666664</v>
      </c>
      <c r="CE40">
        <f>((1/12)*100)</f>
        <v>8.3333333333333321</v>
      </c>
      <c r="CF40">
        <f>((3/12)*100)</f>
        <v>25</v>
      </c>
      <c r="CG40">
        <f>((7/12)*100)</f>
        <v>58.333333333333336</v>
      </c>
      <c r="CH40">
        <f>((1/12)*100)</f>
        <v>8.3333333333333321</v>
      </c>
      <c r="CI40">
        <f>((10/12)*100)</f>
        <v>83.333333333333343</v>
      </c>
      <c r="CJ40">
        <f>((6/12)*100)</f>
        <v>50</v>
      </c>
      <c r="CK40">
        <f>((3/12)*100)</f>
        <v>25</v>
      </c>
      <c r="CL40">
        <f>((10/12)*100)</f>
        <v>83.333333333333343</v>
      </c>
      <c r="CM40">
        <f>((4/12)*100)</f>
        <v>33.333333333333329</v>
      </c>
      <c r="CN40">
        <f>((7/12)*100)</f>
        <v>58.333333333333336</v>
      </c>
      <c r="CO40">
        <f>((5/12)*100)</f>
        <v>41.666666666666671</v>
      </c>
      <c r="CP40">
        <f>((2/12)*100)</f>
        <v>16.666666666666664</v>
      </c>
      <c r="CQ40">
        <f>$I40/$BG40</f>
        <v>128.85009179783597</v>
      </c>
      <c r="CR40">
        <f>$J40/$BH40</f>
        <v>129.6153942519106</v>
      </c>
      <c r="CS40">
        <f>$K40/$BI40</f>
        <v>141.67649675600757</v>
      </c>
      <c r="CT40">
        <f>$L40/$BJ40</f>
        <v>120.85049758207913</v>
      </c>
      <c r="CV40">
        <v>0.47826086956521741</v>
      </c>
      <c r="CW40">
        <v>0.34782608695652173</v>
      </c>
      <c r="CX40">
        <v>0.21739130434782605</v>
      </c>
      <c r="CY40">
        <v>0.47826086956521741</v>
      </c>
      <c r="CZ40">
        <v>8.6956521739130488E-2</v>
      </c>
      <c r="DA40">
        <v>0.30434782608695654</v>
      </c>
      <c r="DB40">
        <v>0.375</v>
      </c>
      <c r="DC40">
        <v>8.3333333333333329E-2</v>
      </c>
      <c r="DD40">
        <v>0.41666666666666669</v>
      </c>
      <c r="DE40">
        <v>0.25</v>
      </c>
      <c r="DF40">
        <v>0.29166666666666663</v>
      </c>
      <c r="DG40">
        <v>0.41666666666666663</v>
      </c>
    </row>
    <row r="41" spans="1:111" x14ac:dyDescent="0.25">
      <c r="A41">
        <v>233.87021099999998</v>
      </c>
      <c r="B41">
        <v>7.0215630000000004</v>
      </c>
      <c r="C41">
        <v>226.842085</v>
      </c>
      <c r="D41">
        <v>9.2785419999999998</v>
      </c>
      <c r="E41">
        <v>218.74719099999999</v>
      </c>
      <c r="F41">
        <v>6.4573960000000001</v>
      </c>
      <c r="G41">
        <v>227.657816</v>
      </c>
      <c r="H41">
        <v>9.4666669999999993</v>
      </c>
      <c r="I41">
        <f>SQRT((ABS($A$42-$A$41)^2+(ABS($B$42-$B$41)^2)))</f>
        <v>13.747646782752174</v>
      </c>
      <c r="J41">
        <f>SQRT((ABS($C$42-$C$41)^2+(ABS($D$42-$D$41)^2)))</f>
        <v>15.123152009609232</v>
      </c>
      <c r="K41">
        <f>SQRT((ABS($E$42-$E$41)^2+(ABS($F$42-$F$41)^2)))</f>
        <v>15.751641205468143</v>
      </c>
      <c r="L41">
        <f>SQRT((ABS($G$42-$G$41)^2+(ABS($H$42-$H$41)^2)))</f>
        <v>13.814416366358284</v>
      </c>
      <c r="M41">
        <f>ABS($B$41-$D$41)</f>
        <v>2.2569789999999994</v>
      </c>
      <c r="N41">
        <f>ABS($F$41-$H$41)</f>
        <v>3.0092709999999991</v>
      </c>
      <c r="Q41">
        <f>SQRT((ABS($A$41-$E$42)^2+(ABS($B$41-$F$42)^2)))</f>
        <v>0.73160153657370119</v>
      </c>
      <c r="R41">
        <f>SQRT((ABS($C$41-$G$41)^2+(ABS($D$41-$H$41)^2)))</f>
        <v>0.83714280740265523</v>
      </c>
      <c r="S41">
        <v>10</v>
      </c>
      <c r="T41">
        <v>0</v>
      </c>
      <c r="U41">
        <v>3</v>
      </c>
      <c r="V41">
        <v>6</v>
      </c>
      <c r="W41">
        <v>10</v>
      </c>
      <c r="X41">
        <v>0</v>
      </c>
      <c r="Y41">
        <v>8</v>
      </c>
      <c r="Z41">
        <v>4</v>
      </c>
      <c r="AA41">
        <v>12</v>
      </c>
      <c r="AB41">
        <v>3</v>
      </c>
      <c r="AC41">
        <v>8</v>
      </c>
      <c r="AD41">
        <v>2</v>
      </c>
      <c r="AE41">
        <v>12</v>
      </c>
      <c r="AF41">
        <v>6</v>
      </c>
      <c r="AG41">
        <v>2</v>
      </c>
      <c r="AH41">
        <v>0</v>
      </c>
      <c r="AI41">
        <v>13</v>
      </c>
      <c r="AJ41">
        <v>3</v>
      </c>
      <c r="AK41">
        <v>4</v>
      </c>
      <c r="AL41">
        <v>7</v>
      </c>
      <c r="AM41">
        <v>13</v>
      </c>
      <c r="AN41">
        <v>2</v>
      </c>
      <c r="AO41">
        <v>10</v>
      </c>
      <c r="AP41">
        <v>5</v>
      </c>
      <c r="AQ41">
        <v>12</v>
      </c>
      <c r="AR41">
        <v>4</v>
      </c>
      <c r="AS41">
        <v>10</v>
      </c>
      <c r="AT41">
        <v>2</v>
      </c>
      <c r="AU41">
        <v>11</v>
      </c>
      <c r="AV41">
        <v>7</v>
      </c>
      <c r="AW41">
        <v>5</v>
      </c>
      <c r="AX41">
        <v>1</v>
      </c>
      <c r="AY41">
        <f>(10/200)</f>
        <v>0.05</v>
      </c>
      <c r="AZ41">
        <f>(10/200)</f>
        <v>0.05</v>
      </c>
      <c r="BA41">
        <f>(12/200)</f>
        <v>0.06</v>
      </c>
      <c r="BB41">
        <f>(12/200)</f>
        <v>0.06</v>
      </c>
      <c r="BC41">
        <f>(13/200)</f>
        <v>6.5000000000000002E-2</v>
      </c>
      <c r="BD41">
        <f>(13/200)</f>
        <v>6.5000000000000002E-2</v>
      </c>
      <c r="BE41">
        <f>(12/200)</f>
        <v>0.06</v>
      </c>
      <c r="BF41">
        <f>(11/200)</f>
        <v>5.5E-2</v>
      </c>
      <c r="BG41">
        <f>(0.05+0.065)</f>
        <v>0.115</v>
      </c>
      <c r="BH41">
        <f>(0.05+0.065)</f>
        <v>0.115</v>
      </c>
      <c r="BI41">
        <f>(0.06+0.06)</f>
        <v>0.12</v>
      </c>
      <c r="BJ41">
        <f>(0.06+0.055)</f>
        <v>0.11499999999999999</v>
      </c>
      <c r="BK41">
        <f>((0.05/0.115)*100)</f>
        <v>43.478260869565219</v>
      </c>
      <c r="BL41">
        <f>((0.05/0.115)*100)</f>
        <v>43.478260869565219</v>
      </c>
      <c r="BM41">
        <f>((0.06/0.12)*100)</f>
        <v>50</v>
      </c>
      <c r="BN41">
        <f>((0.06/0.115)*100)</f>
        <v>52.173913043478258</v>
      </c>
      <c r="BO41">
        <f>((0.065/0.115)*100)</f>
        <v>56.521739130434781</v>
      </c>
      <c r="BP41">
        <f>((0.065/0.115)*100)</f>
        <v>56.521739130434781</v>
      </c>
      <c r="BQ41">
        <f>((0.06/0.12)*100)</f>
        <v>50</v>
      </c>
      <c r="BR41">
        <f>((0.055/0.115)*100)</f>
        <v>47.826086956521735</v>
      </c>
      <c r="BS41">
        <f>((0/10)*100)</f>
        <v>0</v>
      </c>
      <c r="BT41">
        <f>((3/10)*100)</f>
        <v>30</v>
      </c>
      <c r="BU41">
        <f>((6/10)*100)</f>
        <v>60</v>
      </c>
      <c r="BV41">
        <f>((0/10)*100)</f>
        <v>0</v>
      </c>
      <c r="BW41">
        <f>((8/10)*100)</f>
        <v>80</v>
      </c>
      <c r="BX41">
        <f>((4/10)*100)</f>
        <v>40</v>
      </c>
      <c r="BY41">
        <f>((3/12)*100)</f>
        <v>25</v>
      </c>
      <c r="BZ41">
        <f>((8/12)*100)</f>
        <v>66.666666666666657</v>
      </c>
      <c r="CA41">
        <f>((2/12)*100)</f>
        <v>16.666666666666664</v>
      </c>
      <c r="CB41">
        <f>((6/12)*100)</f>
        <v>50</v>
      </c>
      <c r="CC41">
        <f>((2/12)*100)</f>
        <v>16.666666666666664</v>
      </c>
      <c r="CD41">
        <f>((0/12)*100)</f>
        <v>0</v>
      </c>
      <c r="CE41">
        <f>((3/13)*100)</f>
        <v>23.076923076923077</v>
      </c>
      <c r="CF41">
        <f>((4/13)*100)</f>
        <v>30.76923076923077</v>
      </c>
      <c r="CG41">
        <f>((7/13)*100)</f>
        <v>53.846153846153847</v>
      </c>
      <c r="CH41">
        <f>((2/13)*100)</f>
        <v>15.384615384615385</v>
      </c>
      <c r="CI41">
        <f>((10/13)*100)</f>
        <v>76.923076923076934</v>
      </c>
      <c r="CJ41">
        <f>((5/13)*100)</f>
        <v>38.461538461538467</v>
      </c>
      <c r="CK41">
        <f>((4/12)*100)</f>
        <v>33.333333333333329</v>
      </c>
      <c r="CL41">
        <f>((10/12)*100)</f>
        <v>83.333333333333343</v>
      </c>
      <c r="CM41">
        <f>((2/12)*100)</f>
        <v>16.666666666666664</v>
      </c>
      <c r="CN41">
        <f>((7/11)*100)</f>
        <v>63.636363636363633</v>
      </c>
      <c r="CO41">
        <f>((5/11)*100)</f>
        <v>45.454545454545453</v>
      </c>
      <c r="CP41">
        <f>((1/11)*100)</f>
        <v>9.0909090909090917</v>
      </c>
      <c r="CQ41">
        <f>$I41/$BG41</f>
        <v>119.54475463262759</v>
      </c>
      <c r="CR41">
        <f>$J41/$BH41</f>
        <v>131.50566964877592</v>
      </c>
      <c r="CS41">
        <f>$K41/$BI41</f>
        <v>131.26367671223454</v>
      </c>
      <c r="CT41">
        <f>$L41/$BJ41</f>
        <v>120.12535970746335</v>
      </c>
      <c r="CV41">
        <v>0.47826086956521741</v>
      </c>
      <c r="CW41">
        <v>0.30434782608695654</v>
      </c>
      <c r="CX41">
        <v>0.26086956521739135</v>
      </c>
      <c r="CY41">
        <v>0.47826086956521741</v>
      </c>
      <c r="CZ41">
        <v>0.13043478260869568</v>
      </c>
      <c r="DA41">
        <v>0.2608695652173913</v>
      </c>
      <c r="DB41">
        <v>0.33333333333333337</v>
      </c>
      <c r="DC41">
        <v>0.125</v>
      </c>
      <c r="DD41">
        <v>0.41666666666666669</v>
      </c>
      <c r="DE41">
        <v>0.2608695652173913</v>
      </c>
      <c r="DF41">
        <v>0.26086956521739135</v>
      </c>
      <c r="DG41">
        <v>0.43478260869565222</v>
      </c>
    </row>
    <row r="42" spans="1:111" x14ac:dyDescent="0.25">
      <c r="A42">
        <v>247.61271099999999</v>
      </c>
      <c r="B42">
        <v>6.6454170000000001</v>
      </c>
      <c r="C42">
        <v>241.96510699999999</v>
      </c>
      <c r="D42">
        <v>9.2158339999999992</v>
      </c>
      <c r="E42">
        <v>234.49770999999998</v>
      </c>
      <c r="F42">
        <v>6.6454170000000001</v>
      </c>
      <c r="G42">
        <v>241.46312799999998</v>
      </c>
      <c r="H42">
        <v>9.9681250000000006</v>
      </c>
      <c r="M42">
        <f>ABS($B$42-$D$42)</f>
        <v>2.5704169999999991</v>
      </c>
      <c r="N42">
        <f>ABS($F$42-$H$42)</f>
        <v>3.3227080000000004</v>
      </c>
      <c r="O42">
        <v>2.0880029999999996</v>
      </c>
      <c r="P42">
        <v>1.9781960000000001</v>
      </c>
      <c r="R42">
        <f>SQRT((ABS($C$42-$G$42)^2+(ABS($D$42-$H$42)^2)))</f>
        <v>0.90439187586024228</v>
      </c>
      <c r="AM42">
        <v>15</v>
      </c>
      <c r="AN42">
        <v>5</v>
      </c>
      <c r="AO42">
        <v>11</v>
      </c>
      <c r="AP42">
        <v>5</v>
      </c>
      <c r="AQ42">
        <v>15</v>
      </c>
      <c r="AR42">
        <v>8</v>
      </c>
      <c r="AS42">
        <v>11</v>
      </c>
      <c r="AT42">
        <v>3</v>
      </c>
      <c r="BD42">
        <f>(15/200)</f>
        <v>7.4999999999999997E-2</v>
      </c>
      <c r="BE42">
        <f>(15/200)</f>
        <v>7.4999999999999997E-2</v>
      </c>
      <c r="CH42">
        <f>((5/15)*100)</f>
        <v>33.333333333333329</v>
      </c>
      <c r="CI42">
        <f>((11/15)*100)</f>
        <v>73.333333333333329</v>
      </c>
      <c r="CJ42">
        <f>((5/15)*100)</f>
        <v>33.333333333333329</v>
      </c>
      <c r="CK42">
        <f>((8/15)*100)</f>
        <v>53.333333333333336</v>
      </c>
      <c r="CL42">
        <f>((11/15)*100)</f>
        <v>73.333333333333329</v>
      </c>
      <c r="CM42">
        <f>((3/15)*100)</f>
        <v>20</v>
      </c>
      <c r="DC42">
        <v>0.16666666666666666</v>
      </c>
    </row>
    <row r="43" spans="1:111" x14ac:dyDescent="0.25">
      <c r="A43" t="s">
        <v>22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</row>
    <row r="44" spans="1:111" x14ac:dyDescent="0.25">
      <c r="A44">
        <v>199.563422</v>
      </c>
      <c r="B44">
        <v>6.8008160000000002</v>
      </c>
      <c r="C44">
        <v>209.33458200000001</v>
      </c>
      <c r="D44">
        <v>6.6454170000000001</v>
      </c>
      <c r="E44">
        <v>218.621668</v>
      </c>
      <c r="F44">
        <v>8.3381249999999998</v>
      </c>
      <c r="G44">
        <v>209.836566</v>
      </c>
      <c r="H44">
        <v>5.4542710000000003</v>
      </c>
      <c r="I44">
        <f>SQRT((ABS($A$45-$A$44)^2+(ABS($B$45-$B$44)^2)))</f>
        <v>13.854948047767071</v>
      </c>
      <c r="J44">
        <f>SQRT((ABS($C$45-$C$44)^2+(ABS($D$45-$D$44)^2)))</f>
        <v>17.683806182312981</v>
      </c>
      <c r="K44">
        <f>SQRT((ABS($E$45-$E$44)^2+(ABS($F$45-$F$44)^2)))</f>
        <v>19.478537362796423</v>
      </c>
      <c r="L44">
        <f>SQRT((ABS($G$45-$G$44)^2+(ABS($H$45-$H$44)^2)))</f>
        <v>17.432705387714499</v>
      </c>
      <c r="M44">
        <f>ABS($B$44-$D$44)</f>
        <v>0.15539900000000006</v>
      </c>
      <c r="N44">
        <f>ABS($F$44-$H$44)</f>
        <v>2.8838539999999995</v>
      </c>
      <c r="Q44">
        <f>SQRT((ABS($A$44-$E$45)^2+(ABS($B$44-$F$45)^2)))</f>
        <v>0.4541197388145613</v>
      </c>
      <c r="R44">
        <f>SQRT((ABS($C$44-$G$44)^2+(ABS($D$44-$H$44)^2)))</f>
        <v>1.2926007618642319</v>
      </c>
      <c r="S44">
        <v>12</v>
      </c>
      <c r="T44">
        <v>0</v>
      </c>
      <c r="U44">
        <v>4</v>
      </c>
      <c r="V44">
        <v>8</v>
      </c>
      <c r="W44">
        <v>13</v>
      </c>
      <c r="X44">
        <v>1</v>
      </c>
      <c r="Y44">
        <v>11</v>
      </c>
      <c r="Z44">
        <v>1</v>
      </c>
      <c r="AA44">
        <v>15</v>
      </c>
      <c r="AB44">
        <v>4</v>
      </c>
      <c r="AC44">
        <v>11</v>
      </c>
      <c r="AD44">
        <v>0</v>
      </c>
      <c r="AE44">
        <v>13</v>
      </c>
      <c r="AF44">
        <v>8</v>
      </c>
      <c r="AG44">
        <v>4</v>
      </c>
      <c r="AH44">
        <v>0</v>
      </c>
      <c r="AI44">
        <v>12</v>
      </c>
      <c r="AJ44">
        <v>0</v>
      </c>
      <c r="AK44">
        <v>1</v>
      </c>
      <c r="AL44">
        <v>12</v>
      </c>
      <c r="AM44">
        <v>17</v>
      </c>
      <c r="AN44">
        <v>0</v>
      </c>
      <c r="AO44">
        <v>15</v>
      </c>
      <c r="AP44">
        <v>0</v>
      </c>
      <c r="AQ44">
        <v>17</v>
      </c>
      <c r="AR44">
        <v>1</v>
      </c>
      <c r="AS44">
        <v>15</v>
      </c>
      <c r="AT44">
        <v>1</v>
      </c>
      <c r="AU44">
        <v>16</v>
      </c>
      <c r="AV44">
        <v>12</v>
      </c>
      <c r="AW44">
        <v>4</v>
      </c>
      <c r="AX44">
        <v>1</v>
      </c>
      <c r="AY44">
        <f>(12/200)</f>
        <v>0.06</v>
      </c>
      <c r="AZ44">
        <f>(13/200)</f>
        <v>6.5000000000000002E-2</v>
      </c>
      <c r="BA44">
        <f>(15/200)</f>
        <v>7.4999999999999997E-2</v>
      </c>
      <c r="BB44">
        <f>(13/200)</f>
        <v>6.5000000000000002E-2</v>
      </c>
      <c r="BC44">
        <f>(12/200)</f>
        <v>0.06</v>
      </c>
      <c r="BD44">
        <f>(17/200)</f>
        <v>8.5000000000000006E-2</v>
      </c>
      <c r="BE44">
        <f>(17/200)</f>
        <v>8.5000000000000006E-2</v>
      </c>
      <c r="BF44">
        <f>(16/200)</f>
        <v>0.08</v>
      </c>
      <c r="BG44">
        <f>(0.06+0.06)</f>
        <v>0.12</v>
      </c>
      <c r="BH44">
        <f>(0.065+0.085)</f>
        <v>0.15000000000000002</v>
      </c>
      <c r="BI44">
        <f>(0.075+0.085)</f>
        <v>0.16</v>
      </c>
      <c r="BJ44">
        <f>(0.065+0.08)</f>
        <v>0.14500000000000002</v>
      </c>
      <c r="BK44">
        <f>((0.06/0.12)*100)</f>
        <v>50</v>
      </c>
      <c r="BL44">
        <f>((0.065/0.15)*100)</f>
        <v>43.333333333333336</v>
      </c>
      <c r="BM44">
        <f>((0.075/0.16)*100)</f>
        <v>46.875</v>
      </c>
      <c r="BN44">
        <f>((0.065/0.145)*100)</f>
        <v>44.827586206896555</v>
      </c>
      <c r="BO44">
        <f>((0.06/0.12)*100)</f>
        <v>50</v>
      </c>
      <c r="BP44">
        <f>((0.085/0.15)*100)</f>
        <v>56.666666666666679</v>
      </c>
      <c r="BQ44">
        <f>((0.085/0.16)*100)</f>
        <v>53.125</v>
      </c>
      <c r="BR44">
        <f>((0.08/0.145)*100)</f>
        <v>55.172413793103459</v>
      </c>
      <c r="BS44">
        <f>((0/12)*100)</f>
        <v>0</v>
      </c>
      <c r="BT44">
        <f>((4/12)*100)</f>
        <v>33.333333333333329</v>
      </c>
      <c r="BU44">
        <f>((8/12)*100)</f>
        <v>66.666666666666657</v>
      </c>
      <c r="BV44">
        <f>((1/13)*100)</f>
        <v>7.6923076923076925</v>
      </c>
      <c r="BW44">
        <f>((11/13)*100)</f>
        <v>84.615384615384613</v>
      </c>
      <c r="BX44">
        <f>((1/13)*100)</f>
        <v>7.6923076923076925</v>
      </c>
      <c r="BY44">
        <f>((4/15)*100)</f>
        <v>26.666666666666668</v>
      </c>
      <c r="BZ44">
        <f>((11/15)*100)</f>
        <v>73.333333333333329</v>
      </c>
      <c r="CA44">
        <f>((0/15)*100)</f>
        <v>0</v>
      </c>
      <c r="CB44">
        <f>((8/13)*100)</f>
        <v>61.53846153846154</v>
      </c>
      <c r="CC44">
        <f>((4/13)*100)</f>
        <v>30.76923076923077</v>
      </c>
      <c r="CD44">
        <f>((0/13)*100)</f>
        <v>0</v>
      </c>
      <c r="CE44">
        <f>((0/12)*100)</f>
        <v>0</v>
      </c>
      <c r="CF44">
        <f>((1/12)*100)</f>
        <v>8.3333333333333321</v>
      </c>
      <c r="CG44">
        <f>((12/12)*100)</f>
        <v>100</v>
      </c>
      <c r="CH44">
        <f>((0/17)*100)</f>
        <v>0</v>
      </c>
      <c r="CI44">
        <f>((15/17)*100)</f>
        <v>88.235294117647058</v>
      </c>
      <c r="CJ44">
        <f>((0/17)*100)</f>
        <v>0</v>
      </c>
      <c r="CK44">
        <f>((1/17)*100)</f>
        <v>5.8823529411764701</v>
      </c>
      <c r="CL44">
        <f>((15/17)*100)</f>
        <v>88.235294117647058</v>
      </c>
      <c r="CM44">
        <f>((1/17)*100)</f>
        <v>5.8823529411764701</v>
      </c>
      <c r="CN44">
        <f>((12/16)*100)</f>
        <v>75</v>
      </c>
      <c r="CO44">
        <f>((4/16)*100)</f>
        <v>25</v>
      </c>
      <c r="CP44">
        <f>((1/16)*100)</f>
        <v>6.25</v>
      </c>
      <c r="CQ44">
        <f>$I44/$BG44</f>
        <v>115.45790039805892</v>
      </c>
      <c r="CR44">
        <f>$J44/$BH44</f>
        <v>117.89204121541985</v>
      </c>
      <c r="CS44">
        <f>$K44/$BI44</f>
        <v>121.74085851747765</v>
      </c>
      <c r="CT44">
        <f>$L44/$BJ44</f>
        <v>120.22555439803101</v>
      </c>
      <c r="CV44">
        <v>0.5</v>
      </c>
      <c r="CW44">
        <v>0.33333333333333331</v>
      </c>
      <c r="CX44">
        <v>0</v>
      </c>
      <c r="CY44">
        <v>0.4</v>
      </c>
      <c r="CZ44">
        <v>6.6666666666666652E-2</v>
      </c>
      <c r="DA44">
        <v>0.4</v>
      </c>
      <c r="DB44">
        <v>0.5</v>
      </c>
      <c r="DC44">
        <v>0.125</v>
      </c>
      <c r="DD44">
        <v>0.5</v>
      </c>
      <c r="DE44">
        <v>0</v>
      </c>
      <c r="DF44">
        <v>0.41379310344827591</v>
      </c>
      <c r="DG44">
        <v>0.44827586206896552</v>
      </c>
    </row>
    <row r="45" spans="1:111" x14ac:dyDescent="0.25">
      <c r="A45">
        <v>185.70976199999998</v>
      </c>
      <c r="B45">
        <v>6.6118980000000001</v>
      </c>
      <c r="C45">
        <v>191.81802099999999</v>
      </c>
      <c r="D45">
        <v>4.2190839999999996</v>
      </c>
      <c r="E45">
        <v>199.185588</v>
      </c>
      <c r="F45">
        <v>7.0527410000000001</v>
      </c>
      <c r="G45">
        <v>192.447675</v>
      </c>
      <c r="H45">
        <v>4.2190839999999996</v>
      </c>
      <c r="I45">
        <f>SQRT((ABS($A$46-$A$45)^2+(ABS($B$46-$B$45)^2)))</f>
        <v>16.830095321648766</v>
      </c>
      <c r="J45">
        <f>SQRT((ABS($C$46-$C$45)^2+(ABS($D$46-$D$45)^2)))</f>
        <v>14.835593161006383</v>
      </c>
      <c r="K45">
        <f>SQRT((ABS($E$46-$E$45)^2+(ABS($F$46-$F$45)^2)))</f>
        <v>13.249212966240231</v>
      </c>
      <c r="L45">
        <f>SQRT((ABS($G$46-$G$45)^2+(ABS($H$46-$H$45)^2)))</f>
        <v>15.73021950325805</v>
      </c>
      <c r="M45">
        <f>ABS($B$45-$D$45)</f>
        <v>2.3928140000000004</v>
      </c>
      <c r="N45">
        <f>ABS($F$45-$H$45)</f>
        <v>2.8336570000000005</v>
      </c>
      <c r="Q45">
        <f>SQRT((ABS($A$45-$E$46)^2+(ABS($B$45-$F$46)^2)))</f>
        <v>1.2843643735330721</v>
      </c>
      <c r="R45">
        <f>SQRT((ABS($C$45-$G$45)^2+(ABS($D$45-$H$45)^2)))</f>
        <v>0.62965400000001637</v>
      </c>
      <c r="S45">
        <v>18</v>
      </c>
      <c r="T45">
        <v>4</v>
      </c>
      <c r="U45">
        <v>1</v>
      </c>
      <c r="V45">
        <v>11</v>
      </c>
      <c r="W45">
        <v>17</v>
      </c>
      <c r="X45">
        <v>4</v>
      </c>
      <c r="Y45">
        <v>10</v>
      </c>
      <c r="Z45">
        <v>4</v>
      </c>
      <c r="AA45">
        <v>10</v>
      </c>
      <c r="AB45">
        <v>1</v>
      </c>
      <c r="AC45">
        <v>10</v>
      </c>
      <c r="AD45">
        <v>0</v>
      </c>
      <c r="AE45">
        <v>13</v>
      </c>
      <c r="AF45">
        <v>11</v>
      </c>
      <c r="AG45">
        <v>2</v>
      </c>
      <c r="AH45">
        <v>0</v>
      </c>
      <c r="AI45">
        <v>14</v>
      </c>
      <c r="AJ45">
        <v>1</v>
      </c>
      <c r="AK45">
        <v>5</v>
      </c>
      <c r="AL45">
        <v>9</v>
      </c>
      <c r="AM45">
        <v>13</v>
      </c>
      <c r="AN45">
        <v>1</v>
      </c>
      <c r="AO45">
        <v>9</v>
      </c>
      <c r="AP45">
        <v>4</v>
      </c>
      <c r="AQ45">
        <v>13</v>
      </c>
      <c r="AR45">
        <v>5</v>
      </c>
      <c r="AS45">
        <v>9</v>
      </c>
      <c r="AT45">
        <v>0</v>
      </c>
      <c r="AU45">
        <v>16</v>
      </c>
      <c r="AV45">
        <v>9</v>
      </c>
      <c r="AW45">
        <v>3</v>
      </c>
      <c r="AX45">
        <v>6</v>
      </c>
      <c r="AY45">
        <f>(18/200)</f>
        <v>0.09</v>
      </c>
      <c r="AZ45">
        <f>(17/200)</f>
        <v>8.5000000000000006E-2</v>
      </c>
      <c r="BA45">
        <f>(10/200)</f>
        <v>0.05</v>
      </c>
      <c r="BB45">
        <f>(13/200)</f>
        <v>6.5000000000000002E-2</v>
      </c>
      <c r="BC45">
        <f>(14/200)</f>
        <v>7.0000000000000007E-2</v>
      </c>
      <c r="BD45">
        <f>(13/200)</f>
        <v>6.5000000000000002E-2</v>
      </c>
      <c r="BE45">
        <f>(13/200)</f>
        <v>6.5000000000000002E-2</v>
      </c>
      <c r="BF45">
        <f>(16/200)</f>
        <v>0.08</v>
      </c>
      <c r="BG45">
        <f>(0.09+0.07)</f>
        <v>0.16</v>
      </c>
      <c r="BH45">
        <f>(0.085+0.065)</f>
        <v>0.15000000000000002</v>
      </c>
      <c r="BI45">
        <f>(0.05+0.065)</f>
        <v>0.115</v>
      </c>
      <c r="BJ45">
        <f>(0.065+0.08)</f>
        <v>0.14500000000000002</v>
      </c>
      <c r="BK45">
        <f>((0.09/0.16)*100)</f>
        <v>56.25</v>
      </c>
      <c r="BL45">
        <f>((0.085/0.15)*100)</f>
        <v>56.666666666666679</v>
      </c>
      <c r="BM45">
        <f>((0.05/0.115)*100)</f>
        <v>43.478260869565219</v>
      </c>
      <c r="BN45">
        <f>((0.065/0.145)*100)</f>
        <v>44.827586206896555</v>
      </c>
      <c r="BO45">
        <f>((0.07/0.16)*100)</f>
        <v>43.750000000000007</v>
      </c>
      <c r="BP45">
        <f>((0.065/0.15)*100)</f>
        <v>43.333333333333336</v>
      </c>
      <c r="BQ45">
        <f>((0.065/0.115)*100)</f>
        <v>56.521739130434781</v>
      </c>
      <c r="BR45">
        <f>((0.08/0.145)*100)</f>
        <v>55.172413793103459</v>
      </c>
      <c r="BS45">
        <f>((4/18)*100)</f>
        <v>22.222222222222221</v>
      </c>
      <c r="BT45">
        <f>((1/18)*100)</f>
        <v>5.5555555555555554</v>
      </c>
      <c r="BU45">
        <f>((11/18)*100)</f>
        <v>61.111111111111114</v>
      </c>
      <c r="BV45">
        <f>((4/17)*100)</f>
        <v>23.52941176470588</v>
      </c>
      <c r="BW45">
        <f>((10/17)*100)</f>
        <v>58.82352941176471</v>
      </c>
      <c r="BX45">
        <f>((4/17)*100)</f>
        <v>23.52941176470588</v>
      </c>
      <c r="BY45">
        <f>((1/10)*100)</f>
        <v>10</v>
      </c>
      <c r="BZ45">
        <f>((10/10)*100)</f>
        <v>100</v>
      </c>
      <c r="CA45">
        <f>((0/10)*100)</f>
        <v>0</v>
      </c>
      <c r="CB45">
        <f>((11/13)*100)</f>
        <v>84.615384615384613</v>
      </c>
      <c r="CC45">
        <f>((2/13)*100)</f>
        <v>15.384615384615385</v>
      </c>
      <c r="CD45">
        <f>((0/13)*100)</f>
        <v>0</v>
      </c>
      <c r="CE45">
        <f>((1/14)*100)</f>
        <v>7.1428571428571423</v>
      </c>
      <c r="CF45">
        <f>((5/14)*100)</f>
        <v>35.714285714285715</v>
      </c>
      <c r="CG45">
        <f>((9/14)*100)</f>
        <v>64.285714285714292</v>
      </c>
      <c r="CH45">
        <f>((1/13)*100)</f>
        <v>7.6923076923076925</v>
      </c>
      <c r="CI45">
        <f>((9/13)*100)</f>
        <v>69.230769230769226</v>
      </c>
      <c r="CJ45">
        <f>((4/13)*100)</f>
        <v>30.76923076923077</v>
      </c>
      <c r="CK45">
        <f>((5/13)*100)</f>
        <v>38.461538461538467</v>
      </c>
      <c r="CL45">
        <f>((9/13)*100)</f>
        <v>69.230769230769226</v>
      </c>
      <c r="CM45">
        <f>((0/13)*100)</f>
        <v>0</v>
      </c>
      <c r="CN45">
        <f>((9/16)*100)</f>
        <v>56.25</v>
      </c>
      <c r="CO45">
        <f>((3/16)*100)</f>
        <v>18.75</v>
      </c>
      <c r="CP45">
        <f>((6/16)*100)</f>
        <v>37.5</v>
      </c>
      <c r="CQ45">
        <f>$I45/$BG45</f>
        <v>105.18809576030479</v>
      </c>
      <c r="CR45">
        <f>$J45/$BH45</f>
        <v>98.903954406709204</v>
      </c>
      <c r="CS45">
        <f>$K45/$BI45</f>
        <v>115.21054753252375</v>
      </c>
      <c r="CT45">
        <f>$L45/$BJ45</f>
        <v>108.4842724362624</v>
      </c>
      <c r="CV45">
        <v>0.4375</v>
      </c>
      <c r="CW45">
        <v>0.46875</v>
      </c>
      <c r="CX45">
        <v>0.15625</v>
      </c>
      <c r="CY45">
        <v>0.4</v>
      </c>
      <c r="CZ45">
        <v>0.1333333333333333</v>
      </c>
      <c r="DA45">
        <v>0.43333333333333335</v>
      </c>
      <c r="DB45">
        <v>0.34782608695652173</v>
      </c>
      <c r="DC45">
        <v>9.375E-2</v>
      </c>
      <c r="DD45">
        <v>0.43478260869565216</v>
      </c>
      <c r="DE45">
        <v>0.17241379310344829</v>
      </c>
      <c r="DF45">
        <v>0.44827586206896552</v>
      </c>
      <c r="DG45">
        <v>0.34482758620689657</v>
      </c>
    </row>
    <row r="46" spans="1:111" x14ac:dyDescent="0.25">
      <c r="A46">
        <v>168.89663999999999</v>
      </c>
      <c r="B46">
        <v>7.3675680000000003</v>
      </c>
      <c r="C46">
        <v>177.20879500000001</v>
      </c>
      <c r="D46">
        <v>6.8008160000000002</v>
      </c>
      <c r="E46">
        <v>185.96168599999999</v>
      </c>
      <c r="F46">
        <v>7.8713129999999998</v>
      </c>
      <c r="G46">
        <v>176.76795300000001</v>
      </c>
      <c r="H46">
        <v>5.4784980000000001</v>
      </c>
      <c r="I46">
        <f>SQRT((ABS($A$47-$A$46)^2+(ABS($B$47-$B$46)^2)))</f>
        <v>19.470393674885077</v>
      </c>
      <c r="J46">
        <f>SQRT((ABS($C$47-$C$46)^2+(ABS($D$47-$D$46)^2)))</f>
        <v>19.180487061344895</v>
      </c>
      <c r="K46">
        <f>SQRT((ABS($E$47-$E$46)^2+(ABS($F$47-$F$46)^2)))</f>
        <v>17.697605339242063</v>
      </c>
      <c r="L46">
        <f>SQRT((ABS($G$47-$G$46)^2+(ABS($H$47-$H$46)^2)))</f>
        <v>18.906321747800593</v>
      </c>
      <c r="M46">
        <f>ABS($B$46-$D$46)</f>
        <v>0.56675200000000014</v>
      </c>
      <c r="N46">
        <f>ABS($F$46-$H$46)</f>
        <v>2.3928149999999997</v>
      </c>
      <c r="Q46">
        <f>SQRT((ABS($A$46-$E$47)^2+(ABS($B$46-$F$47)^2)))</f>
        <v>1.0328718565364143</v>
      </c>
      <c r="R46">
        <f>SQRT((ABS($C$46-$G$46)^2+(ABS($D$46-$H$46)^2)))</f>
        <v>1.3938674836898963</v>
      </c>
      <c r="S46">
        <v>14</v>
      </c>
      <c r="T46">
        <v>2</v>
      </c>
      <c r="U46">
        <v>3</v>
      </c>
      <c r="V46">
        <v>11</v>
      </c>
      <c r="W46">
        <v>14</v>
      </c>
      <c r="X46">
        <v>2</v>
      </c>
      <c r="Y46">
        <v>11</v>
      </c>
      <c r="Z46">
        <v>2</v>
      </c>
      <c r="AA46">
        <v>12</v>
      </c>
      <c r="AB46">
        <v>3</v>
      </c>
      <c r="AC46">
        <v>11</v>
      </c>
      <c r="AD46">
        <v>0</v>
      </c>
      <c r="AE46">
        <v>13</v>
      </c>
      <c r="AF46">
        <v>11</v>
      </c>
      <c r="AG46">
        <v>2</v>
      </c>
      <c r="AH46">
        <v>2</v>
      </c>
      <c r="AI46">
        <v>12</v>
      </c>
      <c r="AJ46">
        <v>0</v>
      </c>
      <c r="AK46">
        <v>3</v>
      </c>
      <c r="AL46">
        <v>10</v>
      </c>
      <c r="AM46">
        <v>14</v>
      </c>
      <c r="AN46">
        <v>0</v>
      </c>
      <c r="AO46">
        <v>14</v>
      </c>
      <c r="AP46">
        <v>3</v>
      </c>
      <c r="AQ46">
        <v>20</v>
      </c>
      <c r="AR46">
        <v>3</v>
      </c>
      <c r="AS46">
        <v>14</v>
      </c>
      <c r="AT46">
        <v>7</v>
      </c>
      <c r="AU46">
        <v>13</v>
      </c>
      <c r="AV46">
        <v>10</v>
      </c>
      <c r="AW46">
        <v>1</v>
      </c>
      <c r="AX46">
        <v>1</v>
      </c>
      <c r="AY46">
        <f>(14/200)</f>
        <v>7.0000000000000007E-2</v>
      </c>
      <c r="AZ46">
        <f>(14/200)</f>
        <v>7.0000000000000007E-2</v>
      </c>
      <c r="BA46">
        <f>(12/200)</f>
        <v>0.06</v>
      </c>
      <c r="BB46">
        <f>(13/200)</f>
        <v>6.5000000000000002E-2</v>
      </c>
      <c r="BC46">
        <f>(12/200)</f>
        <v>0.06</v>
      </c>
      <c r="BD46">
        <f>(14/200)</f>
        <v>7.0000000000000007E-2</v>
      </c>
      <c r="BE46">
        <f>(20/200)</f>
        <v>0.1</v>
      </c>
      <c r="BF46">
        <f>(13/200)</f>
        <v>6.5000000000000002E-2</v>
      </c>
      <c r="BG46">
        <f>(0.07+0.06)</f>
        <v>0.13</v>
      </c>
      <c r="BH46">
        <f>(0.07+0.07)</f>
        <v>0.14000000000000001</v>
      </c>
      <c r="BI46">
        <f>(0.06+0.1)</f>
        <v>0.16</v>
      </c>
      <c r="BJ46">
        <f>(0.065+0.065)</f>
        <v>0.13</v>
      </c>
      <c r="BK46">
        <f>((0.07/0.13)*100)</f>
        <v>53.846153846153854</v>
      </c>
      <c r="BL46">
        <f>((0.07/0.14)*100)</f>
        <v>50</v>
      </c>
      <c r="BM46">
        <f>((0.06/0.16)*100)</f>
        <v>37.5</v>
      </c>
      <c r="BN46">
        <f>((0.065/0.13)*100)</f>
        <v>50</v>
      </c>
      <c r="BO46">
        <f>((0.06/0.13)*100)</f>
        <v>46.153846153846153</v>
      </c>
      <c r="BP46">
        <f>((0.07/0.14)*100)</f>
        <v>50</v>
      </c>
      <c r="BQ46">
        <f>((0.1/0.16)*100)</f>
        <v>62.5</v>
      </c>
      <c r="BR46">
        <f>((0.065/0.13)*100)</f>
        <v>50</v>
      </c>
      <c r="BS46">
        <f>((2/14)*100)</f>
        <v>14.285714285714285</v>
      </c>
      <c r="BT46">
        <f>((3/14)*100)</f>
        <v>21.428571428571427</v>
      </c>
      <c r="BU46">
        <f>((11/14)*100)</f>
        <v>78.571428571428569</v>
      </c>
      <c r="BV46">
        <f>((2/14)*100)</f>
        <v>14.285714285714285</v>
      </c>
      <c r="BW46">
        <f>((11/14)*100)</f>
        <v>78.571428571428569</v>
      </c>
      <c r="BX46">
        <f>((2/14)*100)</f>
        <v>14.285714285714285</v>
      </c>
      <c r="BY46">
        <f>((3/12)*100)</f>
        <v>25</v>
      </c>
      <c r="BZ46">
        <f>((11/12)*100)</f>
        <v>91.666666666666657</v>
      </c>
      <c r="CA46">
        <f>((0/12)*100)</f>
        <v>0</v>
      </c>
      <c r="CB46">
        <f>((11/13)*100)</f>
        <v>84.615384615384613</v>
      </c>
      <c r="CC46">
        <f>((2/13)*100)</f>
        <v>15.384615384615385</v>
      </c>
      <c r="CD46">
        <f>((2/13)*100)</f>
        <v>15.384615384615385</v>
      </c>
      <c r="CE46">
        <f>((0/12)*100)</f>
        <v>0</v>
      </c>
      <c r="CF46">
        <f>((3/12)*100)</f>
        <v>25</v>
      </c>
      <c r="CG46">
        <f>((10/12)*100)</f>
        <v>83.333333333333343</v>
      </c>
      <c r="CH46">
        <f>((0/14)*100)</f>
        <v>0</v>
      </c>
      <c r="CI46">
        <f>((14/14)*100)</f>
        <v>100</v>
      </c>
      <c r="CJ46">
        <f>((3/14)*100)</f>
        <v>21.428571428571427</v>
      </c>
      <c r="CK46">
        <f>((3/20)*100)</f>
        <v>15</v>
      </c>
      <c r="CL46">
        <f>((14/20)*100)</f>
        <v>70</v>
      </c>
      <c r="CM46">
        <f>((7/20)*100)</f>
        <v>35</v>
      </c>
      <c r="CN46">
        <f>((10/13)*100)</f>
        <v>76.923076923076934</v>
      </c>
      <c r="CO46">
        <f>((1/13)*100)</f>
        <v>7.6923076923076925</v>
      </c>
      <c r="CP46">
        <f>((1/13)*100)</f>
        <v>7.6923076923076925</v>
      </c>
      <c r="CQ46">
        <f>$I46/$BG46</f>
        <v>149.7722590375775</v>
      </c>
      <c r="CR46">
        <f>$J46/$BH46</f>
        <v>137.00347900960637</v>
      </c>
      <c r="CS46">
        <f>$K46/$BI46</f>
        <v>110.6100333702629</v>
      </c>
      <c r="CT46">
        <f>$L46/$BJ46</f>
        <v>145.43324421385071</v>
      </c>
      <c r="CV46">
        <v>0.46153846153846156</v>
      </c>
      <c r="CW46">
        <v>0.42307692307692307</v>
      </c>
      <c r="CX46">
        <v>7.6923076923076872E-2</v>
      </c>
      <c r="CY46">
        <v>0.5</v>
      </c>
      <c r="CZ46">
        <v>0.1</v>
      </c>
      <c r="DA46">
        <v>0.42857142857142855</v>
      </c>
      <c r="DB46">
        <v>0.46875</v>
      </c>
      <c r="DC46">
        <v>3.125E-2</v>
      </c>
      <c r="DD46">
        <v>0.40625</v>
      </c>
      <c r="DE46">
        <v>6.8965517241379309E-2</v>
      </c>
      <c r="DF46">
        <v>0.46153846153846156</v>
      </c>
      <c r="DG46">
        <v>0.5</v>
      </c>
    </row>
    <row r="47" spans="1:111" x14ac:dyDescent="0.25">
      <c r="A47">
        <v>149.438571</v>
      </c>
      <c r="B47">
        <v>6.674906</v>
      </c>
      <c r="C47">
        <v>158.06565799999998</v>
      </c>
      <c r="D47">
        <v>5.6044090000000004</v>
      </c>
      <c r="E47">
        <v>168.26688300000001</v>
      </c>
      <c r="F47">
        <v>8.1862440000000003</v>
      </c>
      <c r="G47">
        <v>157.87673899999999</v>
      </c>
      <c r="H47">
        <v>4.7228289999999999</v>
      </c>
      <c r="I47">
        <f>SQRT((ABS($A$48-$A$47)^2+(ABS($B$48-$B$47)^2)))</f>
        <v>29.416375922062407</v>
      </c>
      <c r="J47">
        <f>SQRT((ABS($C$48-$C$47)^2+(ABS($D$48-$D$47)^2)))</f>
        <v>13.550584364153188</v>
      </c>
      <c r="K47">
        <f>SQRT((ABS($E$48-$E$47)^2+(ABS($F$48-$F$47)^2)))</f>
        <v>17.706012028250822</v>
      </c>
      <c r="L47">
        <f>SQRT((ABS($G$48-$G$47)^2+(ABS($H$48-$H$47)^2)))</f>
        <v>12.787037257375315</v>
      </c>
      <c r="M47">
        <f>ABS($B$47-$D$47)</f>
        <v>1.0704969999999996</v>
      </c>
      <c r="N47">
        <f>ABS($F$47-$H$47)</f>
        <v>3.4634150000000004</v>
      </c>
      <c r="Q47">
        <f>SQRT((ABS($A$47-$E$48)^2+(ABS($B$47-$F$48)^2)))</f>
        <v>1.4359702588319783</v>
      </c>
      <c r="R47">
        <f>SQRT((ABS($C$47-$G$47)^2+(ABS($D$47-$H$47)^2)))</f>
        <v>0.90159507815925899</v>
      </c>
      <c r="S47">
        <v>51</v>
      </c>
      <c r="T47">
        <v>18</v>
      </c>
      <c r="U47">
        <v>9</v>
      </c>
      <c r="V47">
        <v>15</v>
      </c>
      <c r="W47">
        <v>10</v>
      </c>
      <c r="X47">
        <v>0</v>
      </c>
      <c r="Y47">
        <v>10</v>
      </c>
      <c r="Z47">
        <v>2</v>
      </c>
      <c r="AA47">
        <v>15</v>
      </c>
      <c r="AB47">
        <v>2</v>
      </c>
      <c r="AC47">
        <v>10</v>
      </c>
      <c r="AD47">
        <v>2</v>
      </c>
      <c r="AE47">
        <v>11</v>
      </c>
      <c r="AF47">
        <v>11</v>
      </c>
      <c r="AG47">
        <v>3</v>
      </c>
      <c r="AH47">
        <v>0</v>
      </c>
      <c r="AI47">
        <v>13</v>
      </c>
      <c r="AJ47">
        <v>3</v>
      </c>
      <c r="AK47">
        <v>0</v>
      </c>
      <c r="AL47">
        <v>11</v>
      </c>
      <c r="AM47">
        <v>12</v>
      </c>
      <c r="AN47">
        <v>0</v>
      </c>
      <c r="AO47">
        <v>11</v>
      </c>
      <c r="AP47">
        <v>1</v>
      </c>
      <c r="AQ47">
        <v>11</v>
      </c>
      <c r="AR47">
        <v>0</v>
      </c>
      <c r="AS47">
        <v>11</v>
      </c>
      <c r="AT47">
        <v>0</v>
      </c>
      <c r="AU47">
        <v>17</v>
      </c>
      <c r="AV47">
        <v>11</v>
      </c>
      <c r="AW47">
        <v>9</v>
      </c>
      <c r="AX47">
        <v>4</v>
      </c>
      <c r="AY47">
        <f>(51/200)</f>
        <v>0.255</v>
      </c>
      <c r="AZ47">
        <f>(10/200)</f>
        <v>0.05</v>
      </c>
      <c r="BA47">
        <f>(15/200)</f>
        <v>7.4999999999999997E-2</v>
      </c>
      <c r="BB47">
        <f>(11/200)</f>
        <v>5.5E-2</v>
      </c>
      <c r="BC47">
        <f>(13/200)</f>
        <v>6.5000000000000002E-2</v>
      </c>
      <c r="BD47">
        <f>(12/200)</f>
        <v>0.06</v>
      </c>
      <c r="BE47">
        <f>(11/200)</f>
        <v>5.5E-2</v>
      </c>
      <c r="BF47">
        <f>(17/200)</f>
        <v>8.5000000000000006E-2</v>
      </c>
      <c r="BG47">
        <f>(0.255+0.065)</f>
        <v>0.32</v>
      </c>
      <c r="BH47">
        <f>(0.05+0.06)</f>
        <v>0.11</v>
      </c>
      <c r="BI47">
        <f>(0.075+0.055)</f>
        <v>0.13</v>
      </c>
      <c r="BJ47">
        <f>(0.055+0.085)</f>
        <v>0.14000000000000001</v>
      </c>
      <c r="BK47">
        <f>((0.255/0.32)*100)</f>
        <v>79.6875</v>
      </c>
      <c r="BL47">
        <f>((0.05/0.11)*100)</f>
        <v>45.45454545454546</v>
      </c>
      <c r="BM47">
        <f>((0.075/0.13)*100)</f>
        <v>57.692307692307686</v>
      </c>
      <c r="BN47">
        <f>((0.055/0.14)*100)</f>
        <v>39.285714285714285</v>
      </c>
      <c r="BO47">
        <f>((0.065/0.32)*100)</f>
        <v>20.3125</v>
      </c>
      <c r="BP47">
        <f>((0.06/0.11)*100)</f>
        <v>54.54545454545454</v>
      </c>
      <c r="BQ47">
        <f>((0.055/0.13)*100)</f>
        <v>42.307692307692307</v>
      </c>
      <c r="BR47">
        <f>((0.085/0.14)*100)</f>
        <v>60.714285714285708</v>
      </c>
      <c r="BS47">
        <f>((18/51)*100)</f>
        <v>35.294117647058826</v>
      </c>
      <c r="BT47">
        <f>((9/51)*100)</f>
        <v>17.647058823529413</v>
      </c>
      <c r="BU47">
        <f>((15/51)*100)</f>
        <v>29.411764705882355</v>
      </c>
      <c r="BV47">
        <f>((0/10)*100)</f>
        <v>0</v>
      </c>
      <c r="BW47">
        <f>((10/10)*100)</f>
        <v>100</v>
      </c>
      <c r="BX47">
        <f>((2/10)*100)</f>
        <v>20</v>
      </c>
      <c r="BY47">
        <f>((2/15)*100)</f>
        <v>13.333333333333334</v>
      </c>
      <c r="BZ47">
        <f>((10/15)*100)</f>
        <v>66.666666666666657</v>
      </c>
      <c r="CA47">
        <f>((2/15)*100)</f>
        <v>13.333333333333334</v>
      </c>
      <c r="CB47">
        <f>((11/11)*100)</f>
        <v>100</v>
      </c>
      <c r="CC47">
        <f>((3/11)*100)</f>
        <v>27.27272727272727</v>
      </c>
      <c r="CD47">
        <f>((0/11)*100)</f>
        <v>0</v>
      </c>
      <c r="CE47">
        <f>((3/13)*100)</f>
        <v>23.076923076923077</v>
      </c>
      <c r="CF47">
        <f>((0/13)*100)</f>
        <v>0</v>
      </c>
      <c r="CG47">
        <f>((11/13)*100)</f>
        <v>84.615384615384613</v>
      </c>
      <c r="CH47">
        <f>((0/12)*100)</f>
        <v>0</v>
      </c>
      <c r="CI47">
        <f>((11/12)*100)</f>
        <v>91.666666666666657</v>
      </c>
      <c r="CJ47">
        <f>((1/12)*100)</f>
        <v>8.3333333333333321</v>
      </c>
      <c r="CK47">
        <f>((0/11)*100)</f>
        <v>0</v>
      </c>
      <c r="CL47">
        <f>((11/11)*100)</f>
        <v>100</v>
      </c>
      <c r="CM47">
        <f>((0/11)*100)</f>
        <v>0</v>
      </c>
      <c r="CN47">
        <f>((11/17)*100)</f>
        <v>64.705882352941174</v>
      </c>
      <c r="CO47">
        <f>((9/17)*100)</f>
        <v>52.941176470588239</v>
      </c>
      <c r="CP47">
        <f>((4/17)*100)</f>
        <v>23.52941176470588</v>
      </c>
      <c r="CQ47">
        <f>$I47/$BG47</f>
        <v>91.926174756445022</v>
      </c>
      <c r="CR47">
        <f>$J47/$BH47</f>
        <v>123.1871305832108</v>
      </c>
      <c r="CS47">
        <f>$K47/$BI47</f>
        <v>136.20009252500631</v>
      </c>
      <c r="CT47">
        <f>$L47/$BJ47</f>
        <v>91.335980409823676</v>
      </c>
      <c r="CV47">
        <v>0.15625</v>
      </c>
      <c r="CW47">
        <v>0.234375</v>
      </c>
      <c r="CX47">
        <v>3.125E-2</v>
      </c>
      <c r="CY47">
        <v>0.45454545454545453</v>
      </c>
      <c r="CZ47">
        <v>4.5454545454545414E-2</v>
      </c>
      <c r="DA47">
        <v>0.36363636363636365</v>
      </c>
      <c r="DB47">
        <v>0.42307692307692313</v>
      </c>
      <c r="DC47">
        <v>0.19230769230769232</v>
      </c>
      <c r="DD47">
        <v>0.5</v>
      </c>
      <c r="DE47">
        <v>7.6923076923076927E-2</v>
      </c>
      <c r="DF47">
        <v>0.2857142857142857</v>
      </c>
      <c r="DG47">
        <v>0.4642857142857143</v>
      </c>
    </row>
    <row r="48" spans="1:111" x14ac:dyDescent="0.25">
      <c r="A48">
        <v>120.030593</v>
      </c>
      <c r="B48">
        <v>5.9720529999999998</v>
      </c>
      <c r="C48">
        <v>144.52693099999999</v>
      </c>
      <c r="D48">
        <v>5.0376570000000003</v>
      </c>
      <c r="E48">
        <v>150.57207399999999</v>
      </c>
      <c r="F48">
        <v>7.5564850000000003</v>
      </c>
      <c r="G48">
        <v>145.09357800000001</v>
      </c>
      <c r="H48">
        <v>5.0376570000000003</v>
      </c>
      <c r="I48">
        <f>SQRT((ABS($A$49-$A$48)^2+(ABS($B$49-$B$48)^2)))</f>
        <v>19.461492553511153</v>
      </c>
      <c r="J48">
        <f>SQRT((ABS($C$49-$C$48)^2+(ABS($D$49-$D$48)^2)))</f>
        <v>15.143400938538377</v>
      </c>
      <c r="K48">
        <f>SQRT((ABS($E$49-$E$48)^2+(ABS($F$49-$F$48)^2)))</f>
        <v>9.0758749711866447</v>
      </c>
      <c r="L48">
        <f>SQRT((ABS($G$49-$G$48)^2+(ABS($H$49-$H$48)^2)))</f>
        <v>15.533764330954197</v>
      </c>
      <c r="M48">
        <f>ABS($B$48-$D$48)</f>
        <v>0.93439599999999956</v>
      </c>
      <c r="N48">
        <f>ABS($F$48-$H$48)</f>
        <v>2.5188280000000001</v>
      </c>
      <c r="Q48">
        <f>SQRT((ABS($A$48-$E$50)^2+(ABS($B$48-$F$50)^2)))</f>
        <v>0.98485346442401323</v>
      </c>
      <c r="R48">
        <f>SQRT((ABS($C$48-$G$48)^2+(ABS($D$48-$H$48)^2)))</f>
        <v>0.56664700000001744</v>
      </c>
      <c r="S48">
        <v>11</v>
      </c>
      <c r="T48">
        <v>1</v>
      </c>
      <c r="U48">
        <v>5</v>
      </c>
      <c r="V48">
        <v>9</v>
      </c>
      <c r="W48">
        <v>16</v>
      </c>
      <c r="X48">
        <v>16</v>
      </c>
      <c r="Y48">
        <v>7</v>
      </c>
      <c r="Z48">
        <v>3</v>
      </c>
      <c r="AA48">
        <v>7</v>
      </c>
      <c r="AB48">
        <v>7</v>
      </c>
      <c r="AC48">
        <v>7</v>
      </c>
      <c r="AD48">
        <v>0</v>
      </c>
      <c r="AE48">
        <v>6</v>
      </c>
      <c r="AF48">
        <v>4</v>
      </c>
      <c r="AG48">
        <v>4</v>
      </c>
      <c r="AH48">
        <v>0</v>
      </c>
      <c r="AI48">
        <v>10</v>
      </c>
      <c r="AJ48">
        <v>0</v>
      </c>
      <c r="AK48">
        <v>3</v>
      </c>
      <c r="AL48">
        <v>8</v>
      </c>
      <c r="AM48">
        <v>17</v>
      </c>
      <c r="AN48">
        <v>3</v>
      </c>
      <c r="AO48">
        <v>12</v>
      </c>
      <c r="AP48">
        <v>9</v>
      </c>
      <c r="AQ48">
        <v>17</v>
      </c>
      <c r="AR48">
        <v>0</v>
      </c>
      <c r="AS48">
        <v>12</v>
      </c>
      <c r="AT48">
        <v>6</v>
      </c>
      <c r="AU48">
        <v>30</v>
      </c>
      <c r="AV48">
        <v>0</v>
      </c>
      <c r="AW48">
        <v>17</v>
      </c>
      <c r="AX48">
        <v>23</v>
      </c>
      <c r="AY48">
        <f>(11/200)</f>
        <v>5.5E-2</v>
      </c>
      <c r="AZ48">
        <f>(16/200)</f>
        <v>0.08</v>
      </c>
      <c r="BA48">
        <f>(7/200)</f>
        <v>3.5000000000000003E-2</v>
      </c>
      <c r="BB48">
        <f>(6/200)</f>
        <v>0.03</v>
      </c>
      <c r="BC48">
        <f>(10/200)</f>
        <v>0.05</v>
      </c>
      <c r="BD48">
        <f>(17/200)</f>
        <v>8.5000000000000006E-2</v>
      </c>
      <c r="BE48">
        <f>(17/200)</f>
        <v>8.5000000000000006E-2</v>
      </c>
      <c r="BF48">
        <f>(30/200)</f>
        <v>0.15</v>
      </c>
      <c r="BG48">
        <f>(0.055+0.05)</f>
        <v>0.10500000000000001</v>
      </c>
      <c r="BH48">
        <f>(0.08+0.085)</f>
        <v>0.16500000000000001</v>
      </c>
      <c r="BI48">
        <f>(0.035+0.085)</f>
        <v>0.12000000000000001</v>
      </c>
      <c r="BJ48">
        <f>(0.03+0.15)</f>
        <v>0.18</v>
      </c>
      <c r="BK48">
        <f>((0.055/0.105)*100)</f>
        <v>52.380952380952387</v>
      </c>
      <c r="BL48">
        <f>((0.08/0.165)*100)</f>
        <v>48.484848484848484</v>
      </c>
      <c r="BM48">
        <f>((0.035/0.12)*100)</f>
        <v>29.166666666666668</v>
      </c>
      <c r="BN48">
        <f>((0.03/0.18)*100)</f>
        <v>16.666666666666664</v>
      </c>
      <c r="BO48">
        <f>((0.05/0.105)*100)</f>
        <v>47.61904761904762</v>
      </c>
      <c r="BP48">
        <f>((0.085/0.165)*100)</f>
        <v>51.515151515151516</v>
      </c>
      <c r="BQ48">
        <f>((0.085/0.12)*100)</f>
        <v>70.833333333333343</v>
      </c>
      <c r="BR48">
        <f>((0.15/0.18)*100)</f>
        <v>83.333333333333343</v>
      </c>
      <c r="BS48">
        <f>((1/11)*100)</f>
        <v>9.0909090909090917</v>
      </c>
      <c r="BT48">
        <f>((5/11)*100)</f>
        <v>45.454545454545453</v>
      </c>
      <c r="BU48">
        <f>((9/11)*100)</f>
        <v>81.818181818181827</v>
      </c>
      <c r="BV48">
        <f>((16/16)*100)</f>
        <v>100</v>
      </c>
      <c r="BW48">
        <f>((7/16)*100)</f>
        <v>43.75</v>
      </c>
      <c r="BX48">
        <f>((3/16)*100)</f>
        <v>18.75</v>
      </c>
      <c r="BY48">
        <f>((7/7)*100)</f>
        <v>100</v>
      </c>
      <c r="BZ48">
        <f>((7/7)*100)</f>
        <v>100</v>
      </c>
      <c r="CA48">
        <f>((0/7)*100)</f>
        <v>0</v>
      </c>
      <c r="CB48">
        <f>((4/6)*100)</f>
        <v>66.666666666666657</v>
      </c>
      <c r="CC48">
        <f>((4/6)*100)</f>
        <v>66.666666666666657</v>
      </c>
      <c r="CD48">
        <f>((0/6)*100)</f>
        <v>0</v>
      </c>
      <c r="CE48">
        <f>((0/10)*100)</f>
        <v>0</v>
      </c>
      <c r="CF48">
        <f>((3/10)*100)</f>
        <v>30</v>
      </c>
      <c r="CG48">
        <f>((8/10)*100)</f>
        <v>80</v>
      </c>
      <c r="CH48">
        <f>((3/17)*100)</f>
        <v>17.647058823529413</v>
      </c>
      <c r="CI48">
        <f>((12/17)*100)</f>
        <v>70.588235294117652</v>
      </c>
      <c r="CJ48">
        <f>((9/17)*100)</f>
        <v>52.941176470588239</v>
      </c>
      <c r="CK48">
        <f>((0/17)*100)</f>
        <v>0</v>
      </c>
      <c r="CL48">
        <f>((12/17)*100)</f>
        <v>70.588235294117652</v>
      </c>
      <c r="CM48">
        <f>((6/17)*100)</f>
        <v>35.294117647058826</v>
      </c>
      <c r="CN48">
        <f>((0/30)*100)</f>
        <v>0</v>
      </c>
      <c r="CO48">
        <f>((17/30)*100)</f>
        <v>56.666666666666664</v>
      </c>
      <c r="CP48">
        <f>((23/30)*100)</f>
        <v>76.666666666666671</v>
      </c>
      <c r="CQ48">
        <f>$I48/$BG48</f>
        <v>185.34754812867763</v>
      </c>
      <c r="CR48">
        <f>$J48/$BH48</f>
        <v>91.778187506293193</v>
      </c>
      <c r="CS48">
        <f>$K48/$BI48</f>
        <v>75.632291426555369</v>
      </c>
      <c r="CT48">
        <f>$L48/$BJ48</f>
        <v>86.298690727523322</v>
      </c>
      <c r="CV48">
        <v>0.328125</v>
      </c>
      <c r="CW48">
        <v>0.390625</v>
      </c>
      <c r="CX48">
        <v>0.46875</v>
      </c>
      <c r="CY48">
        <v>0.32258064516129031</v>
      </c>
      <c r="CZ48">
        <v>0.15151515151515149</v>
      </c>
      <c r="DA48">
        <v>0.39393939393939392</v>
      </c>
      <c r="DB48">
        <v>0.375</v>
      </c>
      <c r="DC48">
        <v>9.9999999999999978E-2</v>
      </c>
      <c r="DD48">
        <v>0.375</v>
      </c>
      <c r="DE48">
        <v>5.5555555555555552E-2</v>
      </c>
      <c r="DF48">
        <v>0.36111111111111116</v>
      </c>
      <c r="DG48">
        <v>0.25</v>
      </c>
    </row>
    <row r="49" spans="1:111" x14ac:dyDescent="0.25">
      <c r="A49">
        <v>100.571806</v>
      </c>
      <c r="B49">
        <v>5.6475520000000001</v>
      </c>
      <c r="C49">
        <v>129.53216599999999</v>
      </c>
      <c r="D49">
        <v>2.9211469999999999</v>
      </c>
      <c r="E49">
        <v>141.56725999999998</v>
      </c>
      <c r="F49">
        <v>8.6899890000000006</v>
      </c>
      <c r="G49">
        <v>129.59725800000001</v>
      </c>
      <c r="H49">
        <v>3.9597419999999999</v>
      </c>
      <c r="I49">
        <f>SQRT((ABS($A$50-$A$49)^2+(ABS($B$50-$B$49)^2)))</f>
        <v>20.419860264987243</v>
      </c>
      <c r="J49">
        <f>SQRT((ABS($C$50-$C$49)^2+(ABS($D$50-$D$49)^2)))</f>
        <v>18.49641261664739</v>
      </c>
      <c r="K49">
        <f>SQRT((ABS($E$50-$E$49)^2+(ABS($F$50-$F$49)^2)))</f>
        <v>22.692324769222296</v>
      </c>
      <c r="L49">
        <f>SQRT((ABS($G$50-$G$49)^2+(ABS($H$50-$H$49)^2)))</f>
        <v>20.378235429112177</v>
      </c>
      <c r="M49">
        <f>ABS($B$49-$D$49)</f>
        <v>2.7264050000000002</v>
      </c>
      <c r="N49">
        <f>ABS($F$49-$H$49)</f>
        <v>4.7302470000000003</v>
      </c>
      <c r="Q49">
        <f>SQRT((ABS($A$49-$E$51)^2+(ABS($B$49-$F$51)^2)))</f>
        <v>0.82133391074823991</v>
      </c>
      <c r="R49">
        <f>SQRT((ABS($C$49-$G$49)^2+(ABS($D$49-$H$49)^2)))</f>
        <v>1.0406327606264385</v>
      </c>
      <c r="S49">
        <v>13</v>
      </c>
      <c r="T49">
        <v>4</v>
      </c>
      <c r="U49">
        <v>3</v>
      </c>
      <c r="V49">
        <v>9</v>
      </c>
      <c r="W49">
        <v>12</v>
      </c>
      <c r="X49">
        <v>2</v>
      </c>
      <c r="Y49">
        <v>7</v>
      </c>
      <c r="Z49">
        <v>4</v>
      </c>
      <c r="AA49">
        <v>12</v>
      </c>
      <c r="AB49">
        <v>5</v>
      </c>
      <c r="AC49">
        <v>7</v>
      </c>
      <c r="AD49">
        <v>3</v>
      </c>
      <c r="AE49">
        <v>13</v>
      </c>
      <c r="AF49">
        <v>9</v>
      </c>
      <c r="AG49">
        <v>5</v>
      </c>
      <c r="AH49">
        <v>6</v>
      </c>
      <c r="AI49">
        <v>10</v>
      </c>
      <c r="AJ49">
        <v>0</v>
      </c>
      <c r="AK49">
        <v>1</v>
      </c>
      <c r="AL49">
        <v>6</v>
      </c>
      <c r="AM49">
        <v>19</v>
      </c>
      <c r="AN49">
        <v>0</v>
      </c>
      <c r="AO49">
        <v>19</v>
      </c>
      <c r="AP49">
        <v>17</v>
      </c>
      <c r="AQ49">
        <v>28</v>
      </c>
      <c r="AR49">
        <v>3</v>
      </c>
      <c r="AS49">
        <v>19</v>
      </c>
      <c r="AT49">
        <v>22</v>
      </c>
      <c r="AU49">
        <v>10</v>
      </c>
      <c r="AV49">
        <v>8</v>
      </c>
      <c r="AW49">
        <v>2</v>
      </c>
      <c r="AX49">
        <v>1</v>
      </c>
      <c r="AY49">
        <f>(13/200)</f>
        <v>6.5000000000000002E-2</v>
      </c>
      <c r="AZ49">
        <f>(12/200)</f>
        <v>0.06</v>
      </c>
      <c r="BA49">
        <f>(12/200)</f>
        <v>0.06</v>
      </c>
      <c r="BB49">
        <f>(13/200)</f>
        <v>6.5000000000000002E-2</v>
      </c>
      <c r="BC49">
        <f>(10/200)</f>
        <v>0.05</v>
      </c>
      <c r="BD49">
        <f>(19/200)</f>
        <v>9.5000000000000001E-2</v>
      </c>
      <c r="BE49">
        <f>(28/200)</f>
        <v>0.14000000000000001</v>
      </c>
      <c r="BF49">
        <f>(10/200)</f>
        <v>0.05</v>
      </c>
      <c r="BG49">
        <f>(0.065+0.05)</f>
        <v>0.115</v>
      </c>
      <c r="BH49">
        <f>(0.06+0.095)</f>
        <v>0.155</v>
      </c>
      <c r="BI49">
        <f>(0.06+0.14)</f>
        <v>0.2</v>
      </c>
      <c r="BJ49">
        <f>(0.065+0.05)</f>
        <v>0.115</v>
      </c>
      <c r="BK49">
        <f>((0.065/0.115)*100)</f>
        <v>56.521739130434781</v>
      </c>
      <c r="BL49">
        <f>((0.06/0.155)*100)</f>
        <v>38.70967741935484</v>
      </c>
      <c r="BM49">
        <f>((0.06/0.2)*100)</f>
        <v>30</v>
      </c>
      <c r="BN49">
        <f>((0.065/0.115)*100)</f>
        <v>56.521739130434781</v>
      </c>
      <c r="BO49">
        <f>((0.05/0.115)*100)</f>
        <v>43.478260869565219</v>
      </c>
      <c r="BP49">
        <f>((0.095/0.155)*100)</f>
        <v>61.29032258064516</v>
      </c>
      <c r="BQ49">
        <f>((0.14/0.2)*100)</f>
        <v>70</v>
      </c>
      <c r="BR49">
        <f>((0.05/0.115)*100)</f>
        <v>43.478260869565219</v>
      </c>
      <c r="BS49">
        <f>((4/13)*100)</f>
        <v>30.76923076923077</v>
      </c>
      <c r="BT49">
        <f>((3/13)*100)</f>
        <v>23.076923076923077</v>
      </c>
      <c r="BU49">
        <f>((9/13)*100)</f>
        <v>69.230769230769226</v>
      </c>
      <c r="BV49">
        <f>((2/12)*100)</f>
        <v>16.666666666666664</v>
      </c>
      <c r="BW49">
        <f>((7/12)*100)</f>
        <v>58.333333333333336</v>
      </c>
      <c r="BX49">
        <f>((4/12)*100)</f>
        <v>33.333333333333329</v>
      </c>
      <c r="BY49">
        <f>((5/12)*100)</f>
        <v>41.666666666666671</v>
      </c>
      <c r="BZ49">
        <f>((7/12)*100)</f>
        <v>58.333333333333336</v>
      </c>
      <c r="CA49">
        <f>((3/12)*100)</f>
        <v>25</v>
      </c>
      <c r="CB49">
        <f>((9/13)*100)</f>
        <v>69.230769230769226</v>
      </c>
      <c r="CC49">
        <f>((5/13)*100)</f>
        <v>38.461538461538467</v>
      </c>
      <c r="CD49">
        <f>((6/13)*100)</f>
        <v>46.153846153846153</v>
      </c>
      <c r="CE49">
        <f>((0/10)*100)</f>
        <v>0</v>
      </c>
      <c r="CF49">
        <f>((1/10)*100)</f>
        <v>10</v>
      </c>
      <c r="CG49">
        <f>((6/10)*100)</f>
        <v>60</v>
      </c>
      <c r="CH49">
        <f>((0/19)*100)</f>
        <v>0</v>
      </c>
      <c r="CI49">
        <f>((19/19)*100)</f>
        <v>100</v>
      </c>
      <c r="CJ49">
        <f>((17/19)*100)</f>
        <v>89.473684210526315</v>
      </c>
      <c r="CK49">
        <f>((3/28)*100)</f>
        <v>10.714285714285714</v>
      </c>
      <c r="CL49">
        <f>((19/28)*100)</f>
        <v>67.857142857142861</v>
      </c>
      <c r="CM49">
        <f>((22/28)*100)</f>
        <v>78.571428571428569</v>
      </c>
      <c r="CN49">
        <f>((8/10)*100)</f>
        <v>80</v>
      </c>
      <c r="CO49">
        <f>((2/10)*100)</f>
        <v>20</v>
      </c>
      <c r="CP49">
        <f>((1/10)*100)</f>
        <v>10</v>
      </c>
      <c r="CQ49">
        <f>$I49/$BG49</f>
        <v>177.56400230423688</v>
      </c>
      <c r="CR49">
        <f>$J49/$BH49</f>
        <v>119.3316943009509</v>
      </c>
      <c r="CS49">
        <f>$K49/$BI49</f>
        <v>113.46162384611148</v>
      </c>
      <c r="CT49">
        <f>$L49/$BJ49</f>
        <v>177.20204720967109</v>
      </c>
      <c r="CV49">
        <v>0.47619047619047616</v>
      </c>
      <c r="CW49">
        <v>0.2857142857142857</v>
      </c>
      <c r="CX49">
        <v>9.5238095238095233E-2</v>
      </c>
      <c r="CY49">
        <v>0.43999999999999995</v>
      </c>
      <c r="CZ49">
        <v>0.12121212121212122</v>
      </c>
      <c r="DA49">
        <v>0.25806451612903225</v>
      </c>
      <c r="DB49">
        <v>0.33333333333333337</v>
      </c>
      <c r="DC49">
        <v>0.125</v>
      </c>
      <c r="DD49">
        <v>0.32500000000000001</v>
      </c>
      <c r="DE49">
        <v>0.17391304347826086</v>
      </c>
      <c r="DF49">
        <v>0.34782608695652173</v>
      </c>
      <c r="DG49">
        <v>0.43478260869565216</v>
      </c>
    </row>
    <row r="50" spans="1:111" x14ac:dyDescent="0.25">
      <c r="A50">
        <v>80.201943999999997</v>
      </c>
      <c r="B50">
        <v>7.0756329999999998</v>
      </c>
      <c r="C50">
        <v>111.049539</v>
      </c>
      <c r="D50">
        <v>3.635135</v>
      </c>
      <c r="E50">
        <v>119.05432500000001</v>
      </c>
      <c r="F50">
        <v>5.842295</v>
      </c>
      <c r="G50">
        <v>109.22739899999999</v>
      </c>
      <c r="H50">
        <v>3.3755130000000002</v>
      </c>
      <c r="I50">
        <f>SQRT((ABS($A$51-$A$50)^2+(ABS($B$51-$B$50)^2)))</f>
        <v>18.897240305848101</v>
      </c>
      <c r="J50">
        <f>SQRT((ABS($C$51-$C$50)^2+(ABS($D$51-$D$50)^2)))</f>
        <v>22.725981224534902</v>
      </c>
      <c r="K50">
        <f>SQRT((ABS($E$51-$E$50)^2+(ABS($F$51-$F$50)^2)))</f>
        <v>18.751991203735813</v>
      </c>
      <c r="L50">
        <f>SQRT((ABS($G$51-$G$50)^2+(ABS($H$51-$H$50)^2)))</f>
        <v>21.086661280456241</v>
      </c>
      <c r="M50">
        <f>ABS($B$50-$D$50)</f>
        <v>3.4404979999999998</v>
      </c>
      <c r="N50">
        <f>ABS($F$50-$H$50)</f>
        <v>2.4667819999999998</v>
      </c>
      <c r="Q50">
        <f>SQRT((ABS($A$50-$E$52)^2+(ABS($B$50-$F$52)^2)))</f>
        <v>0.14516744521069408</v>
      </c>
      <c r="R50">
        <f>SQRT((ABS($C$50-$G$50)^2+(ABS($D$50-$H$50)^2)))</f>
        <v>1.8405427901801186</v>
      </c>
      <c r="S50">
        <v>12</v>
      </c>
      <c r="T50">
        <v>2</v>
      </c>
      <c r="U50">
        <v>2</v>
      </c>
      <c r="V50">
        <v>9</v>
      </c>
      <c r="W50">
        <v>15</v>
      </c>
      <c r="X50">
        <v>5</v>
      </c>
      <c r="Y50">
        <v>11</v>
      </c>
      <c r="Z50">
        <v>5</v>
      </c>
      <c r="AA50">
        <v>11</v>
      </c>
      <c r="AB50">
        <v>2</v>
      </c>
      <c r="AC50">
        <v>11</v>
      </c>
      <c r="AD50">
        <v>3</v>
      </c>
      <c r="AE50">
        <v>13</v>
      </c>
      <c r="AF50">
        <v>9</v>
      </c>
      <c r="AG50">
        <v>3</v>
      </c>
      <c r="AH50">
        <v>5</v>
      </c>
      <c r="AI50">
        <v>9</v>
      </c>
      <c r="AJ50">
        <v>1</v>
      </c>
      <c r="AK50">
        <v>0</v>
      </c>
      <c r="AL50">
        <v>5</v>
      </c>
      <c r="AM50">
        <v>10</v>
      </c>
      <c r="AN50">
        <v>0</v>
      </c>
      <c r="AO50">
        <v>5</v>
      </c>
      <c r="AP50">
        <v>2</v>
      </c>
      <c r="AQ50">
        <v>7</v>
      </c>
      <c r="AR50">
        <v>1</v>
      </c>
      <c r="AS50">
        <v>5</v>
      </c>
      <c r="AT50">
        <v>0</v>
      </c>
      <c r="AU50">
        <v>10</v>
      </c>
      <c r="AV50">
        <v>6</v>
      </c>
      <c r="AW50">
        <v>0</v>
      </c>
      <c r="AX50">
        <v>2</v>
      </c>
      <c r="AY50">
        <f>(12/200)</f>
        <v>0.06</v>
      </c>
      <c r="AZ50">
        <f>(15/200)</f>
        <v>7.4999999999999997E-2</v>
      </c>
      <c r="BA50">
        <f>(11/200)</f>
        <v>5.5E-2</v>
      </c>
      <c r="BB50">
        <f>(13/200)</f>
        <v>6.5000000000000002E-2</v>
      </c>
      <c r="BC50">
        <f>(9/200)</f>
        <v>4.4999999999999998E-2</v>
      </c>
      <c r="BD50">
        <f>(10/200)</f>
        <v>0.05</v>
      </c>
      <c r="BE50">
        <f>(7/200)</f>
        <v>3.5000000000000003E-2</v>
      </c>
      <c r="BF50">
        <f>(10/200)</f>
        <v>0.05</v>
      </c>
      <c r="BG50">
        <f>(0.06+0.045)</f>
        <v>0.105</v>
      </c>
      <c r="BH50">
        <f>(0.075+0.05)</f>
        <v>0.125</v>
      </c>
      <c r="BI50">
        <f>(0.055+0.035)</f>
        <v>0.09</v>
      </c>
      <c r="BJ50">
        <f>(0.065+0.05)</f>
        <v>0.115</v>
      </c>
      <c r="BK50">
        <f>((0.06/0.105)*100)</f>
        <v>57.142857142857139</v>
      </c>
      <c r="BL50">
        <f>((0.075/0.125)*100)</f>
        <v>60</v>
      </c>
      <c r="BM50">
        <f>((0.055/0.09)*100)</f>
        <v>61.111111111111114</v>
      </c>
      <c r="BN50">
        <f>((0.065/0.115)*100)</f>
        <v>56.521739130434781</v>
      </c>
      <c r="BO50">
        <f>((0.045/0.105)*100)</f>
        <v>42.857142857142854</v>
      </c>
      <c r="BP50">
        <f>((0.05/0.125)*100)</f>
        <v>40</v>
      </c>
      <c r="BQ50">
        <f>((0.035/0.09)*100)</f>
        <v>38.888888888888893</v>
      </c>
      <c r="BR50">
        <f>((0.05/0.115)*100)</f>
        <v>43.478260869565219</v>
      </c>
      <c r="BS50">
        <f>((2/12)*100)</f>
        <v>16.666666666666664</v>
      </c>
      <c r="BT50">
        <f>((2/12)*100)</f>
        <v>16.666666666666664</v>
      </c>
      <c r="BU50">
        <f>((9/12)*100)</f>
        <v>75</v>
      </c>
      <c r="BV50">
        <f>((5/15)*100)</f>
        <v>33.333333333333329</v>
      </c>
      <c r="BW50">
        <f>((11/15)*100)</f>
        <v>73.333333333333329</v>
      </c>
      <c r="BX50">
        <f>((5/15)*100)</f>
        <v>33.333333333333329</v>
      </c>
      <c r="BY50">
        <f>((2/11)*100)</f>
        <v>18.181818181818183</v>
      </c>
      <c r="BZ50">
        <f>((11/11)*100)</f>
        <v>100</v>
      </c>
      <c r="CA50">
        <f>((3/11)*100)</f>
        <v>27.27272727272727</v>
      </c>
      <c r="CB50">
        <f>((9/13)*100)</f>
        <v>69.230769230769226</v>
      </c>
      <c r="CC50">
        <f>((3/13)*100)</f>
        <v>23.076923076923077</v>
      </c>
      <c r="CD50">
        <f>((5/13)*100)</f>
        <v>38.461538461538467</v>
      </c>
      <c r="CE50">
        <f>((1/9)*100)</f>
        <v>11.111111111111111</v>
      </c>
      <c r="CF50">
        <f>((0/9)*100)</f>
        <v>0</v>
      </c>
      <c r="CG50">
        <f>((5/9)*100)</f>
        <v>55.555555555555557</v>
      </c>
      <c r="CH50">
        <f>((0/10)*100)</f>
        <v>0</v>
      </c>
      <c r="CI50">
        <f>((5/10)*100)</f>
        <v>50</v>
      </c>
      <c r="CJ50">
        <f>((2/10)*100)</f>
        <v>20</v>
      </c>
      <c r="CK50">
        <f>((1/7)*100)</f>
        <v>14.285714285714285</v>
      </c>
      <c r="CL50">
        <f>((5/7)*100)</f>
        <v>71.428571428571431</v>
      </c>
      <c r="CM50">
        <f>((0/7)*100)</f>
        <v>0</v>
      </c>
      <c r="CN50">
        <f>((6/10)*100)</f>
        <v>60</v>
      </c>
      <c r="CO50">
        <f>((0/10)*100)</f>
        <v>0</v>
      </c>
      <c r="CP50">
        <f>((2/10)*100)</f>
        <v>20</v>
      </c>
      <c r="CQ50">
        <f>$I50/$BG50</f>
        <v>179.97371719855335</v>
      </c>
      <c r="CR50">
        <f>$J50/$BH50</f>
        <v>181.80784979627921</v>
      </c>
      <c r="CS50">
        <f>$K50/$BI50</f>
        <v>208.35545781928681</v>
      </c>
      <c r="CT50">
        <f>$L50/$BJ50</f>
        <v>183.36227200396729</v>
      </c>
      <c r="CV50">
        <v>0.39130434782608697</v>
      </c>
      <c r="CW50">
        <v>0.47826086956521741</v>
      </c>
      <c r="CX50">
        <v>0.17391304347826086</v>
      </c>
      <c r="CY50">
        <v>0.44999999999999996</v>
      </c>
      <c r="CZ50">
        <v>0.19999999999999996</v>
      </c>
      <c r="DA50">
        <v>0.4</v>
      </c>
      <c r="DB50">
        <v>0.5</v>
      </c>
      <c r="DC50">
        <v>9.0909090909090939E-2</v>
      </c>
      <c r="DD50">
        <v>0.44444444444444442</v>
      </c>
      <c r="DE50">
        <v>0.17391304347826086</v>
      </c>
      <c r="DF50">
        <v>0.43478260869565222</v>
      </c>
      <c r="DG50">
        <v>0.34782608695652173</v>
      </c>
    </row>
    <row r="51" spans="1:111" x14ac:dyDescent="0.25">
      <c r="A51">
        <v>61.347702999999996</v>
      </c>
      <c r="B51">
        <v>8.3497160000000008</v>
      </c>
      <c r="C51">
        <v>88.336911999999998</v>
      </c>
      <c r="D51">
        <v>4.4141069999999996</v>
      </c>
      <c r="E51">
        <v>100.311437</v>
      </c>
      <c r="F51">
        <v>6.4265239999999997</v>
      </c>
      <c r="G51">
        <v>88.141637000000003</v>
      </c>
      <c r="H51">
        <v>3.5702560000000001</v>
      </c>
      <c r="I51">
        <f>SQRT((ABS($A$52-$A$51)^2+(ABS($B$52-$B$51)^2)))</f>
        <v>17.174275225142285</v>
      </c>
      <c r="J51">
        <f>SQRT((ABS($C$52-$C$51)^2+(ABS($D$52-$D$51)^2)))</f>
        <v>18.348199341869741</v>
      </c>
      <c r="K51">
        <f>SQRT((ABS($E$52-$E$51)^2+(ABS($F$52-$F$51)^2)))</f>
        <v>20.189611969273827</v>
      </c>
      <c r="L51">
        <f>SQRT((ABS($G$52-$G$51)^2+(ABS($H$52-$H$51)^2)))</f>
        <v>21.407072745650051</v>
      </c>
      <c r="M51">
        <f>ABS($B$51-$D$51)</f>
        <v>3.9356090000000012</v>
      </c>
      <c r="N51">
        <f>ABS($F$51-$H$51)</f>
        <v>2.8562679999999996</v>
      </c>
      <c r="Q51">
        <f>SQRT((ABS($A$51-$E$53)^2+(ABS($B$51-$F$53)^2)))</f>
        <v>1.959164037037227</v>
      </c>
      <c r="R51">
        <f>SQRT((ABS($C$51-$G$51)^2+(ABS($D$51-$H$51)^2)))</f>
        <v>0.86615058495968078</v>
      </c>
      <c r="S51">
        <v>12</v>
      </c>
      <c r="T51">
        <v>2</v>
      </c>
      <c r="U51">
        <v>2</v>
      </c>
      <c r="V51">
        <v>5</v>
      </c>
      <c r="W51">
        <v>10</v>
      </c>
      <c r="X51">
        <v>2</v>
      </c>
      <c r="Y51">
        <v>10</v>
      </c>
      <c r="Z51">
        <v>3</v>
      </c>
      <c r="AA51">
        <v>12</v>
      </c>
      <c r="AB51">
        <v>3</v>
      </c>
      <c r="AC51">
        <v>10</v>
      </c>
      <c r="AD51">
        <v>5</v>
      </c>
      <c r="AE51">
        <v>11</v>
      </c>
      <c r="AF51">
        <v>9</v>
      </c>
      <c r="AG51">
        <v>1</v>
      </c>
      <c r="AH51">
        <v>1</v>
      </c>
      <c r="AI51">
        <v>11</v>
      </c>
      <c r="AJ51">
        <v>1</v>
      </c>
      <c r="AK51">
        <v>1</v>
      </c>
      <c r="AL51">
        <v>9</v>
      </c>
      <c r="AM51">
        <v>10</v>
      </c>
      <c r="AN51">
        <v>1</v>
      </c>
      <c r="AO51">
        <v>8</v>
      </c>
      <c r="AP51">
        <v>0</v>
      </c>
      <c r="AQ51">
        <v>10</v>
      </c>
      <c r="AR51">
        <v>0</v>
      </c>
      <c r="AS51">
        <v>8</v>
      </c>
      <c r="AT51">
        <v>2</v>
      </c>
      <c r="AU51">
        <v>8</v>
      </c>
      <c r="AV51">
        <v>5</v>
      </c>
      <c r="AW51">
        <v>1</v>
      </c>
      <c r="AX51">
        <v>1</v>
      </c>
      <c r="AY51">
        <f>(12/200)</f>
        <v>0.06</v>
      </c>
      <c r="AZ51">
        <f>(10/200)</f>
        <v>0.05</v>
      </c>
      <c r="BA51">
        <f>(12/200)</f>
        <v>0.06</v>
      </c>
      <c r="BB51">
        <f>(11/200)</f>
        <v>5.5E-2</v>
      </c>
      <c r="BC51">
        <f>(11/200)</f>
        <v>5.5E-2</v>
      </c>
      <c r="BD51">
        <f>(10/200)</f>
        <v>0.05</v>
      </c>
      <c r="BE51">
        <f>(10/200)</f>
        <v>0.05</v>
      </c>
      <c r="BF51">
        <f>(8/200)</f>
        <v>0.04</v>
      </c>
      <c r="BG51">
        <f>(0.06+0.055)</f>
        <v>0.11499999999999999</v>
      </c>
      <c r="BH51">
        <f>(0.05+0.05)</f>
        <v>0.1</v>
      </c>
      <c r="BI51">
        <f>(0.06+0.05)</f>
        <v>0.11</v>
      </c>
      <c r="BJ51">
        <f>(0.055+0.04)</f>
        <v>9.5000000000000001E-2</v>
      </c>
      <c r="BK51">
        <f>((0.06/0.115)*100)</f>
        <v>52.173913043478258</v>
      </c>
      <c r="BL51">
        <f>((0.05/0.1)*100)</f>
        <v>50</v>
      </c>
      <c r="BM51">
        <f>((0.06/0.11)*100)</f>
        <v>54.54545454545454</v>
      </c>
      <c r="BN51">
        <f>((0.055/0.095)*100)</f>
        <v>57.894736842105267</v>
      </c>
      <c r="BO51">
        <f>((0.055/0.115)*100)</f>
        <v>47.826086956521735</v>
      </c>
      <c r="BP51">
        <f>((0.05/0.1)*100)</f>
        <v>50</v>
      </c>
      <c r="BQ51">
        <f>((0.05/0.11)*100)</f>
        <v>45.45454545454546</v>
      </c>
      <c r="BR51">
        <f>((0.04/0.095)*100)</f>
        <v>42.105263157894733</v>
      </c>
      <c r="BS51">
        <f>((2/12)*100)</f>
        <v>16.666666666666664</v>
      </c>
      <c r="BT51">
        <f>((2/12)*100)</f>
        <v>16.666666666666664</v>
      </c>
      <c r="BU51">
        <f>((5/12)*100)</f>
        <v>41.666666666666671</v>
      </c>
      <c r="BV51">
        <f>((2/10)*100)</f>
        <v>20</v>
      </c>
      <c r="BW51">
        <f>((10/10)*100)</f>
        <v>100</v>
      </c>
      <c r="BX51">
        <f>((3/10)*100)</f>
        <v>30</v>
      </c>
      <c r="BY51">
        <f>((3/12)*100)</f>
        <v>25</v>
      </c>
      <c r="BZ51">
        <f>((10/12)*100)</f>
        <v>83.333333333333343</v>
      </c>
      <c r="CA51">
        <f>((5/12)*100)</f>
        <v>41.666666666666671</v>
      </c>
      <c r="CB51">
        <f>((9/11)*100)</f>
        <v>81.818181818181827</v>
      </c>
      <c r="CC51">
        <f>((1/11)*100)</f>
        <v>9.0909090909090917</v>
      </c>
      <c r="CD51">
        <f>((1/11)*100)</f>
        <v>9.0909090909090917</v>
      </c>
      <c r="CE51">
        <f>((1/11)*100)</f>
        <v>9.0909090909090917</v>
      </c>
      <c r="CF51">
        <f>((1/11)*100)</f>
        <v>9.0909090909090917</v>
      </c>
      <c r="CG51">
        <f>((9/11)*100)</f>
        <v>81.818181818181827</v>
      </c>
      <c r="CH51">
        <f>((1/10)*100)</f>
        <v>10</v>
      </c>
      <c r="CI51">
        <f>((8/10)*100)</f>
        <v>80</v>
      </c>
      <c r="CJ51">
        <f>((0/10)*100)</f>
        <v>0</v>
      </c>
      <c r="CK51">
        <f>((0/10)*100)</f>
        <v>0</v>
      </c>
      <c r="CL51">
        <f>((8/10)*100)</f>
        <v>80</v>
      </c>
      <c r="CM51">
        <f>((2/10)*100)</f>
        <v>20</v>
      </c>
      <c r="CN51">
        <f>((5/8)*100)</f>
        <v>62.5</v>
      </c>
      <c r="CO51">
        <f>((1/8)*100)</f>
        <v>12.5</v>
      </c>
      <c r="CP51">
        <f>((1/8)*100)</f>
        <v>12.5</v>
      </c>
      <c r="CQ51">
        <f>$I51/$BG51</f>
        <v>149.34152369688945</v>
      </c>
      <c r="CR51">
        <f>$J51/$BH51</f>
        <v>183.48199341869739</v>
      </c>
      <c r="CS51">
        <f>$K51/$BI51</f>
        <v>183.54192699339842</v>
      </c>
      <c r="CT51">
        <f>$L51/$BJ51</f>
        <v>225.3376078489479</v>
      </c>
      <c r="CV51">
        <v>0.47619047619047616</v>
      </c>
      <c r="CW51">
        <v>0.47619047619047616</v>
      </c>
      <c r="CX51">
        <v>0.19047619047619047</v>
      </c>
      <c r="CY51">
        <v>0.43478260869565222</v>
      </c>
      <c r="CZ51">
        <v>0.08</v>
      </c>
      <c r="DA51">
        <v>0.35</v>
      </c>
      <c r="DB51">
        <v>0.43478260869565222</v>
      </c>
      <c r="DC51">
        <v>0</v>
      </c>
      <c r="DD51">
        <v>0.31818181818181818</v>
      </c>
      <c r="DE51">
        <v>0.10526315789473684</v>
      </c>
      <c r="DF51">
        <v>0.36842105263157898</v>
      </c>
      <c r="DG51">
        <v>0.36842105263157898</v>
      </c>
    </row>
    <row r="52" spans="1:111" x14ac:dyDescent="0.25">
      <c r="A52">
        <v>44.175608999999994</v>
      </c>
      <c r="B52">
        <v>8.6234260000000003</v>
      </c>
      <c r="C52">
        <v>70.049561999999995</v>
      </c>
      <c r="D52">
        <v>5.9071740000000004</v>
      </c>
      <c r="E52">
        <v>80.136854</v>
      </c>
      <c r="F52">
        <v>7.2053900000000004</v>
      </c>
      <c r="G52">
        <v>66.752589999999998</v>
      </c>
      <c r="H52">
        <v>4.4485679999999999</v>
      </c>
      <c r="J52">
        <f>SQRT((ABS($C$53-$C$52)^2+(ABS($D$53-$D$52)^2)))</f>
        <v>18.49270996505069</v>
      </c>
      <c r="K52">
        <f>SQRT((ABS($E$53-$E$52)^2+(ABS($F$53-$F$52)^2)))</f>
        <v>16.889454795335137</v>
      </c>
      <c r="L52">
        <f>SQRT((ABS($G$53-$G$52)^2+(ABS($H$53-$H$52)^2)))</f>
        <v>15.033526601626548</v>
      </c>
      <c r="M52">
        <f>ABS($B$52-$D$52)</f>
        <v>2.7162519999999999</v>
      </c>
      <c r="N52">
        <f>ABS($F$52-$H$52)</f>
        <v>2.7568220000000005</v>
      </c>
      <c r="Q52">
        <f>SQRT((ABS($A$52-$E$54)^2+(ABS($B$52-$F$54)^2)))</f>
        <v>0.21628113746926675</v>
      </c>
      <c r="R52">
        <f>SQRT((ABS($C$52-$G$52)^2+(ABS($D$52-$H$52)^2)))</f>
        <v>3.6052123144164452</v>
      </c>
      <c r="W52">
        <v>12</v>
      </c>
      <c r="X52">
        <v>2</v>
      </c>
      <c r="Y52">
        <v>12</v>
      </c>
      <c r="Z52">
        <v>1</v>
      </c>
      <c r="AA52">
        <v>12</v>
      </c>
      <c r="AB52">
        <v>2</v>
      </c>
      <c r="AC52">
        <v>12</v>
      </c>
      <c r="AD52">
        <v>1</v>
      </c>
      <c r="AE52">
        <v>11</v>
      </c>
      <c r="AF52">
        <v>5</v>
      </c>
      <c r="AG52">
        <v>4</v>
      </c>
      <c r="AH52">
        <v>4</v>
      </c>
      <c r="AI52">
        <v>10</v>
      </c>
      <c r="AJ52">
        <v>2</v>
      </c>
      <c r="AK52">
        <v>2</v>
      </c>
      <c r="AL52">
        <v>4</v>
      </c>
      <c r="AM52">
        <v>11</v>
      </c>
      <c r="AN52">
        <v>1</v>
      </c>
      <c r="AO52">
        <v>11</v>
      </c>
      <c r="AP52">
        <v>1</v>
      </c>
      <c r="AQ52">
        <v>11</v>
      </c>
      <c r="AR52">
        <v>1</v>
      </c>
      <c r="AS52">
        <v>11</v>
      </c>
      <c r="AT52">
        <v>1</v>
      </c>
      <c r="AU52">
        <v>16</v>
      </c>
      <c r="AV52">
        <v>9</v>
      </c>
      <c r="AW52">
        <v>5</v>
      </c>
      <c r="AX52">
        <v>5</v>
      </c>
      <c r="AZ52">
        <f>(12/200)</f>
        <v>0.06</v>
      </c>
      <c r="BA52">
        <f>(12/200)</f>
        <v>0.06</v>
      </c>
      <c r="BB52">
        <f>(11/200)</f>
        <v>5.5E-2</v>
      </c>
      <c r="BC52">
        <f>(10/200)</f>
        <v>0.05</v>
      </c>
      <c r="BD52">
        <f>(11/200)</f>
        <v>5.5E-2</v>
      </c>
      <c r="BE52">
        <f>(11/200)</f>
        <v>5.5E-2</v>
      </c>
      <c r="BF52">
        <f>(16/200)</f>
        <v>0.08</v>
      </c>
      <c r="BH52">
        <f>(0.06+0.055)</f>
        <v>0.11499999999999999</v>
      </c>
      <c r="BI52">
        <f>(0.06+0.055)</f>
        <v>0.11499999999999999</v>
      </c>
      <c r="BJ52">
        <f>(0.055+0.08)</f>
        <v>0.13500000000000001</v>
      </c>
      <c r="BL52">
        <f>((0.06/0.115)*100)</f>
        <v>52.173913043478258</v>
      </c>
      <c r="BM52">
        <f>((0.06/0.115)*100)</f>
        <v>52.173913043478258</v>
      </c>
      <c r="BN52">
        <f>((0.055/0.135)*100)</f>
        <v>40.74074074074074</v>
      </c>
      <c r="BP52">
        <f>((0.055/0.115)*100)</f>
        <v>47.826086956521735</v>
      </c>
      <c r="BQ52">
        <f>((0.055/0.115)*100)</f>
        <v>47.826086956521735</v>
      </c>
      <c r="BR52">
        <f>((0.08/0.135)*100)</f>
        <v>59.259259259259252</v>
      </c>
      <c r="BV52">
        <f>((2/12)*100)</f>
        <v>16.666666666666664</v>
      </c>
      <c r="BW52">
        <f>((12/12)*100)</f>
        <v>100</v>
      </c>
      <c r="BX52">
        <f>((1/12)*100)</f>
        <v>8.3333333333333321</v>
      </c>
      <c r="BY52">
        <f>((2/12)*100)</f>
        <v>16.666666666666664</v>
      </c>
      <c r="BZ52">
        <f>((12/12)*100)</f>
        <v>100</v>
      </c>
      <c r="CA52">
        <f>((1/12)*100)</f>
        <v>8.3333333333333321</v>
      </c>
      <c r="CB52">
        <f>((5/11)*100)</f>
        <v>45.454545454545453</v>
      </c>
      <c r="CC52">
        <f>((4/11)*100)</f>
        <v>36.363636363636367</v>
      </c>
      <c r="CD52">
        <f>((4/11)*100)</f>
        <v>36.363636363636367</v>
      </c>
      <c r="CE52">
        <f>((2/10)*100)</f>
        <v>20</v>
      </c>
      <c r="CF52">
        <f>((2/10)*100)</f>
        <v>20</v>
      </c>
      <c r="CG52">
        <f>((4/10)*100)</f>
        <v>40</v>
      </c>
      <c r="CH52">
        <f>((1/11)*100)</f>
        <v>9.0909090909090917</v>
      </c>
      <c r="CI52">
        <f>((11/11)*100)</f>
        <v>100</v>
      </c>
      <c r="CJ52">
        <f>((1/11)*100)</f>
        <v>9.0909090909090917</v>
      </c>
      <c r="CK52">
        <f>((1/11)*100)</f>
        <v>9.0909090909090917</v>
      </c>
      <c r="CL52">
        <f>((11/11)*100)</f>
        <v>100</v>
      </c>
      <c r="CM52">
        <f>((1/11)*100)</f>
        <v>9.0909090909090917</v>
      </c>
      <c r="CN52">
        <f>((9/16)*100)</f>
        <v>56.25</v>
      </c>
      <c r="CO52">
        <f>((5/16)*100)</f>
        <v>31.25</v>
      </c>
      <c r="CP52">
        <f>((5/16)*100)</f>
        <v>31.25</v>
      </c>
      <c r="CR52">
        <f>$J52/$BH52</f>
        <v>160.80617360913644</v>
      </c>
      <c r="CS52">
        <f>$K52/$BI52</f>
        <v>146.86482430726207</v>
      </c>
      <c r="CT52">
        <f>$L52/$BJ52</f>
        <v>111.35945630834479</v>
      </c>
      <c r="CV52">
        <v>0.43478260869565216</v>
      </c>
      <c r="CW52">
        <v>0.43478260869565216</v>
      </c>
      <c r="CX52">
        <v>8.6956521739130488E-2</v>
      </c>
      <c r="CY52">
        <v>0.41666666666666663</v>
      </c>
      <c r="CZ52">
        <v>0</v>
      </c>
      <c r="DA52">
        <v>0.47826086956521741</v>
      </c>
      <c r="DB52">
        <v>0.43478260869565222</v>
      </c>
      <c r="DC52">
        <v>0</v>
      </c>
      <c r="DD52">
        <v>0.47826086956521741</v>
      </c>
      <c r="DE52">
        <v>0.22222222222222221</v>
      </c>
      <c r="DF52">
        <v>0.40740740740740744</v>
      </c>
      <c r="DG52">
        <v>0.40740740740740744</v>
      </c>
    </row>
    <row r="53" spans="1:111" x14ac:dyDescent="0.25">
      <c r="C53">
        <v>51.564340999999992</v>
      </c>
      <c r="D53">
        <v>6.4334119999999997</v>
      </c>
      <c r="E53">
        <v>63.263340999999997</v>
      </c>
      <c r="F53">
        <v>7.9390400000000003</v>
      </c>
      <c r="G53">
        <v>51.769622999999996</v>
      </c>
      <c r="H53">
        <v>5.6804860000000001</v>
      </c>
      <c r="J53">
        <f>SQRT((ABS($C$54-$C$53)^2+(ABS($D$54-$D$53)^2)))</f>
        <v>19.982922245920392</v>
      </c>
      <c r="K53">
        <f>SQRT((ABS($E$54-$E$53)^2+(ABS($F$54-$F$53)^2)))</f>
        <v>18.897561716722002</v>
      </c>
      <c r="N53">
        <f>ABS($F$53-$H$53)</f>
        <v>2.2585540000000002</v>
      </c>
      <c r="O53">
        <v>3.4277715000000004</v>
      </c>
      <c r="P53">
        <v>2.6392889999999998</v>
      </c>
      <c r="R53">
        <f>SQRT((ABS($C$53-$G$53)^2+(ABS($D$53-$H$53)^2)))</f>
        <v>0.78040903441720921</v>
      </c>
      <c r="W53">
        <v>12</v>
      </c>
      <c r="X53">
        <v>4</v>
      </c>
      <c r="Y53">
        <v>11</v>
      </c>
      <c r="Z53">
        <v>4</v>
      </c>
      <c r="AA53">
        <v>11</v>
      </c>
      <c r="AB53">
        <v>3</v>
      </c>
      <c r="AC53">
        <v>11</v>
      </c>
      <c r="AD53">
        <v>4</v>
      </c>
      <c r="AM53">
        <v>12</v>
      </c>
      <c r="AN53">
        <v>2</v>
      </c>
      <c r="AO53">
        <v>12</v>
      </c>
      <c r="AP53">
        <v>5</v>
      </c>
      <c r="AQ53">
        <v>12</v>
      </c>
      <c r="AR53">
        <v>2</v>
      </c>
      <c r="AS53">
        <v>12</v>
      </c>
      <c r="AT53">
        <v>5</v>
      </c>
      <c r="AU53">
        <v>9</v>
      </c>
      <c r="AV53">
        <v>4</v>
      </c>
      <c r="AW53">
        <v>1</v>
      </c>
      <c r="AX53">
        <v>2</v>
      </c>
      <c r="AZ53">
        <f>(12/200)</f>
        <v>0.06</v>
      </c>
      <c r="BA53">
        <f>(11/200)</f>
        <v>5.5E-2</v>
      </c>
      <c r="BD53">
        <f>(12/200)</f>
        <v>0.06</v>
      </c>
      <c r="BE53">
        <f>(12/200)</f>
        <v>0.06</v>
      </c>
      <c r="BF53">
        <f>(9/200)</f>
        <v>4.4999999999999998E-2</v>
      </c>
      <c r="BH53">
        <f>(0.06+0.06)</f>
        <v>0.12</v>
      </c>
      <c r="BI53">
        <f>(0.055+0.06)</f>
        <v>0.11499999999999999</v>
      </c>
      <c r="BL53">
        <f>((0.06/0.12)*100)</f>
        <v>50</v>
      </c>
      <c r="BM53">
        <f>((0.055/0.115)*100)</f>
        <v>47.826086956521735</v>
      </c>
      <c r="BP53">
        <f>((0.06/0.12)*100)</f>
        <v>50</v>
      </c>
      <c r="BQ53">
        <f>((0.06/0.115)*100)</f>
        <v>52.173913043478258</v>
      </c>
      <c r="BV53">
        <f>((4/12)*100)</f>
        <v>33.333333333333329</v>
      </c>
      <c r="BW53">
        <f>((11/12)*100)</f>
        <v>91.666666666666657</v>
      </c>
      <c r="BX53">
        <f>((4/12)*100)</f>
        <v>33.333333333333329</v>
      </c>
      <c r="BY53">
        <f>((3/11)*100)</f>
        <v>27.27272727272727</v>
      </c>
      <c r="BZ53">
        <f>((11/11)*100)</f>
        <v>100</v>
      </c>
      <c r="CA53">
        <f>((4/11)*100)</f>
        <v>36.363636363636367</v>
      </c>
      <c r="CH53">
        <f>((2/12)*100)</f>
        <v>16.666666666666664</v>
      </c>
      <c r="CI53">
        <f>((12/12)*100)</f>
        <v>100</v>
      </c>
      <c r="CJ53">
        <f>((5/12)*100)</f>
        <v>41.666666666666671</v>
      </c>
      <c r="CK53">
        <f>((2/12)*100)</f>
        <v>16.666666666666664</v>
      </c>
      <c r="CL53">
        <f>((12/12)*100)</f>
        <v>100</v>
      </c>
      <c r="CM53">
        <f>((5/12)*100)</f>
        <v>41.666666666666671</v>
      </c>
      <c r="CN53">
        <f>((4/9)*100)</f>
        <v>44.444444444444443</v>
      </c>
      <c r="CO53">
        <f>((1/9)*100)</f>
        <v>11.111111111111111</v>
      </c>
      <c r="CP53">
        <f>((2/9)*100)</f>
        <v>22.222222222222221</v>
      </c>
      <c r="CR53">
        <f>$J53/$BH53</f>
        <v>166.52435204933661</v>
      </c>
      <c r="CS53">
        <f>$K53/$BI53</f>
        <v>164.3266236236696</v>
      </c>
      <c r="CZ53">
        <v>0</v>
      </c>
      <c r="DA53">
        <v>0.33333333333333331</v>
      </c>
      <c r="DD53">
        <v>0.30434782608695654</v>
      </c>
    </row>
    <row r="54" spans="1:111" x14ac:dyDescent="0.25">
      <c r="C54">
        <v>31.58716299999999</v>
      </c>
      <c r="D54">
        <v>5.9543080000000002</v>
      </c>
      <c r="E54">
        <v>44.380779999999994</v>
      </c>
      <c r="F54">
        <v>8.6918539999999993</v>
      </c>
      <c r="CZ54">
        <v>4.1666666666666664E-2</v>
      </c>
    </row>
    <row r="55" spans="1:111" x14ac:dyDescent="0.25">
      <c r="A55" t="s">
        <v>22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12"/>
  <sheetViews>
    <sheetView workbookViewId="0">
      <selection sqref="A1:K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2" bestFit="1" customWidth="1"/>
    <col min="4" max="4" width="11" bestFit="1" customWidth="1"/>
    <col min="5" max="5" width="2" bestFit="1" customWidth="1"/>
    <col min="6" max="6" width="11" bestFit="1" customWidth="1"/>
    <col min="7" max="7" width="2" bestFit="1" customWidth="1"/>
    <col min="8" max="8" width="11" bestFit="1" customWidth="1"/>
    <col min="9" max="9" width="2" bestFit="1" customWidth="1"/>
    <col min="10" max="10" width="11.42578125" bestFit="1" customWidth="1"/>
    <col min="11" max="11" width="11.28515625" bestFit="1" customWidth="1"/>
    <col min="12" max="12" width="6.28515625" bestFit="1" customWidth="1"/>
    <col min="14" max="14" width="6" bestFit="1" customWidth="1"/>
    <col min="16" max="16" width="12" bestFit="1" customWidth="1"/>
    <col min="17" max="17" width="5" bestFit="1" customWidth="1"/>
    <col min="18" max="18" width="9" bestFit="1" customWidth="1"/>
    <col min="19" max="19" width="12" bestFit="1" customWidth="1"/>
    <col min="20" max="20" width="5" bestFit="1" customWidth="1"/>
    <col min="21" max="21" width="12" bestFit="1" customWidth="1"/>
    <col min="22" max="22" width="5" bestFit="1" customWidth="1"/>
    <col min="23" max="23" width="11" bestFit="1" customWidth="1"/>
    <col min="24" max="24" width="4.7109375" bestFit="1" customWidth="1"/>
    <col min="25" max="25" width="12.28515625" bestFit="1" customWidth="1"/>
    <col min="26" max="26" width="7.42578125" bestFit="1" customWidth="1"/>
    <col min="27" max="27" width="12" bestFit="1" customWidth="1"/>
    <col min="28" max="28" width="11" bestFit="1" customWidth="1"/>
    <col min="29" max="33" width="6" bestFit="1" customWidth="1"/>
    <col min="34" max="34" width="9.28515625" bestFit="1" customWidth="1"/>
    <col min="35" max="46" width="12" bestFit="1" customWidth="1"/>
    <col min="47" max="47" width="5.5703125" bestFit="1" customWidth="1"/>
    <col min="48" max="48" width="7.5703125" bestFit="1" customWidth="1"/>
    <col min="49" max="49" width="12.42578125" bestFit="1" customWidth="1"/>
    <col min="50" max="50" width="6.85546875" bestFit="1" customWidth="1"/>
    <col min="51" max="51" width="9.7109375" bestFit="1" customWidth="1"/>
    <col min="52" max="52" width="12.42578125" bestFit="1" customWidth="1"/>
    <col min="53" max="53" width="12" bestFit="1" customWidth="1"/>
    <col min="55" max="55" width="12.5703125" bestFit="1" customWidth="1"/>
    <col min="57" max="57" width="9.5703125" bestFit="1" customWidth="1"/>
    <col min="58" max="58" width="9.28515625" bestFit="1" customWidth="1"/>
    <col min="60" max="60" width="9.28515625" bestFit="1" customWidth="1"/>
    <col min="61" max="61" width="9" bestFit="1" customWidth="1"/>
    <col min="62" max="62" width="9.5703125" bestFit="1" customWidth="1"/>
    <col min="63" max="63" width="9.28515625" bestFit="1" customWidth="1"/>
    <col min="64" max="64" width="9.42578125" bestFit="1" customWidth="1"/>
    <col min="65" max="65" width="9.28515625" bestFit="1" customWidth="1"/>
    <col min="66" max="66" width="9" bestFit="1" customWidth="1"/>
    <col min="67" max="67" width="9.42578125" bestFit="1" customWidth="1"/>
    <col min="69" max="69" width="5.5703125" bestFit="1" customWidth="1"/>
    <col min="70" max="70" width="5.28515625" bestFit="1" customWidth="1"/>
    <col min="71" max="71" width="5.7109375" bestFit="1" customWidth="1"/>
    <col min="72" max="72" width="5.42578125" bestFit="1" customWidth="1"/>
  </cols>
  <sheetData>
    <row r="1" spans="1:72" x14ac:dyDescent="0.25">
      <c r="A1">
        <v>200</v>
      </c>
      <c r="B1" t="s">
        <v>0</v>
      </c>
      <c r="D1" t="s">
        <v>2</v>
      </c>
      <c r="F1" t="s">
        <v>4</v>
      </c>
      <c r="H1" t="s">
        <v>6</v>
      </c>
      <c r="J1" t="s">
        <v>8</v>
      </c>
      <c r="K1" t="s">
        <v>9</v>
      </c>
      <c r="L1" t="s">
        <v>10</v>
      </c>
      <c r="N1" t="s">
        <v>12</v>
      </c>
      <c r="P1" t="s">
        <v>182</v>
      </c>
      <c r="R1" t="s">
        <v>206</v>
      </c>
      <c r="S1" t="s">
        <v>213</v>
      </c>
      <c r="T1" t="s">
        <v>214</v>
      </c>
      <c r="U1" t="s">
        <v>214</v>
      </c>
      <c r="V1" t="s">
        <v>215</v>
      </c>
      <c r="W1" t="s">
        <v>215</v>
      </c>
      <c r="X1" t="s">
        <v>216</v>
      </c>
      <c r="Z1" t="s">
        <v>189</v>
      </c>
      <c r="AA1" t="s">
        <v>190</v>
      </c>
      <c r="AB1" t="s">
        <v>191</v>
      </c>
      <c r="AC1" t="s">
        <v>129</v>
      </c>
      <c r="AD1" t="s">
        <v>130</v>
      </c>
      <c r="AE1" t="s">
        <v>131</v>
      </c>
      <c r="AF1" t="s">
        <v>132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209</v>
      </c>
      <c r="BA1" t="s">
        <v>212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269</v>
      </c>
      <c r="BN1" t="s">
        <v>270</v>
      </c>
      <c r="BO1" t="s">
        <v>271</v>
      </c>
      <c r="BQ1" t="s">
        <v>272</v>
      </c>
      <c r="BR1" t="s">
        <v>273</v>
      </c>
      <c r="BS1" t="s">
        <v>274</v>
      </c>
      <c r="BT1" t="s">
        <v>275</v>
      </c>
    </row>
    <row r="2" spans="1:72" x14ac:dyDescent="0.25">
      <c r="A2">
        <v>1</v>
      </c>
      <c r="Q2" t="str">
        <f>CONCATENATE(C2,E2,G2,I2)</f>
        <v/>
      </c>
      <c r="R2" t="s">
        <v>22</v>
      </c>
      <c r="S2">
        <v>180</v>
      </c>
      <c r="T2" t="s">
        <v>227</v>
      </c>
      <c r="U2">
        <f>(U$6/U$4)*100</f>
        <v>86.111111111111114</v>
      </c>
      <c r="V2" t="str">
        <f>CONCATENATE($R$3,$R$4,$R$5,$R$6)</f>
        <v>1432</v>
      </c>
      <c r="W2">
        <f>(W$6/W$4)*100</f>
        <v>82.978723404255319</v>
      </c>
      <c r="X2">
        <f>(X$8/X$6)*100</f>
        <v>100</v>
      </c>
      <c r="Y2" t="s">
        <v>183</v>
      </c>
      <c r="Z2">
        <f>COUNTIF(P:P,0)</f>
        <v>4</v>
      </c>
      <c r="AA2">
        <f>(Z2/Z7)*100</f>
        <v>0.28964518464880518</v>
      </c>
      <c r="AB2">
        <f>(4/200)</f>
        <v>0.02</v>
      </c>
      <c r="AC2">
        <v>1741</v>
      </c>
      <c r="AD2">
        <v>1755</v>
      </c>
      <c r="AE2">
        <v>1754</v>
      </c>
      <c r="AF2">
        <v>1742</v>
      </c>
      <c r="AG2">
        <v>1732</v>
      </c>
      <c r="AI2">
        <f>(($AC$3-$AD$2)/($AC$3-$AC$2))</f>
        <v>0.5</v>
      </c>
      <c r="AJ2">
        <f>1-(($AC$3-$AE$2)/($AC$3-$AC$2))</f>
        <v>0.4642857142857143</v>
      </c>
      <c r="AK2">
        <f>1-(($AC$3-$AF$2)/($AC$3-$AC$2))</f>
        <v>3.5714285714285698E-2</v>
      </c>
      <c r="AL2">
        <f>(($AD$3-$AC$3)/($AD$3-$AD$2))</f>
        <v>0.46153846153846156</v>
      </c>
      <c r="AM2">
        <f>1-(($AD$4-$AE$3)/($AD$4-$AD$3))</f>
        <v>3.6144578313253017E-2</v>
      </c>
      <c r="AN2">
        <f>(($AD$3-$AF$3)/($AD$3-$AD$2))</f>
        <v>0.46153846153846156</v>
      </c>
      <c r="AO2">
        <f>(($AE$3-$AC$3)/($AE$3-$AE$2))</f>
        <v>0.5</v>
      </c>
      <c r="AP2">
        <f>1-(($AE$3-$AD$2)/($AE$3-$AE$2))</f>
        <v>3.3333333333333326E-2</v>
      </c>
      <c r="AQ2">
        <f>(($AE$3-$AF$3)/($AE$3-$AE$2))</f>
        <v>0.5</v>
      </c>
      <c r="AR2">
        <f>1-(($AF$4-$AC$3)/($AF$4-$AF$3))</f>
        <v>0</v>
      </c>
      <c r="AS2">
        <f>1-(($AF$3-$AD$2)/($AF$3-$AF$2))</f>
        <v>0.48148148148148151</v>
      </c>
      <c r="AT2">
        <f>1-(($AF$3-$AE$2)/($AF$3-$AF$2))</f>
        <v>0.44444444444444442</v>
      </c>
      <c r="AU2" t="s">
        <v>22</v>
      </c>
      <c r="AV2">
        <v>1732</v>
      </c>
      <c r="AW2">
        <f>($AV$6-$AV$3)/200</f>
        <v>7.0000000000000007E-2</v>
      </c>
      <c r="AX2">
        <f>($AV$52-$AV$2)/200</f>
        <v>2.5249999999999999</v>
      </c>
      <c r="AY2">
        <f>SUM($AX:$AX)</f>
        <v>6.9649999999999999</v>
      </c>
      <c r="AZ2">
        <f>AVERAGE($AW:$AW)</f>
        <v>0.10944444444444446</v>
      </c>
      <c r="BA2">
        <f>AY4/AY2</f>
        <v>25.843503230437904</v>
      </c>
      <c r="BQ2">
        <f>COUNTIF($AU:$AU,1)</f>
        <v>47</v>
      </c>
      <c r="BR2">
        <f>COUNTIF($AU:$AU,2)</f>
        <v>49</v>
      </c>
      <c r="BS2">
        <v>49</v>
      </c>
      <c r="BT2">
        <v>47</v>
      </c>
    </row>
    <row r="3" spans="1:72" x14ac:dyDescent="0.25">
      <c r="A3">
        <v>1730</v>
      </c>
      <c r="Q3" t="str">
        <f>CONCATENATE(C3,E3,G3,I3)</f>
        <v/>
      </c>
      <c r="R3">
        <v>1</v>
      </c>
      <c r="S3" t="s">
        <v>217</v>
      </c>
      <c r="T3" t="s">
        <v>228</v>
      </c>
      <c r="U3" t="s">
        <v>221</v>
      </c>
      <c r="V3" t="str">
        <f>CONCATENATE($R$7,$R$8,$R$9,$R$10)</f>
        <v>1423</v>
      </c>
      <c r="W3" t="s">
        <v>221</v>
      </c>
      <c r="X3" t="s">
        <v>223</v>
      </c>
      <c r="Y3" t="s">
        <v>184</v>
      </c>
      <c r="Z3">
        <f>COUNTIF(P:P,1)</f>
        <v>105</v>
      </c>
      <c r="AA3">
        <f>(Z3/Z7)*100</f>
        <v>7.6031860970311369</v>
      </c>
      <c r="AB3">
        <f>(105/200)</f>
        <v>0.52500000000000002</v>
      </c>
      <c r="AC3">
        <v>1769</v>
      </c>
      <c r="AD3">
        <v>1781</v>
      </c>
      <c r="AE3">
        <v>1784</v>
      </c>
      <c r="AF3">
        <v>1769</v>
      </c>
      <c r="AG3">
        <v>2237</v>
      </c>
      <c r="AI3">
        <f>1-(($AC$4-$AD$3)/($AC$4-$AC$3))</f>
        <v>0.38709677419354838</v>
      </c>
      <c r="AJ3">
        <f>1-(($AC$4-$AE$3)/($AC$4-$AC$3))</f>
        <v>0.4838709677419355</v>
      </c>
      <c r="AK3">
        <f>1-(($AC$4-$AF$3)/($AC$4-$AC$3))</f>
        <v>0</v>
      </c>
      <c r="AL3">
        <f>1-(($AD$4-$AC$4)/($AD$4-$AD$3))</f>
        <v>0.22891566265060237</v>
      </c>
      <c r="AM3">
        <f>1-(($AD$5-$AE$4)/($AD$5-$AD$4))</f>
        <v>0.1875</v>
      </c>
      <c r="AN3">
        <f>1-(($AD$4-$AF$4)/($AD$4-$AD$3))</f>
        <v>0.37349397590361444</v>
      </c>
      <c r="AO3">
        <f>1-(($AE$4-$AC$4)/($AE$4-$AE$3))</f>
        <v>0.18604651162790697</v>
      </c>
      <c r="AP3">
        <f>(($AE$3-$AD$3)/($AE$3-$AE$2))</f>
        <v>0.1</v>
      </c>
      <c r="AQ3">
        <f>1-(($AE$4-$AF$4)/($AE$4-$AE$3))</f>
        <v>0.32558139534883723</v>
      </c>
      <c r="AR3">
        <f>(($AF$4-$AC$4)/($AF$4-$AF$3))</f>
        <v>0.27906976744186046</v>
      </c>
      <c r="AS3">
        <f>1-(($AF$4-$AD$3)/($AF$4-$AF$3))</f>
        <v>0.27906976744186052</v>
      </c>
      <c r="AT3">
        <f>1-(($AF$4-$AE$3)/($AF$4-$AF$3))</f>
        <v>0.34883720930232553</v>
      </c>
      <c r="AU3">
        <v>1</v>
      </c>
      <c r="AV3">
        <v>1741</v>
      </c>
      <c r="AW3">
        <f>($AV$7-$AV$4)/200</f>
        <v>0.13500000000000001</v>
      </c>
      <c r="AX3">
        <f>($AV$108-$AV$53)/200</f>
        <v>1.59</v>
      </c>
      <c r="AY3" t="s">
        <v>213</v>
      </c>
      <c r="AZ3">
        <f>STDEV($AW:$AW)</f>
        <v>4.5810176984291497E-2</v>
      </c>
    </row>
    <row r="4" spans="1:72" x14ac:dyDescent="0.25">
      <c r="A4">
        <v>1731</v>
      </c>
      <c r="Q4" t="str">
        <f>CONCATENATE(C4,E4,G4,I4)</f>
        <v/>
      </c>
      <c r="R4">
        <v>4</v>
      </c>
      <c r="S4">
        <f xml:space="preserve"> (S$12/S$2)*100</f>
        <v>16.111111111111111</v>
      </c>
      <c r="T4" t="s">
        <v>229</v>
      </c>
      <c r="U4">
        <v>180</v>
      </c>
      <c r="V4" t="str">
        <f>CONCATENATE($R$11,$R$12,$R$13,$R$14)</f>
        <v>1412</v>
      </c>
      <c r="W4">
        <v>47</v>
      </c>
      <c r="X4">
        <f>(X$10/(X$8+X$10))*100</f>
        <v>0</v>
      </c>
      <c r="Y4" t="s">
        <v>185</v>
      </c>
      <c r="Z4">
        <f>COUNTIF(P:P,2)</f>
        <v>910</v>
      </c>
      <c r="AA4">
        <f>(Z4/Z7)*100</f>
        <v>65.894279507603187</v>
      </c>
      <c r="AB4">
        <f>(910/200)</f>
        <v>4.55</v>
      </c>
      <c r="AC4">
        <v>1800</v>
      </c>
      <c r="AD4">
        <v>1864</v>
      </c>
      <c r="AE4">
        <v>1870</v>
      </c>
      <c r="AF4">
        <v>1812</v>
      </c>
      <c r="AG4">
        <v>8483</v>
      </c>
      <c r="AI4">
        <f>1-(($AC$6-$AD$4)/($AC$6-$AC$5))</f>
        <v>0.45161290322580649</v>
      </c>
      <c r="AJ4">
        <f>(($AC$6-$AE$4)/($AC$6-$AC$5))</f>
        <v>0.35483870967741937</v>
      </c>
      <c r="AK4">
        <f>1-(($AC$5-$AF$4)/($AC$5-$AC$4))</f>
        <v>0.24</v>
      </c>
      <c r="AL4">
        <f>(($AD$4-$AC$5)/($AD$4-$AD$3))</f>
        <v>0.16867469879518071</v>
      </c>
      <c r="AM4">
        <f>1-(($AD$6-$AE$5)/($AD$6-$AD$5))</f>
        <v>0.10810810810810811</v>
      </c>
      <c r="AN4">
        <f>(($AD$5-$AF$5)/($AD$5-$AD$4))</f>
        <v>0.34375</v>
      </c>
      <c r="AO4">
        <f>(($AE$4-$AC$5)/($AE$4-$AE$3))</f>
        <v>0.23255813953488372</v>
      </c>
      <c r="AP4">
        <f>(($AE$4-$AD$4)/($AE$4-$AE$3))</f>
        <v>6.9767441860465115E-2</v>
      </c>
      <c r="AQ4">
        <f>(($AE$5-$AF$5)/($AE$5-$AE$4))</f>
        <v>0.5</v>
      </c>
      <c r="AR4">
        <f>(($AF$5-$AC$5)/($AF$5-$AF$4))</f>
        <v>0.47945205479452052</v>
      </c>
      <c r="AS4">
        <f>(($AF$5-$AD$4)/($AF$5-$AF$4))</f>
        <v>0.28767123287671231</v>
      </c>
      <c r="AT4">
        <f>(($AF$5-$AE$4)/($AF$5-$AF$4))</f>
        <v>0.20547945205479451</v>
      </c>
      <c r="AU4">
        <v>4</v>
      </c>
      <c r="AV4">
        <v>1742</v>
      </c>
      <c r="AW4">
        <f>($AV$8-$AV$5)/200</f>
        <v>7.4999999999999997E-2</v>
      </c>
      <c r="AX4">
        <f>($AV$158-$AV$109)/200</f>
        <v>1.4650000000000001</v>
      </c>
      <c r="AY4">
        <f>COUNTA($T:$T)-1</f>
        <v>180</v>
      </c>
    </row>
    <row r="5" spans="1:72" x14ac:dyDescent="0.25">
      <c r="A5">
        <v>1732</v>
      </c>
      <c r="J5">
        <v>7.1696369999999945</v>
      </c>
      <c r="K5" t="s">
        <v>22</v>
      </c>
      <c r="Q5" t="str">
        <f>CONCATENATE(C5,E5,G5,I5)</f>
        <v/>
      </c>
      <c r="R5">
        <v>3</v>
      </c>
      <c r="S5" t="s">
        <v>218</v>
      </c>
      <c r="T5" t="s">
        <v>230</v>
      </c>
      <c r="U5" t="s">
        <v>222</v>
      </c>
      <c r="V5" t="str">
        <f>CONCATENATE($R$15,$R$16,$R$17,$R$18)</f>
        <v>3142</v>
      </c>
      <c r="W5" t="s">
        <v>222</v>
      </c>
      <c r="X5" t="s">
        <v>224</v>
      </c>
      <c r="Y5" t="s">
        <v>186</v>
      </c>
      <c r="Z5">
        <f>COUNTIF(P:P,3)</f>
        <v>310</v>
      </c>
      <c r="AA5">
        <f>(Z5/Z7)*100</f>
        <v>22.447501810282404</v>
      </c>
      <c r="AB5">
        <f>(310/200)</f>
        <v>1.55</v>
      </c>
      <c r="AC5">
        <v>1850</v>
      </c>
      <c r="AD5">
        <v>1896</v>
      </c>
      <c r="AE5">
        <v>1900</v>
      </c>
      <c r="AF5">
        <v>1885</v>
      </c>
      <c r="AG5">
        <v>8801</v>
      </c>
      <c r="AI5">
        <f>1-(($AC$7-$AD$5)/($AC$7-$AC$6))</f>
        <v>0.4285714285714286</v>
      </c>
      <c r="AJ5">
        <f>(($AC$7-$AE$5)/($AC$7-$AC$6))</f>
        <v>0.45714285714285713</v>
      </c>
      <c r="AK5">
        <f>1-(($AC$7-$AF$5)/($AC$7-$AC$6))</f>
        <v>0.11428571428571432</v>
      </c>
      <c r="AL5">
        <f>(($AD$5-$AC$6)/($AD$5-$AD$4))</f>
        <v>0.46875</v>
      </c>
      <c r="AM5">
        <f>1-(($AD$7-$AE$6)/($AD$7-$AD$6))</f>
        <v>0.16666666666666663</v>
      </c>
      <c r="AN5">
        <f>(($AD$6-$AF$6)/($AD$6-$AD$5))</f>
        <v>0.45945945945945948</v>
      </c>
      <c r="AO5">
        <f>1-(($AE$5-$AC$6)/($AE$5-$AE$4))</f>
        <v>0.3666666666666667</v>
      </c>
      <c r="AP5">
        <f>(($AE$5-$AD$5)/($AE$5-$AE$4))</f>
        <v>0.13333333333333333</v>
      </c>
      <c r="AQ5">
        <f>1-(($AE$6-$AF$6)/($AE$6-$AE$5))</f>
        <v>0.37209302325581395</v>
      </c>
      <c r="AR5">
        <f>(($AF$5-$AC$6)/($AF$5-$AF$4))</f>
        <v>5.4794520547945202E-2</v>
      </c>
      <c r="AS5">
        <f>1-(($AF$6-$AD$5)/($AF$6-$AF$5))</f>
        <v>0.35483870967741937</v>
      </c>
      <c r="AT5">
        <f>1-(($AF$6-$AE$5)/($AF$6-$AF$5))</f>
        <v>0.4838709677419355</v>
      </c>
      <c r="AU5">
        <v>3</v>
      </c>
      <c r="AV5">
        <v>1754</v>
      </c>
      <c r="AW5">
        <f>($AV$9-$AV$6)/200</f>
        <v>0.13</v>
      </c>
      <c r="AX5">
        <f>($AV$201-$AV$159)/200</f>
        <v>1.385</v>
      </c>
    </row>
    <row r="6" spans="1:72" x14ac:dyDescent="0.25">
      <c r="A6">
        <v>1733</v>
      </c>
      <c r="Q6" t="str">
        <f>CONCATENATE(C6,E6,G6,I6)</f>
        <v/>
      </c>
      <c r="R6">
        <v>2</v>
      </c>
      <c r="S6">
        <f xml:space="preserve"> (S$14/S$2)*100</f>
        <v>70</v>
      </c>
      <c r="T6" t="s">
        <v>231</v>
      </c>
      <c r="U6">
        <v>155</v>
      </c>
      <c r="V6" t="str">
        <f>CONCATENATE($R$19,$R$20,$R$21,$R$22)</f>
        <v>3142</v>
      </c>
      <c r="W6">
        <v>39</v>
      </c>
      <c r="X6">
        <f>COUNTIF($R:$R,1)+COUNTIF($R:$R,2)</f>
        <v>96</v>
      </c>
      <c r="Y6" t="s">
        <v>187</v>
      </c>
      <c r="Z6">
        <f>COUNTIF(P:P,4)</f>
        <v>52</v>
      </c>
      <c r="AA6">
        <f>(Z6/Z7)*100</f>
        <v>3.7653874004344683</v>
      </c>
      <c r="AB6">
        <f>(52/200)</f>
        <v>0.26</v>
      </c>
      <c r="AC6">
        <v>1881</v>
      </c>
      <c r="AD6">
        <v>1933</v>
      </c>
      <c r="AE6">
        <v>1943</v>
      </c>
      <c r="AF6">
        <v>1916</v>
      </c>
      <c r="AG6">
        <v>10601</v>
      </c>
      <c r="AI6">
        <f>1-(($AC$8-$AD$6)/($AC$8-$AC$7))</f>
        <v>0.34693877551020413</v>
      </c>
      <c r="AJ6">
        <f>(($AC$8-$AE$6)/($AC$8-$AC$7))</f>
        <v>0.44897959183673469</v>
      </c>
      <c r="AK6">
        <f>1-(($AC$8-$AF$6)/($AC$8-$AC$7))</f>
        <v>0</v>
      </c>
      <c r="AL6">
        <f>(($AD$6-$AC$7)/($AD$6-$AD$5))</f>
        <v>0.45945945945945948</v>
      </c>
      <c r="AM6">
        <f>1-(($AD$8-$AE$7)/($AD$8-$AD$7))</f>
        <v>0.15000000000000002</v>
      </c>
      <c r="AN6">
        <f>(($AD$7-$AF$7)/($AD$7-$AD$6))</f>
        <v>0.33333333333333331</v>
      </c>
      <c r="AO6">
        <f>1-(($AE$6-$AC$7)/($AE$6-$AE$5))</f>
        <v>0.37209302325581395</v>
      </c>
      <c r="AP6">
        <f>(($AE$6-$AD$6)/($AE$6-$AE$5))</f>
        <v>0.23255813953488372</v>
      </c>
      <c r="AQ6">
        <f>(($AE$7-$AF$7)/($AE$7-$AE$6))</f>
        <v>0.4642857142857143</v>
      </c>
      <c r="AR6">
        <f>1-(($AF$7-$AC$7)/($AF$7-$AF$6))</f>
        <v>0</v>
      </c>
      <c r="AS6">
        <f>1-(($AF$7-$AD$6)/($AF$7-$AF$6))</f>
        <v>0.29824561403508776</v>
      </c>
      <c r="AT6">
        <f>1-(($AF$7-$AE$6)/($AF$7-$AF$6))</f>
        <v>0.47368421052631582</v>
      </c>
      <c r="AU6">
        <v>2</v>
      </c>
      <c r="AV6">
        <v>1755</v>
      </c>
      <c r="AW6">
        <f>($AV$10-$AV$7)/200</f>
        <v>7.4999999999999997E-2</v>
      </c>
    </row>
    <row r="7" spans="1:72" x14ac:dyDescent="0.25">
      <c r="A7">
        <v>1734</v>
      </c>
      <c r="Q7" t="str">
        <f>CONCATENATE(C7,E7,G7,I7)</f>
        <v/>
      </c>
      <c r="R7">
        <v>1</v>
      </c>
      <c r="S7" t="s">
        <v>219</v>
      </c>
      <c r="T7" t="s">
        <v>232</v>
      </c>
      <c r="V7" t="str">
        <f>CONCATENATE($R$23,$R$24,$R$25,$R$26)</f>
        <v>3142</v>
      </c>
      <c r="X7" t="s">
        <v>225</v>
      </c>
      <c r="Y7" t="s">
        <v>188</v>
      </c>
      <c r="Z7">
        <f>COUNT(P:P)</f>
        <v>1381</v>
      </c>
      <c r="AC7">
        <v>1916</v>
      </c>
      <c r="AD7">
        <v>1993</v>
      </c>
      <c r="AE7">
        <v>1999</v>
      </c>
      <c r="AF7">
        <v>1973</v>
      </c>
      <c r="AG7">
        <v>10894</v>
      </c>
      <c r="AI7">
        <f>(($AC$9-$AD$7)/($AC$9-$AC$8))</f>
        <v>0.45098039215686275</v>
      </c>
      <c r="AJ7">
        <f>(($AC$9-$AE$7)/($AC$9-$AC$8))</f>
        <v>0.33333333333333331</v>
      </c>
      <c r="AK7">
        <f>1-(($AC$9-$AF$7)/($AC$9-$AC$8))</f>
        <v>0.15686274509803921</v>
      </c>
      <c r="AL7">
        <f>(($AD$7-$AC$8)/($AD$7-$AD$6))</f>
        <v>0.46666666666666667</v>
      </c>
      <c r="AM7">
        <f>1-(($AD$9-$AE$8)/($AD$9-$AD$8))</f>
        <v>0.19444444444444442</v>
      </c>
      <c r="AN7">
        <f>(($AD$8-$AF$8)/($AD$8-$AD$7))</f>
        <v>0.27500000000000002</v>
      </c>
      <c r="AO7">
        <f>1-(($AE$7-$AC$8)/($AE$7-$AE$6))</f>
        <v>0.3928571428571429</v>
      </c>
      <c r="AP7">
        <f>(($AE$7-$AD$7)/($AE$7-$AE$6))</f>
        <v>0.10714285714285714</v>
      </c>
      <c r="AQ7">
        <f>(($AE$8-$AF$8)/($AE$8-$AE$7))</f>
        <v>0.43902439024390244</v>
      </c>
      <c r="AR7">
        <f>(($AF$7-$AC$8)/($AF$7-$AF$6))</f>
        <v>0.14035087719298245</v>
      </c>
      <c r="AS7">
        <f>1-(($AF$8-$AD$7)/($AF$8-$AF$7))</f>
        <v>0.40816326530612246</v>
      </c>
      <c r="AT7">
        <f>(($AF$8-$AE$7)/($AF$8-$AF$7))</f>
        <v>0.46938775510204084</v>
      </c>
      <c r="AU7">
        <v>1</v>
      </c>
      <c r="AV7">
        <v>1769</v>
      </c>
      <c r="AW7">
        <f>($AV$11-$AV$8)/200</f>
        <v>0.155</v>
      </c>
    </row>
    <row r="8" spans="1:72" x14ac:dyDescent="0.25">
      <c r="A8">
        <v>1735</v>
      </c>
      <c r="Q8" t="str">
        <f>CONCATENATE(C8,E8,G8,I8)</f>
        <v/>
      </c>
      <c r="R8">
        <v>4</v>
      </c>
      <c r="S8">
        <f xml:space="preserve"> (S$16/S$2)*100</f>
        <v>0</v>
      </c>
      <c r="T8" t="s">
        <v>233</v>
      </c>
      <c r="V8" t="str">
        <f>CONCATENATE($R$27,$R$28,$R$29,$R$30)</f>
        <v>3142</v>
      </c>
      <c r="X8">
        <f>COUNTIF($R:$R,3)+COUNTIF($R:$R,4)</f>
        <v>96</v>
      </c>
      <c r="AC8">
        <v>1965</v>
      </c>
      <c r="AD8">
        <v>2033</v>
      </c>
      <c r="AE8">
        <v>2040</v>
      </c>
      <c r="AF8">
        <v>2022</v>
      </c>
      <c r="AG8">
        <v>11229</v>
      </c>
      <c r="AI8">
        <f>(($AC$10-$AD$8)/($AC$10-$AC$9))</f>
        <v>0.48484848484848486</v>
      </c>
      <c r="AJ8">
        <f>(($AC$10-$AE$8)/($AC$10-$AC$9))</f>
        <v>0.27272727272727271</v>
      </c>
      <c r="AK8">
        <f>1-(($AC$10-$AF$8)/($AC$10-$AC$9))</f>
        <v>0.18181818181818177</v>
      </c>
      <c r="AL8">
        <f>(($AD$8-$AC$9)/($AD$8-$AD$7))</f>
        <v>0.42499999999999999</v>
      </c>
      <c r="AM8">
        <f>1-(($AD$10-$AE$9)/($AD$10-$AD$9))</f>
        <v>0.10810810810810811</v>
      </c>
      <c r="AN8">
        <f>(($AD$9-$AF$9)/($AD$9-$AD$8))</f>
        <v>0.3611111111111111</v>
      </c>
      <c r="AO8">
        <f>1-(($AE$8-$AC$9)/($AE$8-$AE$7))</f>
        <v>0.41463414634146345</v>
      </c>
      <c r="AP8">
        <f>(($AE$8-$AD$8)/($AE$8-$AE$7))</f>
        <v>0.17073170731707318</v>
      </c>
      <c r="AQ8">
        <f>1-(($AE$9-$AF$9)/($AE$9-$AE$8))</f>
        <v>0.48484848484848486</v>
      </c>
      <c r="AR8">
        <f>(($AF$8-$AC$9)/($AF$8-$AF$7))</f>
        <v>0.12244897959183673</v>
      </c>
      <c r="AS8">
        <f>1-(($AF$9-$AD$8)/($AF$9-$AF$8))</f>
        <v>0.32352941176470584</v>
      </c>
      <c r="AT8">
        <f>(($AF$9-$AE$8)/($AF$9-$AF$8))</f>
        <v>0.47058823529411764</v>
      </c>
      <c r="AU8">
        <v>4</v>
      </c>
      <c r="AV8">
        <v>1769</v>
      </c>
      <c r="AW8">
        <f>($AV$12-$AV$9)/200</f>
        <v>0.155</v>
      </c>
    </row>
    <row r="9" spans="1:72" x14ac:dyDescent="0.25">
      <c r="A9">
        <v>1736</v>
      </c>
      <c r="Q9" t="str">
        <f>CONCATENATE(C9,E9,G9,I9)</f>
        <v/>
      </c>
      <c r="R9">
        <v>2</v>
      </c>
      <c r="S9" t="s">
        <v>220</v>
      </c>
      <c r="T9" t="s">
        <v>234</v>
      </c>
      <c r="V9" t="str">
        <f>CONCATENATE($R$31,$R$32,$R$33,$R$34)</f>
        <v>3142</v>
      </c>
      <c r="X9" t="s">
        <v>226</v>
      </c>
      <c r="AC9">
        <v>2016</v>
      </c>
      <c r="AD9">
        <v>2069</v>
      </c>
      <c r="AE9">
        <v>2073</v>
      </c>
      <c r="AF9">
        <v>2056</v>
      </c>
      <c r="AG9">
        <v>11506</v>
      </c>
      <c r="AI9">
        <f>(($AC$11-$AD$9)/($AC$11-$AC$10))</f>
        <v>0.44444444444444442</v>
      </c>
      <c r="AJ9">
        <f>(($AC$11-$AE$9)/($AC$11-$AC$10))</f>
        <v>0.33333333333333331</v>
      </c>
      <c r="AK9">
        <f>1-(($AC$11-$AF$9)/($AC$11-$AC$10))</f>
        <v>0.19444444444444442</v>
      </c>
      <c r="AL9">
        <f>1-(($AD$9-$AC$10)/($AD$9-$AD$8))</f>
        <v>0.44444444444444442</v>
      </c>
      <c r="AM9">
        <f>1-(($AD$11-$AE$10)/($AD$11-$AD$10))</f>
        <v>9.9999999999999978E-2</v>
      </c>
      <c r="AN9">
        <f>(($AD$10-$AF$10)/($AD$10-$AD$9))</f>
        <v>0.3783783783783784</v>
      </c>
      <c r="AO9">
        <f>1-(($AE$9-$AC$10)/($AE$9-$AE$8))</f>
        <v>0.27272727272727271</v>
      </c>
      <c r="AP9">
        <f>(($AE$9-$AD$9)/($AE$9-$AE$8))</f>
        <v>0.12121212121212122</v>
      </c>
      <c r="AQ9">
        <f>(($AE$10-$AF$10)/($AE$10-$AE$9))</f>
        <v>0.48648648648648651</v>
      </c>
      <c r="AR9">
        <f>(($AF$9-$AC$10)/($AF$9-$AF$8))</f>
        <v>0.20588235294117646</v>
      </c>
      <c r="AS9">
        <f>1-(($AF$10-$AD$9)/($AF$10-$AF$9))</f>
        <v>0.36111111111111116</v>
      </c>
      <c r="AT9">
        <f>1-(($AF$10-$AE$9)/($AF$10-$AF$9))</f>
        <v>0.47222222222222221</v>
      </c>
      <c r="AU9">
        <v>2</v>
      </c>
      <c r="AV9">
        <v>1781</v>
      </c>
      <c r="AW9">
        <f>($AV$13-$AV$10)/200</f>
        <v>0.33</v>
      </c>
    </row>
    <row r="10" spans="1:72" x14ac:dyDescent="0.25">
      <c r="A10">
        <v>1737</v>
      </c>
      <c r="Q10" t="str">
        <f>CONCATENATE(C10,E10,G10,I10)</f>
        <v/>
      </c>
      <c r="R10">
        <v>3</v>
      </c>
      <c r="S10">
        <f xml:space="preserve"> (S$18/S$2)*100</f>
        <v>13.888888888888889</v>
      </c>
      <c r="T10" t="s">
        <v>235</v>
      </c>
      <c r="V10" t="str">
        <f>CONCATENATE($R$35,$R$36,$R$37,$R$38)</f>
        <v>3142</v>
      </c>
      <c r="X10">
        <v>0</v>
      </c>
      <c r="AC10">
        <v>2049</v>
      </c>
      <c r="AD10">
        <v>2106</v>
      </c>
      <c r="AE10">
        <v>2110</v>
      </c>
      <c r="AF10">
        <v>2092</v>
      </c>
      <c r="AI10">
        <f>(($AC$12-$AD$10)/($AC$12-$AC$11))</f>
        <v>0.47499999999999998</v>
      </c>
      <c r="AJ10">
        <f>(($AC$12-$AE$10)/($AC$12-$AC$11))</f>
        <v>0.375</v>
      </c>
      <c r="AK10">
        <f>1-(($AC$12-$AF$10)/($AC$12-$AC$11))</f>
        <v>0.17500000000000004</v>
      </c>
      <c r="AL10">
        <f>1-(($AD$10-$AC$11)/($AD$10-$AD$9))</f>
        <v>0.43243243243243246</v>
      </c>
      <c r="AM10">
        <f>1-(($AD$12-$AE$11)/($AD$12-$AD$11))</f>
        <v>4.7619047619047672E-2</v>
      </c>
      <c r="AN10">
        <f>(($AD$11-$AF$11)/($AD$11-$AD$10))</f>
        <v>0.45</v>
      </c>
      <c r="AO10">
        <f>1-(($AE$10-$AC$11)/($AE$10-$AE$9))</f>
        <v>0.32432432432432434</v>
      </c>
      <c r="AP10">
        <f>(($AE$10-$AD$10)/($AE$10-$AE$9))</f>
        <v>0.10810810810810811</v>
      </c>
      <c r="AQ10">
        <f>1-(($AE$11-$AF$11)/($AE$11-$AE$10))</f>
        <v>0.47368421052631582</v>
      </c>
      <c r="AR10">
        <f>(($AF$10-$AC$11)/($AF$10-$AF$9))</f>
        <v>0.19444444444444445</v>
      </c>
      <c r="AS10">
        <f>1-(($AF$11-$AD$10)/($AF$11-$AF$10))</f>
        <v>0.38888888888888884</v>
      </c>
      <c r="AT10">
        <f>(($AF$11-$AE$10)/($AF$11-$AF$10))</f>
        <v>0.5</v>
      </c>
      <c r="AU10">
        <v>3</v>
      </c>
      <c r="AV10">
        <v>1784</v>
      </c>
      <c r="AW10">
        <f>($AV$14-$AV$11)/200</f>
        <v>0.32</v>
      </c>
    </row>
    <row r="11" spans="1:72" x14ac:dyDescent="0.25">
      <c r="A11">
        <v>1738</v>
      </c>
      <c r="Q11" t="str">
        <f>CONCATENATE(C11,E11,G11,I11)</f>
        <v/>
      </c>
      <c r="R11">
        <v>1</v>
      </c>
      <c r="S11" t="s">
        <v>217</v>
      </c>
      <c r="T11" t="s">
        <v>236</v>
      </c>
      <c r="V11" t="str">
        <f>CONCATENATE($R$39,$R$40,$R$41,$R$42)</f>
        <v>3142</v>
      </c>
      <c r="AC11">
        <v>2085</v>
      </c>
      <c r="AD11">
        <v>2146</v>
      </c>
      <c r="AE11">
        <v>2148</v>
      </c>
      <c r="AF11">
        <v>2128</v>
      </c>
      <c r="AI11">
        <f>(($AC$13-$AD$11)/($AC$13-$AC$12))</f>
        <v>0.46153846153846156</v>
      </c>
      <c r="AJ11">
        <f>(($AC$13-$AE$11)/($AC$13-$AC$12))</f>
        <v>0.41025641025641024</v>
      </c>
      <c r="AK11">
        <f>1-(($AC$13-$AF$11)/($AC$13-$AC$12))</f>
        <v>7.6923076923076872E-2</v>
      </c>
      <c r="AL11">
        <f>1-(($AD$11-$AC$12)/($AD$11-$AD$10))</f>
        <v>0.47499999999999998</v>
      </c>
      <c r="AM11">
        <f>(($AD$12-$AE$12)/($AD$12-$AD$11))</f>
        <v>2.3809523809523808E-2</v>
      </c>
      <c r="AN11">
        <f>(($AD$12-$AF$12)/($AD$12-$AD$11))</f>
        <v>0.45238095238095238</v>
      </c>
      <c r="AO11">
        <f>1-(($AE$11-$AC$12)/($AE$11-$AE$10))</f>
        <v>0.39473684210526316</v>
      </c>
      <c r="AP11">
        <f>(($AE$11-$AD$11)/($AE$11-$AE$10))</f>
        <v>5.2631578947368418E-2</v>
      </c>
      <c r="AQ11">
        <f>(($AE$12-$AF$12)/($AE$12-$AE$11))</f>
        <v>0.46153846153846156</v>
      </c>
      <c r="AR11">
        <f>(($AF$11-$AC$12)/($AF$11-$AF$10))</f>
        <v>8.3333333333333329E-2</v>
      </c>
      <c r="AS11">
        <f>1-(($AF$12-$AD$11)/($AF$12-$AF$11))</f>
        <v>0.43902439024390238</v>
      </c>
      <c r="AT11">
        <f>1-(($AF$12-$AE$11)/($AF$12-$AF$11))</f>
        <v>0.48780487804878048</v>
      </c>
      <c r="AU11">
        <v>1</v>
      </c>
      <c r="AV11">
        <v>1800</v>
      </c>
      <c r="AW11">
        <f>($AV$15-$AV$12)/200</f>
        <v>0.28999999999999998</v>
      </c>
    </row>
    <row r="12" spans="1:72" x14ac:dyDescent="0.25">
      <c r="A12">
        <v>1739</v>
      </c>
      <c r="Q12" t="str">
        <f>CONCATENATE(C12,E12,G12,I12)</f>
        <v/>
      </c>
      <c r="R12">
        <v>4</v>
      </c>
      <c r="S12">
        <v>29</v>
      </c>
      <c r="T12" t="s">
        <v>237</v>
      </c>
      <c r="V12" t="str">
        <f>CONCATENATE($R$43,$R$44,$R$45,$R$46)</f>
        <v>3143</v>
      </c>
      <c r="AC12">
        <v>2125</v>
      </c>
      <c r="AD12">
        <v>2188</v>
      </c>
      <c r="AE12">
        <v>2187</v>
      </c>
      <c r="AF12">
        <v>2169</v>
      </c>
      <c r="AI12">
        <f>(($AC$14-$AD$12)/($AC$14-$AC$13))</f>
        <v>0.46666666666666667</v>
      </c>
      <c r="AJ12">
        <f>(($AC$14-$AE$12)/($AC$14-$AC$13))</f>
        <v>0.48888888888888887</v>
      </c>
      <c r="AK12">
        <f>1-(($AC$14-$AF$12)/($AC$14-$AC$13))</f>
        <v>0.11111111111111116</v>
      </c>
      <c r="AL12">
        <f>1-(($AD$12-$AC$13)/($AD$12-$AD$11))</f>
        <v>0.4285714285714286</v>
      </c>
      <c r="AN12">
        <f>(($AD$13-$AF$13)/($AD$13-$AD$12))</f>
        <v>0.4</v>
      </c>
      <c r="AO12">
        <f>1-(($AE$12-$AC$13)/($AE$12-$AE$11))</f>
        <v>0.41025641025641024</v>
      </c>
      <c r="AP12">
        <f>1-(($AE$13-$AD$12)/($AE$13-$AE$12))</f>
        <v>2.3255813953488413E-2</v>
      </c>
      <c r="AQ12">
        <f>(($AE$13-$AF$13)/($AE$13-$AE$12))</f>
        <v>0.41860465116279072</v>
      </c>
      <c r="AR12">
        <f>(($AF$12-$AC$13)/($AF$12-$AF$11))</f>
        <v>0.12195121951219512</v>
      </c>
      <c r="AS12">
        <f>1-(($AF$13-$AD$12)/($AF$13-$AF$12))</f>
        <v>0.44186046511627908</v>
      </c>
      <c r="AT12">
        <f>1-(($AF$13-$AE$12)/($AF$13-$AF$12))</f>
        <v>0.41860465116279066</v>
      </c>
      <c r="AU12">
        <v>4</v>
      </c>
      <c r="AV12">
        <v>1812</v>
      </c>
      <c r="AW12">
        <f>($AV$16-$AV$13)/200</f>
        <v>0.155</v>
      </c>
    </row>
    <row r="13" spans="1:72" x14ac:dyDescent="0.25">
      <c r="A13">
        <v>1740</v>
      </c>
      <c r="Q13" t="str">
        <f>CONCATENATE(C13,E13,G13,I13)</f>
        <v/>
      </c>
      <c r="R13">
        <v>1</v>
      </c>
      <c r="S13" t="s">
        <v>218</v>
      </c>
      <c r="T13" t="s">
        <v>233</v>
      </c>
      <c r="V13" t="str">
        <f>CONCATENATE($R$47,$R$48,$R$49,$R$50)</f>
        <v>2142</v>
      </c>
      <c r="AC13">
        <v>2164</v>
      </c>
      <c r="AD13">
        <v>2228</v>
      </c>
      <c r="AE13">
        <v>2230</v>
      </c>
      <c r="AF13">
        <v>2212</v>
      </c>
      <c r="AL13">
        <f>(($AD$13-$AC$14)/($AD$13-$AD$12))</f>
        <v>0.47499999999999998</v>
      </c>
      <c r="AO13">
        <f>(($AE$13-$AC$14)/($AE$13-$AE$12))</f>
        <v>0.48837209302325579</v>
      </c>
      <c r="AP13">
        <f>(($AE$13-$AD$13)/($AE$13-$AE$12))</f>
        <v>4.6511627906976744E-2</v>
      </c>
      <c r="AR13">
        <f>(($AF$13-$AC$14)/($AF$13-$AF$12))</f>
        <v>6.9767441860465115E-2</v>
      </c>
      <c r="AU13">
        <v>1</v>
      </c>
      <c r="AV13">
        <v>1850</v>
      </c>
      <c r="AW13">
        <f>($AV$17-$AV$14)/200</f>
        <v>0.105</v>
      </c>
    </row>
    <row r="14" spans="1:72" x14ac:dyDescent="0.25">
      <c r="A14">
        <v>1741</v>
      </c>
      <c r="B14">
        <v>41.614685999999992</v>
      </c>
      <c r="C14" s="1">
        <v>1</v>
      </c>
      <c r="P14">
        <v>1</v>
      </c>
      <c r="Q14" t="str">
        <f>CONCATENATE(C14,E14,G14,I14)</f>
        <v>1</v>
      </c>
      <c r="R14">
        <v>2</v>
      </c>
      <c r="S14">
        <v>126</v>
      </c>
      <c r="T14" t="s">
        <v>238</v>
      </c>
      <c r="V14" t="str">
        <f>CONCATENATE($R$54,$R$55,$R$56,$R$57)</f>
        <v>1234</v>
      </c>
      <c r="AC14">
        <v>2209</v>
      </c>
      <c r="AD14">
        <v>8484</v>
      </c>
      <c r="AE14">
        <v>8484</v>
      </c>
      <c r="AF14">
        <v>8484</v>
      </c>
      <c r="AU14">
        <v>2</v>
      </c>
      <c r="AV14">
        <v>1864</v>
      </c>
      <c r="AW14">
        <f>($AV$18-$AV$15)/200</f>
        <v>0.13</v>
      </c>
    </row>
    <row r="15" spans="1:72" x14ac:dyDescent="0.25">
      <c r="A15">
        <v>1742</v>
      </c>
      <c r="B15">
        <v>41.614685999999992</v>
      </c>
      <c r="C15" s="1">
        <v>1</v>
      </c>
      <c r="H15">
        <v>32.312538999999994</v>
      </c>
      <c r="I15" s="2">
        <v>4</v>
      </c>
      <c r="P15">
        <v>2</v>
      </c>
      <c r="Q15" t="str">
        <f>CONCATENATE(C15,E15,G15,I15)</f>
        <v>14</v>
      </c>
      <c r="R15">
        <v>3</v>
      </c>
      <c r="S15" t="s">
        <v>219</v>
      </c>
      <c r="T15" t="s">
        <v>231</v>
      </c>
      <c r="V15" t="str">
        <f>CONCATENATE($R$58,$R$59,$R$60,$R$61)</f>
        <v>2314</v>
      </c>
      <c r="AC15">
        <v>8484</v>
      </c>
      <c r="AD15">
        <v>8496</v>
      </c>
      <c r="AE15">
        <v>8499</v>
      </c>
      <c r="AF15">
        <v>8511</v>
      </c>
      <c r="AU15">
        <v>3</v>
      </c>
      <c r="AV15">
        <v>1870</v>
      </c>
      <c r="AW15">
        <f>($AV$19-$AV$16)/200</f>
        <v>9.5000000000000001E-2</v>
      </c>
    </row>
    <row r="16" spans="1:72" x14ac:dyDescent="0.25">
      <c r="A16">
        <v>1743</v>
      </c>
      <c r="B16">
        <v>41.614685999999992</v>
      </c>
      <c r="C16" s="1">
        <v>1</v>
      </c>
      <c r="H16">
        <v>32.312538999999994</v>
      </c>
      <c r="I16" s="2">
        <v>4</v>
      </c>
      <c r="P16">
        <v>2</v>
      </c>
      <c r="Q16" t="str">
        <f>CONCATENATE(C16,E16,G16,I16)</f>
        <v>14</v>
      </c>
      <c r="R16">
        <v>1</v>
      </c>
      <c r="S16">
        <v>0</v>
      </c>
      <c r="T16" t="s">
        <v>232</v>
      </c>
      <c r="V16" t="str">
        <f>CONCATENATE($R$62,$R$63,$R$64,$R$65)</f>
        <v>2341</v>
      </c>
      <c r="AC16">
        <v>8508</v>
      </c>
      <c r="AD16">
        <v>8521</v>
      </c>
      <c r="AE16">
        <v>8523</v>
      </c>
      <c r="AF16">
        <v>8533</v>
      </c>
      <c r="AI16">
        <f>1-(($AC$16-$AD$14)/($AC$16-$AC$15))</f>
        <v>0</v>
      </c>
      <c r="AJ16">
        <f>1-(($AC$16-$AE$14)/($AC$16-$AC$15))</f>
        <v>0</v>
      </c>
      <c r="AK16">
        <f>1-(($AC$16-$AF$14)/($AC$16-$AC$15))</f>
        <v>0</v>
      </c>
      <c r="AL16">
        <f>1-(($AD$15-$AC$15)/($AD$15-$AD$14))</f>
        <v>0</v>
      </c>
      <c r="AM16">
        <f>1-(($AD$15-$AE$14)/($AD$15-$AD$14))</f>
        <v>0</v>
      </c>
      <c r="AN16">
        <f>1-(($AD$15-$AF$14)/($AD$15-$AD$14))</f>
        <v>0</v>
      </c>
      <c r="AO16">
        <f>1-(($AE$15-$AC$15)/($AE$15-$AE$14))</f>
        <v>0</v>
      </c>
      <c r="AP16">
        <f>1-(($AE$15-$AD$14)/($AE$15-$AE$14))</f>
        <v>0</v>
      </c>
      <c r="AQ16">
        <f>1-(($AE$15-$AF$14)/($AE$15-$AE$14))</f>
        <v>0</v>
      </c>
      <c r="AR16">
        <f>1-(($AF$15-$AC$15)/($AF$15-$AF$14))</f>
        <v>0</v>
      </c>
      <c r="AS16">
        <f>1-(($AF$15-$AD$14)/($AF$15-$AF$14))</f>
        <v>0</v>
      </c>
      <c r="AT16">
        <f>1-(($AF$15-$AE$14)/($AF$15-$AF$14))</f>
        <v>0</v>
      </c>
      <c r="AU16">
        <v>1</v>
      </c>
      <c r="AV16">
        <v>1881</v>
      </c>
      <c r="AW16">
        <f>($AV$20-$AV$17)/200</f>
        <v>0.155</v>
      </c>
    </row>
    <row r="17" spans="1:49" x14ac:dyDescent="0.25">
      <c r="A17">
        <v>1744</v>
      </c>
      <c r="B17">
        <v>41.614685999999992</v>
      </c>
      <c r="C17" s="1">
        <v>1</v>
      </c>
      <c r="H17">
        <v>32.312538999999994</v>
      </c>
      <c r="I17" s="2">
        <v>4</v>
      </c>
      <c r="P17">
        <v>2</v>
      </c>
      <c r="Q17" t="str">
        <f>CONCATENATE(C17,E17,G17,I17)</f>
        <v>14</v>
      </c>
      <c r="R17">
        <v>4</v>
      </c>
      <c r="S17" t="s">
        <v>220</v>
      </c>
      <c r="T17" t="s">
        <v>233</v>
      </c>
      <c r="V17" t="str">
        <f>CONCATENATE($R$66,$R$67,$R$68,$R$69)</f>
        <v>2314</v>
      </c>
      <c r="AC17">
        <v>8534</v>
      </c>
      <c r="AD17">
        <v>8546</v>
      </c>
      <c r="AE17">
        <v>8546</v>
      </c>
      <c r="AF17">
        <v>8560</v>
      </c>
      <c r="AI17">
        <f>(($AC$16-$AD$15)/($AC$16-$AC$15))</f>
        <v>0.5</v>
      </c>
      <c r="AJ17">
        <f>(($AC$16-$AE$15)/($AC$16-$AC$15))</f>
        <v>0.375</v>
      </c>
      <c r="AK17">
        <f>1-(($AC$17-$AF$15)/($AC$17-$AC$16))</f>
        <v>0.11538461538461542</v>
      </c>
      <c r="AL17">
        <f>1-(($AD$16-$AC$16)/($AD$16-$AD$15))</f>
        <v>0.48</v>
      </c>
      <c r="AM17">
        <f>1-(($AD$16-$AE$15)/($AD$16-$AD$15))</f>
        <v>0.12</v>
      </c>
      <c r="AN17">
        <f>(($AD$16-$AF$15)/($AD$16-$AD$15))</f>
        <v>0.4</v>
      </c>
      <c r="AO17">
        <f>1-(($AE$16-$AC$16)/($AE$16-$AE$15))</f>
        <v>0.375</v>
      </c>
      <c r="AP17">
        <f>(($AE$15-$AD$15)/($AE$15-$AE$14))</f>
        <v>0.2</v>
      </c>
      <c r="AQ17">
        <f>(($AE$16-$AF$15)/($AE$16-$AE$15))</f>
        <v>0.5</v>
      </c>
      <c r="AR17">
        <f>(($AF$15-$AC$16)/($AF$15-$AF$14))</f>
        <v>0.1111111111111111</v>
      </c>
      <c r="AS17">
        <f>1-(($AF$15-$AD$15)/($AF$15-$AF$14))</f>
        <v>0.44444444444444442</v>
      </c>
      <c r="AT17">
        <f>(($AF$15-$AE$15)/($AF$15-$AF$14))</f>
        <v>0.44444444444444442</v>
      </c>
      <c r="AU17">
        <v>4</v>
      </c>
      <c r="AV17">
        <v>1885</v>
      </c>
      <c r="AW17">
        <f>($AV$21-$AV$18)/200</f>
        <v>0.1</v>
      </c>
    </row>
    <row r="18" spans="1:49" x14ac:dyDescent="0.25">
      <c r="A18">
        <v>1745</v>
      </c>
      <c r="B18">
        <v>41.614685999999992</v>
      </c>
      <c r="C18" s="1">
        <v>1</v>
      </c>
      <c r="H18">
        <v>32.312538999999994</v>
      </c>
      <c r="I18" s="2">
        <v>4</v>
      </c>
      <c r="P18">
        <v>2</v>
      </c>
      <c r="Q18" t="str">
        <f>CONCATENATE(C18,E18,G18,I18)</f>
        <v>14</v>
      </c>
      <c r="R18">
        <v>2</v>
      </c>
      <c r="S18">
        <v>25</v>
      </c>
      <c r="T18" t="s">
        <v>238</v>
      </c>
      <c r="V18" t="str">
        <f>CONCATENATE($R$70,$R$71,$R$72,$R$73)</f>
        <v>2314</v>
      </c>
      <c r="AC18">
        <v>8556</v>
      </c>
      <c r="AD18">
        <v>8569</v>
      </c>
      <c r="AE18">
        <v>8569</v>
      </c>
      <c r="AF18">
        <v>8583</v>
      </c>
      <c r="AI18">
        <f>(($AC$17-$AD$16)/($AC$17-$AC$16))</f>
        <v>0.5</v>
      </c>
      <c r="AJ18">
        <f>(($AC$17-$AE$16)/($AC$17-$AC$16))</f>
        <v>0.42307692307692307</v>
      </c>
      <c r="AK18">
        <f>(($AC$17-$AF$16)/($AC$17-$AC$16))</f>
        <v>3.8461538461538464E-2</v>
      </c>
      <c r="AL18">
        <f>(($AD$17-$AC$17)/($AD$17-$AD$16))</f>
        <v>0.48</v>
      </c>
      <c r="AM18">
        <f>1-(($AD$17-$AE$16)/($AD$17-$AD$16))</f>
        <v>7.999999999999996E-2</v>
      </c>
      <c r="AN18">
        <f>1-(($AD$17-$AF$16)/($AD$17-$AD$16))</f>
        <v>0.48</v>
      </c>
      <c r="AO18">
        <f>1-(($AE$17-$AC$17)/($AE$17-$AE$16))</f>
        <v>0.47826086956521741</v>
      </c>
      <c r="AP18">
        <f>(($AE$16-$AD$16)/($AE$16-$AE$15))</f>
        <v>8.3333333333333329E-2</v>
      </c>
      <c r="AQ18">
        <f>1-(($AE$17-$AF$16)/($AE$17-$AE$16))</f>
        <v>0.43478260869565222</v>
      </c>
      <c r="AR18">
        <f>1-(($AF$17-$AC$17)/($AF$17-$AF$16))</f>
        <v>3.703703703703709E-2</v>
      </c>
      <c r="AS18">
        <f>1-(($AF$16-$AD$16)/($AF$16-$AF$15))</f>
        <v>0.45454545454545459</v>
      </c>
      <c r="AT18">
        <f>(($AF$16-$AE$16)/($AF$16-$AF$15))</f>
        <v>0.45454545454545453</v>
      </c>
      <c r="AU18">
        <v>2</v>
      </c>
      <c r="AV18">
        <v>1896</v>
      </c>
      <c r="AW18">
        <f>($AV$22-$AV$19)/200</f>
        <v>0.16500000000000001</v>
      </c>
    </row>
    <row r="19" spans="1:49" x14ac:dyDescent="0.25">
      <c r="A19">
        <v>1746</v>
      </c>
      <c r="B19">
        <v>41.614685999999992</v>
      </c>
      <c r="C19" s="1">
        <v>1</v>
      </c>
      <c r="H19">
        <v>32.312538999999994</v>
      </c>
      <c r="I19" s="2">
        <v>4</v>
      </c>
      <c r="P19">
        <v>2</v>
      </c>
      <c r="Q19" t="str">
        <f>CONCATENATE(C19,E19,G19,I19)</f>
        <v>14</v>
      </c>
      <c r="R19">
        <v>3</v>
      </c>
      <c r="T19" t="s">
        <v>231</v>
      </c>
      <c r="V19" t="str">
        <f>CONCATENATE($R$74,$R$75,$R$76,$R$77)</f>
        <v>2314</v>
      </c>
      <c r="AC19">
        <v>8581</v>
      </c>
      <c r="AD19">
        <v>8593</v>
      </c>
      <c r="AE19">
        <v>8594</v>
      </c>
      <c r="AF19">
        <v>8609</v>
      </c>
      <c r="AI19">
        <f>(($AC$18-$AD$17)/($AC$18-$AC$17))</f>
        <v>0.45454545454545453</v>
      </c>
      <c r="AJ19">
        <f>(($AC$18-$AE$17)/($AC$18-$AC$17))</f>
        <v>0.45454545454545453</v>
      </c>
      <c r="AK19">
        <f>1-(($AC$19-$AF$17)/($AC$19-$AC$18))</f>
        <v>0.16000000000000003</v>
      </c>
      <c r="AL19">
        <f>1-(($AD$18-$AC$18)/($AD$18-$AD$17))</f>
        <v>0.43478260869565222</v>
      </c>
      <c r="AM19">
        <f>1-(($AD$18-$AE$17)/($AD$18-$AD$17))</f>
        <v>0</v>
      </c>
      <c r="AN19">
        <f>(($AD$18-$AF$17)/($AD$18-$AD$17))</f>
        <v>0.39130434782608697</v>
      </c>
      <c r="AO19">
        <f>1-(($AE$18-$AC$18)/($AE$18-$AE$17))</f>
        <v>0.43478260869565222</v>
      </c>
      <c r="AP19">
        <f>1-(($AE$18-$AD$17)/($AE$18-$AE$17))</f>
        <v>0</v>
      </c>
      <c r="AQ19">
        <f>(($AE$18-$AF$17)/($AE$18-$AE$17))</f>
        <v>0.39130434782608697</v>
      </c>
      <c r="AR19">
        <f>(($AF$17-$AC$18)/($AF$17-$AF$16))</f>
        <v>0.14814814814814814</v>
      </c>
      <c r="AS19">
        <f>1-(($AF$17-$AD$17)/($AF$17-$AF$16))</f>
        <v>0.48148148148148151</v>
      </c>
      <c r="AT19">
        <f>1-(($AF$17-$AE$17)/($AF$17-$AF$16))</f>
        <v>0.48148148148148151</v>
      </c>
      <c r="AU19">
        <v>3</v>
      </c>
      <c r="AV19">
        <v>1900</v>
      </c>
      <c r="AW19">
        <f>($AV$23-$AV$20)/200</f>
        <v>0.13500000000000001</v>
      </c>
    </row>
    <row r="20" spans="1:49" x14ac:dyDescent="0.25">
      <c r="A20">
        <v>1747</v>
      </c>
      <c r="B20">
        <v>41.614685999999992</v>
      </c>
      <c r="C20" s="1">
        <v>1</v>
      </c>
      <c r="H20">
        <v>32.312538999999994</v>
      </c>
      <c r="I20" s="2">
        <v>4</v>
      </c>
      <c r="P20">
        <v>2</v>
      </c>
      <c r="Q20" t="str">
        <f>CONCATENATE(C20,E20,G20,I20)</f>
        <v>14</v>
      </c>
      <c r="R20">
        <v>1</v>
      </c>
      <c r="T20" t="s">
        <v>232</v>
      </c>
      <c r="V20" t="str">
        <f>CONCATENATE($R$78,$R$79,$R$80,$R$81)</f>
        <v>2341</v>
      </c>
      <c r="AC20">
        <v>8604</v>
      </c>
      <c r="AD20">
        <v>8619</v>
      </c>
      <c r="AE20">
        <v>8619</v>
      </c>
      <c r="AF20">
        <v>8634</v>
      </c>
      <c r="AI20">
        <f>(($AC$19-$AD$18)/($AC$19-$AC$18))</f>
        <v>0.48</v>
      </c>
      <c r="AJ20">
        <f>(($AC$19-$AE$18)/($AC$19-$AC$18))</f>
        <v>0.48</v>
      </c>
      <c r="AK20">
        <f>1-(($AC$20-$AF$18)/($AC$20-$AC$19))</f>
        <v>8.6956521739130488E-2</v>
      </c>
      <c r="AL20">
        <f>(($AD$19-$AC$19)/($AD$19-$AD$18))</f>
        <v>0.5</v>
      </c>
      <c r="AM20">
        <f>1-(($AD$19-$AE$18)/($AD$19-$AD$18))</f>
        <v>0</v>
      </c>
      <c r="AN20">
        <f>(($AD$19-$AF$18)/($AD$19-$AD$18))</f>
        <v>0.41666666666666669</v>
      </c>
      <c r="AO20">
        <f>1-(($AE$19-$AC$19)/($AE$19-$AE$18))</f>
        <v>0.48</v>
      </c>
      <c r="AP20">
        <f>1-(($AE$19-$AD$18)/($AE$19-$AE$18))</f>
        <v>0</v>
      </c>
      <c r="AQ20">
        <f>(($AE$19-$AF$18)/($AE$19-$AE$18))</f>
        <v>0.44</v>
      </c>
      <c r="AR20">
        <f>(($AF$18-$AC$19)/($AF$18-$AF$17))</f>
        <v>8.6956521739130432E-2</v>
      </c>
      <c r="AS20">
        <f>1-(($AF$18-$AD$18)/($AF$18-$AF$17))</f>
        <v>0.39130434782608692</v>
      </c>
      <c r="AT20">
        <f>1-(($AF$18-$AE$18)/($AF$18-$AF$17))</f>
        <v>0.39130434782608692</v>
      </c>
      <c r="AU20">
        <v>1</v>
      </c>
      <c r="AV20">
        <v>1916</v>
      </c>
      <c r="AW20">
        <f>($AV$24-$AV$21)/200</f>
        <v>0.245</v>
      </c>
    </row>
    <row r="21" spans="1:49" x14ac:dyDescent="0.25">
      <c r="A21">
        <v>1748</v>
      </c>
      <c r="B21">
        <v>41.614685999999992</v>
      </c>
      <c r="C21" s="1">
        <v>1</v>
      </c>
      <c r="H21">
        <v>32.312538999999994</v>
      </c>
      <c r="I21" s="2">
        <v>4</v>
      </c>
      <c r="P21">
        <v>2</v>
      </c>
      <c r="Q21" t="str">
        <f>CONCATENATE(C21,E21,G21,I21)</f>
        <v>14</v>
      </c>
      <c r="R21">
        <v>4</v>
      </c>
      <c r="T21" t="s">
        <v>233</v>
      </c>
      <c r="V21" t="str">
        <f>CONCATENATE($R$82,$R$83,$R$84,$R$85)</f>
        <v>2314</v>
      </c>
      <c r="AC21">
        <v>8636</v>
      </c>
      <c r="AD21">
        <v>8645</v>
      </c>
      <c r="AE21">
        <v>8648</v>
      </c>
      <c r="AF21">
        <v>8661</v>
      </c>
      <c r="AI21">
        <f>(($AC$20-$AD$19)/($AC$20-$AC$19))</f>
        <v>0.47826086956521741</v>
      </c>
      <c r="AJ21">
        <f>(($AC$20-$AE$19)/($AC$20-$AC$19))</f>
        <v>0.43478260869565216</v>
      </c>
      <c r="AK21">
        <f>1-(($AC$21-$AF$19)/($AC$21-$AC$20))</f>
        <v>0.15625</v>
      </c>
      <c r="AL21">
        <f>1-(($AD$20-$AC$20)/($AD$20-$AD$19))</f>
        <v>0.42307692307692313</v>
      </c>
      <c r="AM21">
        <f>1-(($AD$20-$AE$19)/($AD$20-$AD$19))</f>
        <v>3.8461538461538436E-2</v>
      </c>
      <c r="AN21">
        <f>(($AD$20-$AF$19)/($AD$20-$AD$19))</f>
        <v>0.38461538461538464</v>
      </c>
      <c r="AO21">
        <f>1-(($AE$20-$AC$20)/($AE$20-$AE$19))</f>
        <v>0.4</v>
      </c>
      <c r="AP21">
        <f>(($AE$19-$AD$19)/($AE$19-$AE$18))</f>
        <v>0.04</v>
      </c>
      <c r="AQ21">
        <f>(($AE$20-$AF$19)/($AE$20-$AE$19))</f>
        <v>0.4</v>
      </c>
      <c r="AR21">
        <f>(($AF$19-$AC$20)/($AF$19-$AF$18))</f>
        <v>0.19230769230769232</v>
      </c>
      <c r="AS21">
        <f>1-(($AF$19-$AD$19)/($AF$19-$AF$18))</f>
        <v>0.38461538461538458</v>
      </c>
      <c r="AT21">
        <f>1-(($AF$19-$AE$19)/($AF$19-$AF$18))</f>
        <v>0.42307692307692313</v>
      </c>
      <c r="AU21">
        <v>4</v>
      </c>
      <c r="AV21">
        <v>1916</v>
      </c>
      <c r="AW21">
        <f>($AV$25-$AV$22)/200</f>
        <v>0.2</v>
      </c>
    </row>
    <row r="22" spans="1:49" x14ac:dyDescent="0.25">
      <c r="A22">
        <v>1749</v>
      </c>
      <c r="B22">
        <v>41.614685999999992</v>
      </c>
      <c r="C22" s="1">
        <v>1</v>
      </c>
      <c r="H22">
        <v>32.312538999999994</v>
      </c>
      <c r="I22" s="2">
        <v>4</v>
      </c>
      <c r="P22">
        <v>2</v>
      </c>
      <c r="Q22" t="str">
        <f>CONCATENATE(C22,E22,G22,I22)</f>
        <v>14</v>
      </c>
      <c r="R22">
        <v>2</v>
      </c>
      <c r="T22" t="s">
        <v>238</v>
      </c>
      <c r="V22" t="str">
        <f>CONCATENATE($R$86,$R$87,$R$88,$R$89)</f>
        <v>2314</v>
      </c>
      <c r="AC22">
        <v>8661</v>
      </c>
      <c r="AD22">
        <v>8668</v>
      </c>
      <c r="AE22">
        <v>8674</v>
      </c>
      <c r="AF22">
        <v>8682</v>
      </c>
      <c r="AI22">
        <f>1-(($AC$21-$AD$20)/($AC$21-$AC$20))</f>
        <v>0.46875</v>
      </c>
      <c r="AJ22">
        <f>1-(($AC$21-$AE$20)/($AC$21-$AC$20))</f>
        <v>0.46875</v>
      </c>
      <c r="AK22">
        <f>(($AC$21-$AF$20)/($AC$21-$AC$20))</f>
        <v>6.25E-2</v>
      </c>
      <c r="AL22">
        <f>(($AD$21-$AC$21)/($AD$21-$AD$20))</f>
        <v>0.34615384615384615</v>
      </c>
      <c r="AM22">
        <f>1-(($AD$21-$AE$20)/($AD$21-$AD$20))</f>
        <v>0</v>
      </c>
      <c r="AN22">
        <f>(($AD$21-$AF$20)/($AD$21-$AD$20))</f>
        <v>0.42307692307692307</v>
      </c>
      <c r="AO22">
        <f>(($AE$21-$AC$21)/($AE$21-$AE$20))</f>
        <v>0.41379310344827586</v>
      </c>
      <c r="AP22">
        <f>1-(($AE$21-$AD$20)/($AE$21-$AE$20))</f>
        <v>0</v>
      </c>
      <c r="AQ22">
        <f>(($AE$21-$AF$20)/($AE$21-$AE$20))</f>
        <v>0.48275862068965519</v>
      </c>
      <c r="AR22">
        <f>1-(($AF$21-$AC$21)/($AF$21-$AF$20))</f>
        <v>7.407407407407407E-2</v>
      </c>
      <c r="AS22">
        <f>1-(($AF$20-$AD$20)/($AF$20-$AF$19))</f>
        <v>0.4</v>
      </c>
      <c r="AT22">
        <f>1-(($AF$20-$AE$20)/($AF$20-$AF$19))</f>
        <v>0.4</v>
      </c>
      <c r="AU22">
        <v>2</v>
      </c>
      <c r="AV22">
        <v>1933</v>
      </c>
      <c r="AW22">
        <f>($AV$26-$AV$23)/200</f>
        <v>0.25</v>
      </c>
    </row>
    <row r="23" spans="1:49" x14ac:dyDescent="0.25">
      <c r="A23">
        <v>1750</v>
      </c>
      <c r="B23">
        <v>41.614685999999992</v>
      </c>
      <c r="C23" s="1">
        <v>1</v>
      </c>
      <c r="H23">
        <v>32.312538999999994</v>
      </c>
      <c r="I23" s="2">
        <v>4</v>
      </c>
      <c r="P23">
        <v>2</v>
      </c>
      <c r="Q23" t="str">
        <f>CONCATENATE(C23,E23,G23,I23)</f>
        <v>14</v>
      </c>
      <c r="R23">
        <v>3</v>
      </c>
      <c r="T23" t="s">
        <v>231</v>
      </c>
      <c r="V23" t="str">
        <f>CONCATENATE($R$90,$R$91,$R$92,$R$93)</f>
        <v>2314</v>
      </c>
      <c r="AC23">
        <v>8681</v>
      </c>
      <c r="AD23">
        <v>8690</v>
      </c>
      <c r="AE23">
        <v>8698</v>
      </c>
      <c r="AF23">
        <v>8707</v>
      </c>
      <c r="AI23">
        <f>1-(($AC$22-$AD$21)/($AC$22-$AC$21))</f>
        <v>0.36</v>
      </c>
      <c r="AJ23">
        <f>1-(($AC$22-$AE$21)/($AC$22-$AC$21))</f>
        <v>0.48</v>
      </c>
      <c r="AK23">
        <f>1-(($AC$23-$AF$21)/($AC$23-$AC$22))</f>
        <v>0</v>
      </c>
      <c r="AL23">
        <f>(($AD$22-$AC$22)/($AD$22-$AD$21))</f>
        <v>0.30434782608695654</v>
      </c>
      <c r="AM23">
        <f>1-(($AD$22-$AE$21)/($AD$22-$AD$21))</f>
        <v>0.13043478260869568</v>
      </c>
      <c r="AN23">
        <f>(($AD$22-$AF$21)/($AD$22-$AD$21))</f>
        <v>0.30434782608695654</v>
      </c>
      <c r="AO23">
        <f>(($AE$22-$AC$22)/($AE$22-$AE$21))</f>
        <v>0.5</v>
      </c>
      <c r="AP23">
        <f>(($AE$21-$AD$21)/($AE$21-$AE$20))</f>
        <v>0.10344827586206896</v>
      </c>
      <c r="AQ23">
        <f>(($AE$22-$AF$21)/($AE$22-$AE$21))</f>
        <v>0.5</v>
      </c>
      <c r="AR23">
        <f>1-(($AF$22-$AC$22)/($AF$22-$AF$21))</f>
        <v>0</v>
      </c>
      <c r="AS23">
        <f>1-(($AF$21-$AD$21)/($AF$21-$AF$20))</f>
        <v>0.40740740740740744</v>
      </c>
      <c r="AT23">
        <f>(($AF$21-$AE$21)/($AF$21-$AF$20))</f>
        <v>0.48148148148148145</v>
      </c>
      <c r="AU23">
        <v>3</v>
      </c>
      <c r="AV23">
        <v>1943</v>
      </c>
      <c r="AW23">
        <f>($AV$27-$AV$24)/200</f>
        <v>0.17</v>
      </c>
    </row>
    <row r="24" spans="1:49" x14ac:dyDescent="0.25">
      <c r="A24">
        <v>1751</v>
      </c>
      <c r="B24">
        <v>41.614685999999992</v>
      </c>
      <c r="C24" s="1">
        <v>1</v>
      </c>
      <c r="H24">
        <v>32.312538999999994</v>
      </c>
      <c r="I24" s="2">
        <v>4</v>
      </c>
      <c r="P24">
        <v>2</v>
      </c>
      <c r="Q24" t="str">
        <f>CONCATENATE(C24,E24,G24,I24)</f>
        <v>14</v>
      </c>
      <c r="R24">
        <v>1</v>
      </c>
      <c r="T24" t="s">
        <v>232</v>
      </c>
      <c r="V24" t="str">
        <f>CONCATENATE($R$94,$R$95,$R$96,$R$97)</f>
        <v>2314</v>
      </c>
      <c r="AC24">
        <v>8704</v>
      </c>
      <c r="AD24">
        <v>8720</v>
      </c>
      <c r="AE24">
        <v>8720</v>
      </c>
      <c r="AF24">
        <v>8734</v>
      </c>
      <c r="AI24">
        <f>1-(($AC$23-$AD$22)/($AC$23-$AC$22))</f>
        <v>0.35</v>
      </c>
      <c r="AJ24">
        <f>(($AC$23-$AE$22)/($AC$23-$AC$22))</f>
        <v>0.35</v>
      </c>
      <c r="AK24">
        <f>1-(($AC$24-$AF$22)/($AC$24-$AC$23))</f>
        <v>4.3478260869565188E-2</v>
      </c>
      <c r="AL24">
        <f>(($AD$23-$AC$23)/($AD$23-$AD$22))</f>
        <v>0.40909090909090912</v>
      </c>
      <c r="AM24">
        <f>1-(($AD$23-$AE$22)/($AD$23-$AD$22))</f>
        <v>0.27272727272727271</v>
      </c>
      <c r="AN24">
        <f>(($AD$23-$AF$22)/($AD$23-$AD$22))</f>
        <v>0.36363636363636365</v>
      </c>
      <c r="AO24">
        <f>1-(($AE$23-$AC$23)/($AE$23-$AE$22))</f>
        <v>0.29166666666666663</v>
      </c>
      <c r="AP24">
        <f>(($AE$22-$AD$22)/($AE$22-$AE$21))</f>
        <v>0.23076923076923078</v>
      </c>
      <c r="AQ24">
        <f>1-(($AE$23-$AF$22)/($AE$23-$AE$22))</f>
        <v>0.33333333333333337</v>
      </c>
      <c r="AR24">
        <f>(($AF$22-$AC$23)/($AF$22-$AF$21))</f>
        <v>4.7619047619047616E-2</v>
      </c>
      <c r="AS24">
        <f>1-(($AF$22-$AD$22)/($AF$22-$AF$21))</f>
        <v>0.33333333333333337</v>
      </c>
      <c r="AT24">
        <f>(($AF$22-$AE$22)/($AF$22-$AF$21))</f>
        <v>0.38095238095238093</v>
      </c>
      <c r="AU24">
        <v>1</v>
      </c>
      <c r="AV24">
        <v>1965</v>
      </c>
      <c r="AW24">
        <f>($AV$28-$AV$25)/200</f>
        <v>0.215</v>
      </c>
    </row>
    <row r="25" spans="1:49" x14ac:dyDescent="0.25">
      <c r="A25">
        <v>1752</v>
      </c>
      <c r="B25">
        <v>41.614685999999992</v>
      </c>
      <c r="C25" s="1">
        <v>1</v>
      </c>
      <c r="H25">
        <v>32.312538999999994</v>
      </c>
      <c r="I25" s="2">
        <v>4</v>
      </c>
      <c r="P25">
        <v>2</v>
      </c>
      <c r="Q25" t="str">
        <f>CONCATENATE(C25,E25,G25,I25)</f>
        <v>14</v>
      </c>
      <c r="R25">
        <v>4</v>
      </c>
      <c r="T25" t="s">
        <v>233</v>
      </c>
      <c r="V25" t="str">
        <f>CONCATENATE($R$98,$R$99,$R$100,$R$101)</f>
        <v>2314</v>
      </c>
      <c r="AC25">
        <v>8731</v>
      </c>
      <c r="AD25">
        <v>8742</v>
      </c>
      <c r="AE25">
        <v>8743</v>
      </c>
      <c r="AF25">
        <v>8757</v>
      </c>
      <c r="AI25">
        <f>1-(($AC$24-$AD$23)/($AC$24-$AC$23))</f>
        <v>0.39130434782608692</v>
      </c>
      <c r="AJ25">
        <f>(($AC$24-$AE$23)/($AC$24-$AC$23))</f>
        <v>0.2608695652173913</v>
      </c>
      <c r="AK25">
        <f>1-(($AC$25-$AF$23)/($AC$25-$AC$24))</f>
        <v>0.11111111111111116</v>
      </c>
      <c r="AL25">
        <f>1-(($AD$24-$AC$24)/($AD$24-$AD$23))</f>
        <v>0.46666666666666667</v>
      </c>
      <c r="AM25">
        <f>1-(($AD$24-$AE$23)/($AD$24-$AD$23))</f>
        <v>0.26666666666666672</v>
      </c>
      <c r="AN25">
        <f>(($AD$24-$AF$23)/($AD$24-$AD$23))</f>
        <v>0.43333333333333335</v>
      </c>
      <c r="AO25">
        <f>1-(($AE$24-$AC$24)/($AE$24-$AE$23))</f>
        <v>0.27272727272727271</v>
      </c>
      <c r="AP25">
        <f>(($AE$23-$AD$23)/($AE$23-$AE$22))</f>
        <v>0.33333333333333331</v>
      </c>
      <c r="AQ25">
        <f>1-(($AE$24-$AF$23)/($AE$24-$AE$23))</f>
        <v>0.40909090909090906</v>
      </c>
      <c r="AR25">
        <f>(($AF$23-$AC$24)/($AF$23-$AF$22))</f>
        <v>0.12</v>
      </c>
      <c r="AS25">
        <f>1-(($AF$23-$AD$23)/($AF$23-$AF$22))</f>
        <v>0.31999999999999995</v>
      </c>
      <c r="AT25">
        <f>(($AF$23-$AE$23)/($AF$23-$AF$22))</f>
        <v>0.36</v>
      </c>
      <c r="AU25">
        <v>4</v>
      </c>
      <c r="AV25">
        <v>1973</v>
      </c>
      <c r="AW25">
        <f>($AV$29-$AV$26)/200</f>
        <v>0.14499999999999999</v>
      </c>
    </row>
    <row r="26" spans="1:49" x14ac:dyDescent="0.25">
      <c r="A26">
        <v>1753</v>
      </c>
      <c r="B26">
        <v>41.614685999999992</v>
      </c>
      <c r="C26" s="1">
        <v>1</v>
      </c>
      <c r="H26">
        <v>32.312538999999994</v>
      </c>
      <c r="I26" s="2">
        <v>4</v>
      </c>
      <c r="P26">
        <v>2</v>
      </c>
      <c r="Q26" t="str">
        <f>CONCATENATE(C26,E26,G26,I26)</f>
        <v>14</v>
      </c>
      <c r="R26">
        <v>2</v>
      </c>
      <c r="T26" t="s">
        <v>238</v>
      </c>
      <c r="V26" t="str">
        <f>CONCATENATE($R$102,$R$103,$R$104,$R$105)</f>
        <v>2314</v>
      </c>
      <c r="AC26">
        <v>8753</v>
      </c>
      <c r="AD26">
        <v>8767</v>
      </c>
      <c r="AE26">
        <v>8769</v>
      </c>
      <c r="AF26">
        <v>8783</v>
      </c>
      <c r="AI26">
        <f>(($AC$25-$AD$24)/($AC$25-$AC$24))</f>
        <v>0.40740740740740738</v>
      </c>
      <c r="AJ26">
        <f>(($AC$25-$AE$24)/($AC$25-$AC$24))</f>
        <v>0.40740740740740738</v>
      </c>
      <c r="AK26">
        <f>1-(($AC$26-$AF$24)/($AC$26-$AC$25))</f>
        <v>0.13636363636363635</v>
      </c>
      <c r="AL26">
        <f>(($AD$25-$AC$25)/($AD$25-$AD$24))</f>
        <v>0.5</v>
      </c>
      <c r="AM26">
        <f>1-(($AD$25-$AE$24)/($AD$25-$AD$24))</f>
        <v>0</v>
      </c>
      <c r="AN26">
        <f>(($AD$25-$AF$24)/($AD$25-$AD$24))</f>
        <v>0.36363636363636365</v>
      </c>
      <c r="AO26">
        <f>1-(($AE$25-$AC$25)/($AE$25-$AE$24))</f>
        <v>0.47826086956521741</v>
      </c>
      <c r="AP26">
        <f>1-(($AE$25-$AD$24)/($AE$25-$AE$24))</f>
        <v>0</v>
      </c>
      <c r="AQ26">
        <f>(($AE$25-$AF$24)/($AE$25-$AE$24))</f>
        <v>0.39130434782608697</v>
      </c>
      <c r="AR26">
        <f>(($AF$24-$AC$25)/($AF$24-$AF$23))</f>
        <v>0.1111111111111111</v>
      </c>
      <c r="AS26">
        <f>1-(($AF$24-$AD$24)/($AF$24-$AF$23))</f>
        <v>0.48148148148148151</v>
      </c>
      <c r="AT26">
        <f>1-(($AF$24-$AE$24)/($AF$24-$AF$23))</f>
        <v>0.48148148148148151</v>
      </c>
      <c r="AU26">
        <v>2</v>
      </c>
      <c r="AV26">
        <v>1993</v>
      </c>
      <c r="AW26">
        <f>($AV$30-$AV$27)/200</f>
        <v>0.17</v>
      </c>
    </row>
    <row r="27" spans="1:49" x14ac:dyDescent="0.25">
      <c r="A27">
        <v>1754</v>
      </c>
      <c r="B27">
        <v>41.614685999999992</v>
      </c>
      <c r="C27" s="1">
        <v>1</v>
      </c>
      <c r="F27">
        <v>40.199146999999996</v>
      </c>
      <c r="G27" s="3">
        <v>3</v>
      </c>
      <c r="H27">
        <v>32.312538999999994</v>
      </c>
      <c r="I27" s="2">
        <v>4</v>
      </c>
      <c r="P27">
        <v>3</v>
      </c>
      <c r="Q27" t="str">
        <f>CONCATENATE(C27,E27,G27,I27)</f>
        <v>134</v>
      </c>
      <c r="R27">
        <v>3</v>
      </c>
      <c r="T27" t="s">
        <v>231</v>
      </c>
      <c r="V27" t="str">
        <f>CONCATENATE($R$110,$R$111,$R$112,$R$113)</f>
        <v>2314</v>
      </c>
      <c r="AC27">
        <v>8778</v>
      </c>
      <c r="AD27">
        <v>8792</v>
      </c>
      <c r="AE27">
        <v>8796</v>
      </c>
      <c r="AF27">
        <v>10613</v>
      </c>
      <c r="AI27">
        <f>(($AC$26-$AD$25)/($AC$26-$AC$25))</f>
        <v>0.5</v>
      </c>
      <c r="AJ27">
        <f>(($AC$26-$AE$25)/($AC$26-$AC$25))</f>
        <v>0.45454545454545453</v>
      </c>
      <c r="AK27">
        <f>1-(($AC$27-$AF$25)/($AC$27-$AC$26))</f>
        <v>0.16000000000000003</v>
      </c>
      <c r="AL27">
        <f>1-(($AD$26-$AC$26)/($AD$26-$AD$25))</f>
        <v>0.43999999999999995</v>
      </c>
      <c r="AM27">
        <f>1-(($AD$26-$AE$25)/($AD$26-$AD$25))</f>
        <v>4.0000000000000036E-2</v>
      </c>
      <c r="AN27">
        <f>(($AD$26-$AF$25)/($AD$26-$AD$25))</f>
        <v>0.4</v>
      </c>
      <c r="AO27">
        <f>1-(($AE$26-$AC$26)/($AE$26-$AE$25))</f>
        <v>0.38461538461538458</v>
      </c>
      <c r="AP27">
        <f>(($AE$25-$AD$25)/($AE$25-$AE$24))</f>
        <v>4.3478260869565216E-2</v>
      </c>
      <c r="AQ27">
        <f>(($AE$26-$AF$25)/($AE$26-$AE$25))</f>
        <v>0.46153846153846156</v>
      </c>
      <c r="AR27">
        <f>(($AF$25-$AC$26)/($AF$25-$AF$24))</f>
        <v>0.17391304347826086</v>
      </c>
      <c r="AS27">
        <f>1-(($AF$25-$AD$25)/($AF$25-$AF$24))</f>
        <v>0.34782608695652173</v>
      </c>
      <c r="AT27">
        <f>1-(($AF$25-$AE$25)/($AF$25-$AF$24))</f>
        <v>0.39130434782608692</v>
      </c>
      <c r="AU27">
        <v>3</v>
      </c>
      <c r="AV27">
        <v>1999</v>
      </c>
      <c r="AW27">
        <f>($AV$31-$AV$28)/200</f>
        <v>0.12</v>
      </c>
    </row>
    <row r="28" spans="1:49" x14ac:dyDescent="0.25">
      <c r="A28">
        <v>1755</v>
      </c>
      <c r="D28">
        <v>51.99545599999999</v>
      </c>
      <c r="E28" s="4">
        <v>2</v>
      </c>
      <c r="F28">
        <v>40.199146999999996</v>
      </c>
      <c r="G28" s="3">
        <v>3</v>
      </c>
      <c r="H28">
        <v>32.312538999999994</v>
      </c>
      <c r="I28" s="2">
        <v>4</v>
      </c>
      <c r="P28">
        <v>3</v>
      </c>
      <c r="Q28" t="str">
        <f>CONCATENATE(C28,E28,G28,I28)</f>
        <v>234</v>
      </c>
      <c r="R28">
        <v>1</v>
      </c>
      <c r="T28" t="s">
        <v>232</v>
      </c>
      <c r="V28" t="str">
        <f>CONCATENATE($R$114,$R$115,$R$116,$R$117)</f>
        <v>3214</v>
      </c>
      <c r="AC28">
        <v>10610</v>
      </c>
      <c r="AD28">
        <v>10602</v>
      </c>
      <c r="AE28">
        <v>10602</v>
      </c>
      <c r="AF28">
        <v>10644</v>
      </c>
      <c r="AI28">
        <f>(($AC$27-$AD$26)/($AC$27-$AC$26))</f>
        <v>0.44</v>
      </c>
      <c r="AJ28">
        <f>(($AC$27-$AE$26)/($AC$27-$AC$26))</f>
        <v>0.36</v>
      </c>
      <c r="AL28">
        <f>1-(($AD$27-$AC$27)/($AD$27-$AD$26))</f>
        <v>0.43999999999999995</v>
      </c>
      <c r="AM28">
        <f>1-(($AD$27-$AE$26)/($AD$27-$AD$26))</f>
        <v>7.999999999999996E-2</v>
      </c>
      <c r="AN28">
        <f>(($AD$27-$AF$26)/($AD$27-$AD$26))</f>
        <v>0.36</v>
      </c>
      <c r="AO28">
        <f>1-(($AE$27-$AC$27)/($AE$27-$AE$26))</f>
        <v>0.33333333333333337</v>
      </c>
      <c r="AP28">
        <f>(($AE$26-$AD$26)/($AE$26-$AE$25))</f>
        <v>7.6923076923076927E-2</v>
      </c>
      <c r="AQ28">
        <f>(($AE$27-$AF$26)/($AE$27-$AE$26))</f>
        <v>0.48148148148148145</v>
      </c>
      <c r="AR28">
        <f>(($AF$26-$AC$27)/($AF$26-$AF$25))</f>
        <v>0.19230769230769232</v>
      </c>
      <c r="AS28">
        <f>1-(($AF$26-$AD$26)/($AF$26-$AF$25))</f>
        <v>0.38461538461538458</v>
      </c>
      <c r="AT28">
        <f>1-(($AF$26-$AE$26)/($AF$26-$AF$25))</f>
        <v>0.46153846153846156</v>
      </c>
      <c r="AU28">
        <v>1</v>
      </c>
      <c r="AV28">
        <v>2016</v>
      </c>
      <c r="AW28">
        <f>($AV$32-$AV$29)/200</f>
        <v>0.13500000000000001</v>
      </c>
    </row>
    <row r="29" spans="1:49" x14ac:dyDescent="0.25">
      <c r="A29">
        <v>1756</v>
      </c>
      <c r="D29">
        <v>51.99545599999999</v>
      </c>
      <c r="E29" s="4">
        <v>2</v>
      </c>
      <c r="F29">
        <v>40.199146999999996</v>
      </c>
      <c r="G29" s="3">
        <v>3</v>
      </c>
      <c r="H29">
        <v>32.312538999999994</v>
      </c>
      <c r="I29" s="2">
        <v>4</v>
      </c>
      <c r="P29">
        <v>3</v>
      </c>
      <c r="Q29" t="str">
        <f>CONCATENATE(C29,E29,G29,I29)</f>
        <v>234</v>
      </c>
      <c r="R29">
        <v>4</v>
      </c>
      <c r="T29" t="s">
        <v>233</v>
      </c>
      <c r="V29" t="str">
        <f>CONCATENATE($R$118,$R$119,$R$120,$R$121)</f>
        <v>2314</v>
      </c>
      <c r="AC29">
        <v>10644</v>
      </c>
      <c r="AD29">
        <v>10630</v>
      </c>
      <c r="AE29">
        <v>10628</v>
      </c>
      <c r="AF29">
        <v>10666</v>
      </c>
      <c r="AP29">
        <f>(($AE$27-$AD$27)/($AE$27-$AE$26))</f>
        <v>0.14814814814814814</v>
      </c>
      <c r="AU29">
        <v>4</v>
      </c>
      <c r="AV29">
        <v>2022</v>
      </c>
      <c r="AW29">
        <f>($AV$33-$AV$30)/200</f>
        <v>0.115</v>
      </c>
    </row>
    <row r="30" spans="1:49" x14ac:dyDescent="0.25">
      <c r="A30">
        <v>1757</v>
      </c>
      <c r="D30">
        <v>51.99545599999999</v>
      </c>
      <c r="E30" s="4">
        <v>2</v>
      </c>
      <c r="F30">
        <v>40.199146999999996</v>
      </c>
      <c r="G30" s="3">
        <v>3</v>
      </c>
      <c r="P30">
        <v>2</v>
      </c>
      <c r="Q30" t="str">
        <f>CONCATENATE(C30,E30,G30,I30)</f>
        <v>23</v>
      </c>
      <c r="R30">
        <v>2</v>
      </c>
      <c r="T30" t="s">
        <v>238</v>
      </c>
      <c r="V30" t="str">
        <f>CONCATENATE($R$122,$R$123,$R$124,$R$125)</f>
        <v>2314</v>
      </c>
      <c r="AC30">
        <v>10666</v>
      </c>
      <c r="AD30">
        <v>10655</v>
      </c>
      <c r="AE30">
        <v>10656</v>
      </c>
      <c r="AF30">
        <v>10687</v>
      </c>
      <c r="AU30">
        <v>2</v>
      </c>
      <c r="AV30">
        <v>2033</v>
      </c>
      <c r="AW30">
        <f>($AV$34-$AV$31)/200</f>
        <v>0.14499999999999999</v>
      </c>
    </row>
    <row r="31" spans="1:49" x14ac:dyDescent="0.25">
      <c r="A31">
        <v>1758</v>
      </c>
      <c r="D31">
        <v>51.99545599999999</v>
      </c>
      <c r="E31" s="4">
        <v>2</v>
      </c>
      <c r="F31">
        <v>40.199146999999996</v>
      </c>
      <c r="G31" s="3">
        <v>3</v>
      </c>
      <c r="P31">
        <v>2</v>
      </c>
      <c r="Q31" t="str">
        <f>CONCATENATE(C31,E31,G31,I31)</f>
        <v>23</v>
      </c>
      <c r="R31">
        <v>3</v>
      </c>
      <c r="T31" t="s">
        <v>231</v>
      </c>
      <c r="V31" t="str">
        <f>CONCATENATE($R$126,$R$127,$R$128,$R$129)</f>
        <v>2314</v>
      </c>
      <c r="AC31">
        <v>10687</v>
      </c>
      <c r="AD31">
        <v>10676</v>
      </c>
      <c r="AE31">
        <v>10678</v>
      </c>
      <c r="AF31">
        <v>10710</v>
      </c>
      <c r="AI31">
        <f>(($AC$29-$AD$29)/($AC$29-$AC$28))</f>
        <v>0.41176470588235292</v>
      </c>
      <c r="AJ31">
        <f>(($AC$29-$AE$29)/($AC$29-$AC$28))</f>
        <v>0.47058823529411764</v>
      </c>
      <c r="AK31">
        <f>1-(($AC$29-$AF$27)/($AC$29-$AC$28))</f>
        <v>8.8235294117647078E-2</v>
      </c>
      <c r="AL31">
        <f>1-(($AD$29-$AC$28)/($AD$29-$AD$28))</f>
        <v>0.2857142857142857</v>
      </c>
      <c r="AM31">
        <f>1-(($AD$29-$AE$28)/($AD$29-$AD$28))</f>
        <v>0</v>
      </c>
      <c r="AN31">
        <f>1-(($AD$29-$AF$27)/($AD$29-$AD$28))</f>
        <v>0.3928571428571429</v>
      </c>
      <c r="AO31">
        <f>1-(($AE$29-$AC$28)/($AE$29-$AE$28))</f>
        <v>0.30769230769230771</v>
      </c>
      <c r="AP31">
        <f>1-(($AE$29-$AD$28)/($AE$29-$AE$28))</f>
        <v>0</v>
      </c>
      <c r="AQ31">
        <f>1-(($AE$29-$AF$27)/($AE$29-$AE$28))</f>
        <v>0.42307692307692313</v>
      </c>
      <c r="AR31">
        <f>1-(($AF$29-$AC$29)/($AF$29-$AF$28))</f>
        <v>0</v>
      </c>
      <c r="AS31">
        <f>(($AF$28-$AD$29)/($AF$28-$AF$27))</f>
        <v>0.45161290322580644</v>
      </c>
      <c r="AT31">
        <f>1-(($AF$28-$AE$29)/($AF$28-$AF$27))</f>
        <v>0.4838709677419355</v>
      </c>
      <c r="AU31">
        <v>3</v>
      </c>
      <c r="AV31">
        <v>2040</v>
      </c>
      <c r="AW31">
        <f>($AV$35-$AV$32)/200</f>
        <v>0.12</v>
      </c>
    </row>
    <row r="32" spans="1:49" x14ac:dyDescent="0.25">
      <c r="A32">
        <v>1759</v>
      </c>
      <c r="D32">
        <v>51.99545599999999</v>
      </c>
      <c r="E32" s="4">
        <v>2</v>
      </c>
      <c r="F32">
        <v>40.199146999999996</v>
      </c>
      <c r="G32" s="3">
        <v>3</v>
      </c>
      <c r="P32">
        <v>2</v>
      </c>
      <c r="Q32" t="str">
        <f>CONCATENATE(C32,E32,G32,I32)</f>
        <v>23</v>
      </c>
      <c r="R32">
        <v>1</v>
      </c>
      <c r="T32" t="s">
        <v>232</v>
      </c>
      <c r="V32" t="str">
        <f>CONCATENATE($R$130,$R$131,$R$132,$R$133)</f>
        <v>2314</v>
      </c>
      <c r="AC32">
        <v>10707</v>
      </c>
      <c r="AD32">
        <v>10697</v>
      </c>
      <c r="AE32">
        <v>10699</v>
      </c>
      <c r="AF32">
        <v>10740</v>
      </c>
      <c r="AI32">
        <f>(($AC$30-$AD$30)/($AC$30-$AC$29))</f>
        <v>0.5</v>
      </c>
      <c r="AJ32">
        <f>(($AC$30-$AE$30)/($AC$30-$AC$29))</f>
        <v>0.45454545454545453</v>
      </c>
      <c r="AK32">
        <f>1-(($AC$30-$AF$28)/($AC$30-$AC$29))</f>
        <v>0</v>
      </c>
      <c r="AL32">
        <f>(($AD$30-$AC$29)/($AD$30-$AD$29))</f>
        <v>0.44</v>
      </c>
      <c r="AM32">
        <f>(($AD$29-$AE$29)/($AD$29-$AD$28))</f>
        <v>7.1428571428571425E-2</v>
      </c>
      <c r="AN32">
        <f>(($AD$30-$AF$28)/($AD$30-$AD$29))</f>
        <v>0.44</v>
      </c>
      <c r="AO32">
        <f>(($AE$30-$AC$29)/($AE$30-$AE$29))</f>
        <v>0.42857142857142855</v>
      </c>
      <c r="AP32">
        <f>1-(($AE$30-$AD$29)/($AE$30-$AE$29))</f>
        <v>7.1428571428571397E-2</v>
      </c>
      <c r="AQ32">
        <f>(($AE$30-$AF$28)/($AE$30-$AE$29))</f>
        <v>0.42857142857142855</v>
      </c>
      <c r="AR32">
        <f>1-(($AF$30-$AC$30)/($AF$30-$AF$29))</f>
        <v>0</v>
      </c>
      <c r="AS32">
        <f>(($AF$29-$AD$30)/($AF$29-$AF$28))</f>
        <v>0.5</v>
      </c>
      <c r="AT32">
        <f>(($AF$29-$AE$30)/($AF$29-$AF$28))</f>
        <v>0.45454545454545453</v>
      </c>
      <c r="AU32">
        <v>1</v>
      </c>
      <c r="AV32">
        <v>2049</v>
      </c>
      <c r="AW32">
        <f>($AV$36-$AV$33)/200</f>
        <v>0.14499999999999999</v>
      </c>
    </row>
    <row r="33" spans="1:49" x14ac:dyDescent="0.25">
      <c r="A33">
        <v>1760</v>
      </c>
      <c r="D33">
        <v>51.99545599999999</v>
      </c>
      <c r="E33" s="4">
        <v>2</v>
      </c>
      <c r="F33">
        <v>40.199146999999996</v>
      </c>
      <c r="G33" s="3">
        <v>3</v>
      </c>
      <c r="P33">
        <v>2</v>
      </c>
      <c r="Q33" t="str">
        <f>CONCATENATE(C33,E33,G33,I33)</f>
        <v>23</v>
      </c>
      <c r="R33">
        <v>4</v>
      </c>
      <c r="T33" t="s">
        <v>233</v>
      </c>
      <c r="V33" t="str">
        <f>CONCATENATE($R$134,$R$135,$R$136,$R$137)</f>
        <v>3214</v>
      </c>
      <c r="AC33">
        <v>10735</v>
      </c>
      <c r="AD33">
        <v>10721</v>
      </c>
      <c r="AE33">
        <v>10723</v>
      </c>
      <c r="AF33">
        <v>10764</v>
      </c>
      <c r="AI33">
        <f>1-(($AC$31-$AD$31)/($AC$31-$AC$30))</f>
        <v>0.47619047619047616</v>
      </c>
      <c r="AJ33">
        <f>(($AC$31-$AE$31)/($AC$31-$AC$30))</f>
        <v>0.42857142857142855</v>
      </c>
      <c r="AK33">
        <f>1-(($AC$31-$AF$29)/($AC$31-$AC$30))</f>
        <v>0</v>
      </c>
      <c r="AL33">
        <f>(($AD$31-$AC$30)/($AD$31-$AD$30))</f>
        <v>0.47619047619047616</v>
      </c>
      <c r="AM33">
        <f>1-(($AD$31-$AE$30)/($AD$31-$AD$30))</f>
        <v>4.7619047619047672E-2</v>
      </c>
      <c r="AN33">
        <f>(($AD$31-$AF$29)/($AD$31-$AD$30))</f>
        <v>0.47619047619047616</v>
      </c>
      <c r="AO33">
        <f>1-(($AE$31-$AC$30)/($AE$31-$AE$30))</f>
        <v>0.45454545454545459</v>
      </c>
      <c r="AP33">
        <f>(($AE$30-$AD$30)/($AE$30-$AE$29))</f>
        <v>3.5714285714285712E-2</v>
      </c>
      <c r="AQ33">
        <f>1-(($AE$31-$AF$29)/($AE$31-$AE$30))</f>
        <v>0.45454545454545459</v>
      </c>
      <c r="AR33">
        <f>1-(($AF$31-$AC$31)/($AF$31-$AF$30))</f>
        <v>0</v>
      </c>
      <c r="AS33">
        <f>1-(($AF$30-$AD$31)/($AF$30-$AF$29))</f>
        <v>0.47619047619047616</v>
      </c>
      <c r="AT33">
        <f>(($AF$30-$AE$31)/($AF$30-$AF$29))</f>
        <v>0.42857142857142855</v>
      </c>
      <c r="AU33">
        <v>4</v>
      </c>
      <c r="AV33">
        <v>2056</v>
      </c>
      <c r="AW33">
        <f>($AV$37-$AV$34)/200</f>
        <v>0.115</v>
      </c>
    </row>
    <row r="34" spans="1:49" x14ac:dyDescent="0.25">
      <c r="A34">
        <v>1761</v>
      </c>
      <c r="D34">
        <v>51.99545599999999</v>
      </c>
      <c r="E34" s="4">
        <v>2</v>
      </c>
      <c r="F34">
        <v>40.199146999999996</v>
      </c>
      <c r="G34" s="3">
        <v>3</v>
      </c>
      <c r="P34">
        <v>2</v>
      </c>
      <c r="Q34" t="str">
        <f>CONCATENATE(C34,E34,G34,I34)</f>
        <v>23</v>
      </c>
      <c r="R34">
        <v>2</v>
      </c>
      <c r="T34" t="s">
        <v>238</v>
      </c>
      <c r="V34" t="str">
        <f>CONCATENATE($R$138,$R$139,$R$140,$R$141)</f>
        <v>2314</v>
      </c>
      <c r="AC34">
        <v>10758</v>
      </c>
      <c r="AD34">
        <v>10750</v>
      </c>
      <c r="AE34">
        <v>10748</v>
      </c>
      <c r="AF34">
        <v>10788</v>
      </c>
      <c r="AI34">
        <f>(($AC$32-$AD$32)/($AC$32-$AC$31))</f>
        <v>0.5</v>
      </c>
      <c r="AJ34">
        <f>(($AC$32-$AE$32)/($AC$32-$AC$31))</f>
        <v>0.4</v>
      </c>
      <c r="AK34">
        <f>1-(($AC$32-$AF$30)/($AC$32-$AC$31))</f>
        <v>0</v>
      </c>
      <c r="AL34">
        <f>(($AD$32-$AC$31)/($AD$32-$AD$31))</f>
        <v>0.47619047619047616</v>
      </c>
      <c r="AM34">
        <f>1-(($AD$32-$AE$31)/($AD$32-$AD$31))</f>
        <v>9.5238095238095233E-2</v>
      </c>
      <c r="AN34">
        <f>(($AD$32-$AF$30)/($AD$32-$AD$31))</f>
        <v>0.47619047619047616</v>
      </c>
      <c r="AO34">
        <f>1-(($AE$32-$AC$31)/($AE$32-$AE$31))</f>
        <v>0.4285714285714286</v>
      </c>
      <c r="AP34">
        <f>(($AE$31-$AD$31)/($AE$31-$AE$30))</f>
        <v>9.0909090909090912E-2</v>
      </c>
      <c r="AQ34">
        <f>1-(($AE$32-$AF$30)/($AE$32-$AE$31))</f>
        <v>0.4285714285714286</v>
      </c>
      <c r="AR34">
        <f>(($AF$31-$AC$32)/($AF$31-$AF$30))</f>
        <v>0.13043478260869565</v>
      </c>
      <c r="AS34">
        <f>1-(($AF$31-$AD$32)/($AF$31-$AF$30))</f>
        <v>0.43478260869565222</v>
      </c>
      <c r="AT34">
        <f>(($AF$31-$AE$32)/($AF$31-$AF$30))</f>
        <v>0.47826086956521741</v>
      </c>
      <c r="AU34">
        <v>2</v>
      </c>
      <c r="AV34">
        <v>2069</v>
      </c>
      <c r="AW34">
        <f>($AV$38-$AV$35)/200</f>
        <v>0.16500000000000001</v>
      </c>
    </row>
    <row r="35" spans="1:49" x14ac:dyDescent="0.25">
      <c r="A35">
        <v>1762</v>
      </c>
      <c r="D35">
        <v>51.99545599999999</v>
      </c>
      <c r="E35" s="4">
        <v>2</v>
      </c>
      <c r="F35">
        <v>40.199146999999996</v>
      </c>
      <c r="G35" s="3">
        <v>3</v>
      </c>
      <c r="P35">
        <v>2</v>
      </c>
      <c r="Q35" t="str">
        <f>CONCATENATE(C35,E35,G35,I35)</f>
        <v>23</v>
      </c>
      <c r="R35">
        <v>3</v>
      </c>
      <c r="T35" t="s">
        <v>231</v>
      </c>
      <c r="V35" t="str">
        <f>CONCATENATE($R$142,$R$143,$R$144,$R$145)</f>
        <v>2314</v>
      </c>
      <c r="AC35">
        <v>10785</v>
      </c>
      <c r="AD35">
        <v>10773</v>
      </c>
      <c r="AE35">
        <v>10775</v>
      </c>
      <c r="AF35">
        <v>10811</v>
      </c>
      <c r="AI35">
        <f>(($AC$33-$AD$33)/($AC$33-$AC$32))</f>
        <v>0.5</v>
      </c>
      <c r="AJ35">
        <f>(($AC$33-$AE$33)/($AC$33-$AC$32))</f>
        <v>0.42857142857142855</v>
      </c>
      <c r="AK35">
        <f>1-(($AC$33-$AF$31)/($AC$33-$AC$32))</f>
        <v>0.1071428571428571</v>
      </c>
      <c r="AL35">
        <f>1-(($AD$33-$AC$32)/($AD$33-$AD$32))</f>
        <v>0.41666666666666663</v>
      </c>
      <c r="AM35">
        <f>1-(($AD$33-$AE$32)/($AD$33-$AD$32))</f>
        <v>8.333333333333337E-2</v>
      </c>
      <c r="AN35">
        <f>(($AD$33-$AF$31)/($AD$33-$AD$32))</f>
        <v>0.45833333333333331</v>
      </c>
      <c r="AO35">
        <f>1-(($AE$33-$AC$32)/($AE$33-$AE$32))</f>
        <v>0.33333333333333337</v>
      </c>
      <c r="AP35">
        <f>(($AE$32-$AD$32)/($AE$32-$AE$31))</f>
        <v>9.5238095238095233E-2</v>
      </c>
      <c r="AQ35">
        <f>1-(($AE$33-$AF$31)/($AE$33-$AE$32))</f>
        <v>0.45833333333333337</v>
      </c>
      <c r="AR35">
        <f>(($AF$32-$AC$33)/($AF$32-$AF$31))</f>
        <v>0.16666666666666666</v>
      </c>
      <c r="AS35">
        <f>1-(($AF$32-$AD$33)/($AF$32-$AF$31))</f>
        <v>0.3666666666666667</v>
      </c>
      <c r="AT35">
        <f>1-(($AF$32-$AE$33)/($AF$32-$AF$31))</f>
        <v>0.43333333333333335</v>
      </c>
      <c r="AU35">
        <v>3</v>
      </c>
      <c r="AV35">
        <v>2073</v>
      </c>
      <c r="AW35">
        <f>($AV$39-$AV$36)/200</f>
        <v>0.125</v>
      </c>
    </row>
    <row r="36" spans="1:49" x14ac:dyDescent="0.25">
      <c r="A36">
        <v>1763</v>
      </c>
      <c r="D36">
        <v>51.99545599999999</v>
      </c>
      <c r="E36" s="4">
        <v>2</v>
      </c>
      <c r="F36">
        <v>40.199146999999996</v>
      </c>
      <c r="G36" s="3">
        <v>3</v>
      </c>
      <c r="P36">
        <v>2</v>
      </c>
      <c r="Q36" t="str">
        <f>CONCATENATE(C36,E36,G36,I36)</f>
        <v>23</v>
      </c>
      <c r="R36">
        <v>1</v>
      </c>
      <c r="T36" t="s">
        <v>232</v>
      </c>
      <c r="V36" t="str">
        <f>CONCATENATE($R$146,$R$147,$R$148,$R$149)</f>
        <v>2314</v>
      </c>
      <c r="AC36">
        <v>10806</v>
      </c>
      <c r="AD36">
        <v>10796</v>
      </c>
      <c r="AE36">
        <v>10799</v>
      </c>
      <c r="AF36">
        <v>10837</v>
      </c>
      <c r="AI36">
        <f>(($AC$34-$AD$34)/($AC$34-$AC$33))</f>
        <v>0.34782608695652173</v>
      </c>
      <c r="AJ36">
        <f>(($AC$34-$AE$34)/($AC$34-$AC$33))</f>
        <v>0.43478260869565216</v>
      </c>
      <c r="AK36">
        <f>1-(($AC$34-$AF$32)/($AC$34-$AC$33))</f>
        <v>0.21739130434782605</v>
      </c>
      <c r="AL36">
        <f>1-(($AD$34-$AC$33)/($AD$34-$AD$33))</f>
        <v>0.48275862068965514</v>
      </c>
      <c r="AM36">
        <f>1-(($AD$34-$AE$33)/($AD$34-$AD$33))</f>
        <v>6.8965517241379337E-2</v>
      </c>
      <c r="AN36">
        <f>(($AD$34-$AF$32)/($AD$34-$AD$33))</f>
        <v>0.34482758620689657</v>
      </c>
      <c r="AO36">
        <f>1-(($AE$34-$AC$33)/($AE$34-$AE$33))</f>
        <v>0.48</v>
      </c>
      <c r="AP36">
        <f>(($AE$33-$AD$33)/($AE$33-$AE$32))</f>
        <v>8.3333333333333329E-2</v>
      </c>
      <c r="AQ36">
        <f>(($AE$34-$AF$32)/($AE$34-$AE$33))</f>
        <v>0.32</v>
      </c>
      <c r="AR36">
        <f>(($AF$33-$AC$34)/($AF$33-$AF$32))</f>
        <v>0.25</v>
      </c>
      <c r="AS36">
        <f>1-(($AF$33-$AD$34)/($AF$33-$AF$32))</f>
        <v>0.41666666666666663</v>
      </c>
      <c r="AT36">
        <f>1-(($AF$33-$AE$34)/($AF$33-$AF$32))</f>
        <v>0.33333333333333337</v>
      </c>
      <c r="AU36">
        <v>1</v>
      </c>
      <c r="AV36">
        <v>2085</v>
      </c>
      <c r="AW36">
        <f>($AV$40-$AV$37)/200</f>
        <v>0.16500000000000001</v>
      </c>
    </row>
    <row r="37" spans="1:49" x14ac:dyDescent="0.25">
      <c r="A37">
        <v>1764</v>
      </c>
      <c r="D37">
        <v>51.99545599999999</v>
      </c>
      <c r="E37" s="4">
        <v>2</v>
      </c>
      <c r="F37">
        <v>40.199146999999996</v>
      </c>
      <c r="G37" s="3">
        <v>3</v>
      </c>
      <c r="P37">
        <v>2</v>
      </c>
      <c r="Q37" t="str">
        <f>CONCATENATE(C37,E37,G37,I37)</f>
        <v>23</v>
      </c>
      <c r="R37">
        <v>4</v>
      </c>
      <c r="T37" t="s">
        <v>233</v>
      </c>
      <c r="V37" t="str">
        <f>CONCATENATE($R$150,$R$151,$R$152,$R$153)</f>
        <v>2314</v>
      </c>
      <c r="AC37">
        <v>10832</v>
      </c>
      <c r="AD37">
        <v>10821</v>
      </c>
      <c r="AE37">
        <v>10823</v>
      </c>
      <c r="AF37">
        <v>10861</v>
      </c>
      <c r="AI37">
        <f>(($AC$35-$AD$35)/($AC$35-$AC$34))</f>
        <v>0.44444444444444442</v>
      </c>
      <c r="AJ37">
        <f>(($AC$35-$AE$35)/($AC$35-$AC$34))</f>
        <v>0.37037037037037035</v>
      </c>
      <c r="AK37">
        <f>1-(($AC$35-$AF$33)/($AC$35-$AC$34))</f>
        <v>0.22222222222222221</v>
      </c>
      <c r="AL37">
        <f>1-(($AD$35-$AC$34)/($AD$35-$AD$34))</f>
        <v>0.34782608695652173</v>
      </c>
      <c r="AM37">
        <f>(($AD$34-$AE$34)/($AD$34-$AD$33))</f>
        <v>6.8965517241379309E-2</v>
      </c>
      <c r="AN37">
        <f>(($AD$35-$AF$33)/($AD$35-$AD$34))</f>
        <v>0.39130434782608697</v>
      </c>
      <c r="AO37">
        <f>1-(($AE$35-$AC$34)/($AE$35-$AE$34))</f>
        <v>0.37037037037037035</v>
      </c>
      <c r="AP37">
        <f>1-(($AE$35-$AD$34)/($AE$35-$AE$34))</f>
        <v>7.407407407407407E-2</v>
      </c>
      <c r="AQ37">
        <f>(($AE$35-$AF$33)/($AE$35-$AE$34))</f>
        <v>0.40740740740740738</v>
      </c>
      <c r="AR37">
        <f>(($AF$34-$AC$35)/($AF$34-$AF$33))</f>
        <v>0.125</v>
      </c>
      <c r="AS37">
        <f>1-(($AF$34-$AD$35)/($AF$34-$AF$33))</f>
        <v>0.375</v>
      </c>
      <c r="AT37">
        <f>1-(($AF$34-$AE$35)/($AF$34-$AF$33))</f>
        <v>0.45833333333333337</v>
      </c>
      <c r="AU37">
        <v>4</v>
      </c>
      <c r="AV37">
        <v>2092</v>
      </c>
      <c r="AW37">
        <f>($AV$41-$AV$38)/200</f>
        <v>0.11</v>
      </c>
    </row>
    <row r="38" spans="1:49" x14ac:dyDescent="0.25">
      <c r="A38">
        <v>1765</v>
      </c>
      <c r="D38">
        <v>51.99545599999999</v>
      </c>
      <c r="E38" s="4">
        <v>2</v>
      </c>
      <c r="F38">
        <v>40.199146999999996</v>
      </c>
      <c r="G38" s="3">
        <v>3</v>
      </c>
      <c r="P38">
        <v>2</v>
      </c>
      <c r="Q38" t="str">
        <f>CONCATENATE(C38,E38,G38,I38)</f>
        <v>23</v>
      </c>
      <c r="R38">
        <v>2</v>
      </c>
      <c r="T38" t="s">
        <v>238</v>
      </c>
      <c r="V38" t="str">
        <f>CONCATENATE($R$154,$R$155,$R$156,$R$157)</f>
        <v>2314</v>
      </c>
      <c r="AC38">
        <v>10855</v>
      </c>
      <c r="AD38">
        <v>10844</v>
      </c>
      <c r="AE38">
        <v>10847</v>
      </c>
      <c r="AF38">
        <v>10884</v>
      </c>
      <c r="AI38">
        <f>(($AC$36-$AD$36)/($AC$36-$AC$35))</f>
        <v>0.47619047619047616</v>
      </c>
      <c r="AJ38">
        <f>(($AC$36-$AE$36)/($AC$36-$AC$35))</f>
        <v>0.33333333333333331</v>
      </c>
      <c r="AK38">
        <f>1-(($AC$36-$AF$34)/($AC$36-$AC$35))</f>
        <v>0.1428571428571429</v>
      </c>
      <c r="AL38">
        <f>(($AD$36-$AC$35)/($AD$36-$AD$35))</f>
        <v>0.47826086956521741</v>
      </c>
      <c r="AM38">
        <f>1-(($AD$36-$AE$35)/($AD$36-$AD$35))</f>
        <v>8.6956521739130488E-2</v>
      </c>
      <c r="AN38">
        <f>(($AD$36-$AF$34)/($AD$36-$AD$35))</f>
        <v>0.34782608695652173</v>
      </c>
      <c r="AO38">
        <f>1-(($AE$36-$AC$35)/($AE$36-$AE$35))</f>
        <v>0.41666666666666663</v>
      </c>
      <c r="AP38">
        <f>(($AE$35-$AD$35)/($AE$35-$AE$34))</f>
        <v>7.407407407407407E-2</v>
      </c>
      <c r="AQ38">
        <f>(($AE$36-$AF$34)/($AE$36-$AE$35))</f>
        <v>0.45833333333333331</v>
      </c>
      <c r="AR38">
        <f>(($AF$35-$AC$36)/($AF$35-$AF$34))</f>
        <v>0.21739130434782608</v>
      </c>
      <c r="AS38">
        <f>1-(($AF$35-$AD$36)/($AF$35-$AF$34))</f>
        <v>0.34782608695652173</v>
      </c>
      <c r="AT38">
        <f>1-(($AF$35-$AE$36)/($AF$35-$AF$34))</f>
        <v>0.47826086956521741</v>
      </c>
      <c r="AU38">
        <v>2</v>
      </c>
      <c r="AV38">
        <v>2106</v>
      </c>
      <c r="AW38">
        <f>($AV$42-$AV$39)/200</f>
        <v>0.18</v>
      </c>
    </row>
    <row r="39" spans="1:49" x14ac:dyDescent="0.25">
      <c r="A39">
        <v>1766</v>
      </c>
      <c r="D39">
        <v>51.99545599999999</v>
      </c>
      <c r="E39" s="4">
        <v>2</v>
      </c>
      <c r="F39">
        <v>40.199146999999996</v>
      </c>
      <c r="G39" s="3">
        <v>3</v>
      </c>
      <c r="P39">
        <v>2</v>
      </c>
      <c r="Q39" t="str">
        <f>CONCATENATE(C39,E39,G39,I39)</f>
        <v>23</v>
      </c>
      <c r="R39">
        <v>3</v>
      </c>
      <c r="T39" t="s">
        <v>231</v>
      </c>
      <c r="V39" t="str">
        <f>CONCATENATE($R$160,$R$161,$R$162,$R$163)</f>
        <v>2314</v>
      </c>
      <c r="AC39">
        <v>10878</v>
      </c>
      <c r="AD39">
        <v>10867</v>
      </c>
      <c r="AE39">
        <v>10871</v>
      </c>
      <c r="AF39">
        <v>11248</v>
      </c>
      <c r="AI39">
        <f>(($AC$37-$AD$37)/($AC$37-$AC$36))</f>
        <v>0.42307692307692307</v>
      </c>
      <c r="AJ39">
        <f>(($AC$37-$AE$37)/($AC$37-$AC$36))</f>
        <v>0.34615384615384615</v>
      </c>
      <c r="AK39">
        <f>1-(($AC$37-$AF$35)/($AC$37-$AC$36))</f>
        <v>0.19230769230769229</v>
      </c>
      <c r="AL39">
        <f>1-(($AD$37-$AC$36)/($AD$37-$AD$36))</f>
        <v>0.4</v>
      </c>
      <c r="AM39">
        <f>1-(($AD$37-$AE$36)/($AD$37-$AD$36))</f>
        <v>0.12</v>
      </c>
      <c r="AN39">
        <f>(($AD$37-$AF$35)/($AD$37-$AD$36))</f>
        <v>0.4</v>
      </c>
      <c r="AO39">
        <f>1-(($AE$37-$AC$36)/($AE$37-$AE$36))</f>
        <v>0.29166666666666663</v>
      </c>
      <c r="AP39">
        <f>(($AE$36-$AD$36)/($AE$36-$AE$35))</f>
        <v>0.125</v>
      </c>
      <c r="AQ39">
        <f>(($AE$37-$AF$35)/($AE$37-$AE$36))</f>
        <v>0.5</v>
      </c>
      <c r="AR39">
        <f>(($AF$36-$AC$37)/($AF$36-$AF$35))</f>
        <v>0.19230769230769232</v>
      </c>
      <c r="AS39">
        <f>1-(($AF$36-$AD$37)/($AF$36-$AF$35))</f>
        <v>0.38461538461538458</v>
      </c>
      <c r="AT39">
        <f>1-(($AF$36-$AE$37)/($AF$36-$AF$35))</f>
        <v>0.46153846153846156</v>
      </c>
      <c r="AU39">
        <v>3</v>
      </c>
      <c r="AV39">
        <v>2110</v>
      </c>
      <c r="AW39">
        <f>($AV$43-$AV$40)/200</f>
        <v>0.115</v>
      </c>
    </row>
    <row r="40" spans="1:49" x14ac:dyDescent="0.25">
      <c r="A40">
        <v>1767</v>
      </c>
      <c r="D40">
        <v>51.99545599999999</v>
      </c>
      <c r="E40" s="4">
        <v>2</v>
      </c>
      <c r="F40">
        <v>40.199146999999996</v>
      </c>
      <c r="G40" s="3">
        <v>3</v>
      </c>
      <c r="P40">
        <v>2</v>
      </c>
      <c r="Q40" t="str">
        <f>CONCATENATE(C40,E40,G40,I40)</f>
        <v>23</v>
      </c>
      <c r="R40">
        <v>1</v>
      </c>
      <c r="T40" t="s">
        <v>232</v>
      </c>
      <c r="V40" t="str">
        <f>CONCATENATE($R$164,$R$165,$R$166,$R$167)</f>
        <v>2314</v>
      </c>
      <c r="AC40">
        <v>11248</v>
      </c>
      <c r="AD40">
        <v>11230</v>
      </c>
      <c r="AE40">
        <v>11232</v>
      </c>
      <c r="AF40">
        <v>11277</v>
      </c>
      <c r="AI40">
        <f>(($AC$38-$AD$38)/($AC$38-$AC$37))</f>
        <v>0.47826086956521741</v>
      </c>
      <c r="AJ40">
        <f>(($AC$38-$AE$38)/($AC$38-$AC$37))</f>
        <v>0.34782608695652173</v>
      </c>
      <c r="AK40">
        <f>1-(($AC$38-$AF$36)/($AC$38-$AC$37))</f>
        <v>0.21739130434782605</v>
      </c>
      <c r="AL40">
        <f>1-(($AD$38-$AC$37)/($AD$38-$AD$37))</f>
        <v>0.47826086956521741</v>
      </c>
      <c r="AM40">
        <f>1-(($AD$38-$AE$37)/($AD$38-$AD$37))</f>
        <v>8.6956521739130488E-2</v>
      </c>
      <c r="AN40">
        <f>(($AD$38-$AF$36)/($AD$38-$AD$37))</f>
        <v>0.30434782608695654</v>
      </c>
      <c r="AO40">
        <f>1-(($AE$38-$AC$37)/($AE$38-$AE$37))</f>
        <v>0.375</v>
      </c>
      <c r="AP40">
        <f>(($AE$37-$AD$37)/($AE$37-$AE$36))</f>
        <v>8.3333333333333329E-2</v>
      </c>
      <c r="AQ40">
        <f>(($AE$38-$AF$36)/($AE$38-$AE$37))</f>
        <v>0.41666666666666669</v>
      </c>
      <c r="AR40">
        <f>(($AF$37-$AC$38)/($AF$37-$AF$36))</f>
        <v>0.25</v>
      </c>
      <c r="AS40">
        <f>1-(($AF$37-$AD$38)/($AF$37-$AF$36))</f>
        <v>0.29166666666666663</v>
      </c>
      <c r="AT40">
        <f>1-(($AF$37-$AE$38)/($AF$37-$AF$36))</f>
        <v>0.41666666666666663</v>
      </c>
      <c r="AU40">
        <v>1</v>
      </c>
      <c r="AV40">
        <v>2125</v>
      </c>
      <c r="AW40">
        <f>($AV$44-$AV$41)/200</f>
        <v>0.18</v>
      </c>
    </row>
    <row r="41" spans="1:49" x14ac:dyDescent="0.25">
      <c r="A41">
        <v>1768</v>
      </c>
      <c r="D41">
        <v>51.99545599999999</v>
      </c>
      <c r="E41" s="4">
        <v>2</v>
      </c>
      <c r="F41">
        <v>40.199146999999996</v>
      </c>
      <c r="G41" s="3">
        <v>3</v>
      </c>
      <c r="P41">
        <v>2</v>
      </c>
      <c r="Q41" t="str">
        <f>CONCATENATE(C41,E41,G41,I41)</f>
        <v>23</v>
      </c>
      <c r="R41">
        <v>4</v>
      </c>
      <c r="T41" t="s">
        <v>233</v>
      </c>
      <c r="V41" t="str">
        <f>CONCATENATE($R$168,$R$169,$R$170,$R$171)</f>
        <v>3214</v>
      </c>
      <c r="AC41">
        <v>11272</v>
      </c>
      <c r="AD41">
        <v>11260</v>
      </c>
      <c r="AE41">
        <v>11264</v>
      </c>
      <c r="AF41">
        <v>11306</v>
      </c>
      <c r="AI41">
        <f>(($AC$39-$AD$39)/($AC$39-$AC$38))</f>
        <v>0.47826086956521741</v>
      </c>
      <c r="AJ41">
        <f>(($AC$39-$AE$39)/($AC$39-$AC$38))</f>
        <v>0.30434782608695654</v>
      </c>
      <c r="AK41">
        <f>1-(($AC$39-$AF$37)/($AC$39-$AC$38))</f>
        <v>0.26086956521739135</v>
      </c>
      <c r="AL41">
        <f>1-(($AD$39-$AC$38)/($AD$39-$AD$38))</f>
        <v>0.47826086956521741</v>
      </c>
      <c r="AM41">
        <f>1-(($AD$39-$AE$38)/($AD$39-$AD$38))</f>
        <v>0.13043478260869568</v>
      </c>
      <c r="AN41">
        <f>(($AD$39-$AF$37)/($AD$39-$AD$38))</f>
        <v>0.2608695652173913</v>
      </c>
      <c r="AO41">
        <f>1-(($AE$39-$AC$38)/($AE$39-$AE$38))</f>
        <v>0.33333333333333337</v>
      </c>
      <c r="AP41">
        <f>(($AE$38-$AD$38)/($AE$38-$AE$37))</f>
        <v>0.125</v>
      </c>
      <c r="AQ41">
        <f>(($AE$39-$AF$37)/($AE$39-$AE$38))</f>
        <v>0.41666666666666669</v>
      </c>
      <c r="AR41">
        <f>(($AF$38-$AC$39)/($AF$38-$AF$37))</f>
        <v>0.2608695652173913</v>
      </c>
      <c r="AS41">
        <f>1-(($AF$38-$AD$39)/($AF$38-$AF$37))</f>
        <v>0.26086956521739135</v>
      </c>
      <c r="AT41">
        <f>1-(($AF$38-$AE$39)/($AF$38-$AF$37))</f>
        <v>0.43478260869565222</v>
      </c>
      <c r="AU41">
        <v>4</v>
      </c>
      <c r="AV41">
        <v>2128</v>
      </c>
      <c r="AW41">
        <f>($AV$45-$AV$42)/200</f>
        <v>0.115</v>
      </c>
    </row>
    <row r="42" spans="1:49" x14ac:dyDescent="0.25">
      <c r="A42">
        <v>1769</v>
      </c>
      <c r="B42">
        <v>60.219091999999996</v>
      </c>
      <c r="C42" s="1">
        <v>1</v>
      </c>
      <c r="D42">
        <v>51.99545599999999</v>
      </c>
      <c r="E42" s="4">
        <v>2</v>
      </c>
      <c r="F42">
        <v>40.199146999999996</v>
      </c>
      <c r="G42" s="3">
        <v>3</v>
      </c>
      <c r="H42">
        <v>50.445061999999993</v>
      </c>
      <c r="I42" s="2">
        <v>4</v>
      </c>
      <c r="P42">
        <v>4</v>
      </c>
      <c r="Q42" t="str">
        <f>CONCATENATE(C42,E42,G42,I42)</f>
        <v>1234</v>
      </c>
      <c r="R42">
        <v>2</v>
      </c>
      <c r="T42" t="s">
        <v>239</v>
      </c>
      <c r="V42" t="str">
        <f>CONCATENATE($R$172,$R$173,$R$174,$R$175)</f>
        <v>2314</v>
      </c>
      <c r="AC42">
        <v>11304</v>
      </c>
      <c r="AD42">
        <v>11290</v>
      </c>
      <c r="AE42">
        <v>11287</v>
      </c>
      <c r="AF42">
        <v>11332</v>
      </c>
      <c r="AP42">
        <f>(($AE$39-$AD$39)/($AE$39-$AE$38))</f>
        <v>0.16666666666666666</v>
      </c>
      <c r="AU42">
        <v>2</v>
      </c>
      <c r="AV42">
        <v>2146</v>
      </c>
      <c r="AW42">
        <f>($AV$46-$AV$43)/200</f>
        <v>0.19500000000000001</v>
      </c>
    </row>
    <row r="43" spans="1:49" x14ac:dyDescent="0.25">
      <c r="A43">
        <v>1770</v>
      </c>
      <c r="B43">
        <v>60.219091999999996</v>
      </c>
      <c r="C43" s="1">
        <v>1</v>
      </c>
      <c r="H43">
        <v>50.445061999999993</v>
      </c>
      <c r="I43" s="2">
        <v>4</v>
      </c>
      <c r="P43">
        <v>2</v>
      </c>
      <c r="Q43" t="str">
        <f>CONCATENATE(C43,E43,G43,I43)</f>
        <v>14</v>
      </c>
      <c r="R43">
        <v>3</v>
      </c>
      <c r="T43" t="s">
        <v>227</v>
      </c>
      <c r="V43" t="str">
        <f>CONCATENATE($R$176,$R$177,$R$178,$R$179)</f>
        <v>2343</v>
      </c>
      <c r="AC43">
        <v>11330</v>
      </c>
      <c r="AD43">
        <v>11318</v>
      </c>
      <c r="AE43">
        <v>11319</v>
      </c>
      <c r="AF43">
        <v>11360</v>
      </c>
      <c r="AU43">
        <v>3</v>
      </c>
      <c r="AV43">
        <v>2148</v>
      </c>
      <c r="AW43">
        <f>($AV$47-$AV$44)/200</f>
        <v>0.12</v>
      </c>
    </row>
    <row r="44" spans="1:49" x14ac:dyDescent="0.25">
      <c r="A44">
        <v>1771</v>
      </c>
      <c r="B44">
        <v>60.219091999999996</v>
      </c>
      <c r="C44" s="1">
        <v>1</v>
      </c>
      <c r="H44">
        <v>50.445061999999993</v>
      </c>
      <c r="I44" s="2">
        <v>4</v>
      </c>
      <c r="P44">
        <v>2</v>
      </c>
      <c r="Q44" t="str">
        <f>CONCATENATE(C44,E44,G44,I44)</f>
        <v>14</v>
      </c>
      <c r="R44">
        <v>1</v>
      </c>
      <c r="T44" t="s">
        <v>228</v>
      </c>
      <c r="V44" t="str">
        <f>CONCATENATE($R$180,$R$181,$R$182,$R$183)</f>
        <v>2142</v>
      </c>
      <c r="AC44">
        <v>11394</v>
      </c>
      <c r="AD44">
        <v>11340</v>
      </c>
      <c r="AE44">
        <v>11345</v>
      </c>
      <c r="AF44">
        <v>11396</v>
      </c>
      <c r="AI44">
        <f>(($AC$41-$AD$41)/($AC$41-$AC$40))</f>
        <v>0.5</v>
      </c>
      <c r="AJ44">
        <f>(($AC$41-$AE$41)/($AC$41-$AC$40))</f>
        <v>0.33333333333333331</v>
      </c>
      <c r="AK44">
        <f>1-(($AC$41-$AF$39)/($AC$41-$AC$40))</f>
        <v>0</v>
      </c>
      <c r="AL44">
        <f>(($AD$41-$AC$40)/($AD$41-$AD$40))</f>
        <v>0.4</v>
      </c>
      <c r="AM44">
        <f>1-(($AD$41-$AE$40)/($AD$41-$AD$40))</f>
        <v>6.6666666666666652E-2</v>
      </c>
      <c r="AN44">
        <f>(($AD$41-$AF$39)/($AD$41-$AD$40))</f>
        <v>0.4</v>
      </c>
      <c r="AO44">
        <f>(($AE$41-$AC$40)/($AE$41-$AE$40))</f>
        <v>0.5</v>
      </c>
      <c r="AP44">
        <f>(($AE$41-$AD$41)/($AE$41-$AE$40))</f>
        <v>0.125</v>
      </c>
      <c r="AQ44">
        <f>(($AE$41-$AF$39)/($AE$41-$AE$40))</f>
        <v>0.5</v>
      </c>
      <c r="AR44">
        <f>1-(($AF$40-$AC$40)/($AF$40-$AF$39))</f>
        <v>0</v>
      </c>
      <c r="AS44">
        <f>1-(($AF$40-$AD$41)/($AF$40-$AF$39))</f>
        <v>0.41379310344827591</v>
      </c>
      <c r="AT44">
        <f>(($AF$40-$AE$41)/($AF$40-$AF$39))</f>
        <v>0.44827586206896552</v>
      </c>
      <c r="AU44">
        <v>1</v>
      </c>
      <c r="AV44">
        <v>2164</v>
      </c>
      <c r="AW44">
        <f>($AV$48-$AV$45)/200</f>
        <v>0.2</v>
      </c>
    </row>
    <row r="45" spans="1:49" x14ac:dyDescent="0.25">
      <c r="A45">
        <v>1772</v>
      </c>
      <c r="B45">
        <v>60.219091999999996</v>
      </c>
      <c r="C45" s="1">
        <v>1</v>
      </c>
      <c r="H45">
        <v>50.445061999999993</v>
      </c>
      <c r="I45" s="2">
        <v>4</v>
      </c>
      <c r="P45">
        <v>2</v>
      </c>
      <c r="Q45" t="str">
        <f>CONCATENATE(C45,E45,G45,I45)</f>
        <v>14</v>
      </c>
      <c r="R45">
        <v>4</v>
      </c>
      <c r="T45" t="s">
        <v>229</v>
      </c>
      <c r="V45" t="str">
        <f>CONCATENATE($R$184,$R$185,$R$186,$R$187)</f>
        <v>3143</v>
      </c>
      <c r="AC45">
        <v>11415</v>
      </c>
      <c r="AD45">
        <v>11373</v>
      </c>
      <c r="AE45">
        <v>11369</v>
      </c>
      <c r="AF45">
        <v>11419</v>
      </c>
      <c r="AI45">
        <f>(($AC$42-$AD$42)/($AC$42-$AC$41))</f>
        <v>0.4375</v>
      </c>
      <c r="AJ45">
        <f>1-(($AC$42-$AE$42)/($AC$42-$AC$41))</f>
        <v>0.46875</v>
      </c>
      <c r="AK45">
        <f>1-(($AC$42-$AF$40)/($AC$42-$AC$41))</f>
        <v>0.15625</v>
      </c>
      <c r="AL45">
        <f>1-(($AD$42-$AC$41)/($AD$42-$AD$41))</f>
        <v>0.4</v>
      </c>
      <c r="AM45">
        <f>1-(($AD$42-$AE$41)/($AD$42-$AD$41))</f>
        <v>0.1333333333333333</v>
      </c>
      <c r="AN45">
        <f>(($AD$42-$AF$40)/($AD$42-$AD$41))</f>
        <v>0.43333333333333335</v>
      </c>
      <c r="AO45">
        <f>1-(($AE$42-$AC$41)/($AE$42-$AE$41))</f>
        <v>0.34782608695652173</v>
      </c>
      <c r="AP45">
        <f>1-(($AE$43-$AD$42)/($AE$43-$AE$42))</f>
        <v>9.375E-2</v>
      </c>
      <c r="AQ45">
        <f>(($AE$42-$AF$40)/($AE$42-$AE$41))</f>
        <v>0.43478260869565216</v>
      </c>
      <c r="AR45">
        <f>(($AF$40-$AC$41)/($AF$40-$AF$39))</f>
        <v>0.17241379310344829</v>
      </c>
      <c r="AS45">
        <f>1-(($AF$41-$AD$42)/($AF$41-$AF$40))</f>
        <v>0.44827586206896552</v>
      </c>
      <c r="AT45">
        <f>1-(($AF$41-$AE$42)/($AF$41-$AF$40))</f>
        <v>0.34482758620689657</v>
      </c>
      <c r="AU45">
        <v>4</v>
      </c>
      <c r="AV45">
        <v>2169</v>
      </c>
      <c r="AW45">
        <f>($AV$49-$AV$46)/200</f>
        <v>0.125</v>
      </c>
    </row>
    <row r="46" spans="1:49" x14ac:dyDescent="0.25">
      <c r="A46">
        <v>1773</v>
      </c>
      <c r="B46">
        <v>60.219091999999996</v>
      </c>
      <c r="C46" s="1">
        <v>1</v>
      </c>
      <c r="H46">
        <v>50.445061999999993</v>
      </c>
      <c r="I46" s="2">
        <v>4</v>
      </c>
      <c r="P46">
        <v>2</v>
      </c>
      <c r="Q46" t="str">
        <f>CONCATENATE(C46,E46,G46,I46)</f>
        <v>14</v>
      </c>
      <c r="R46">
        <v>3</v>
      </c>
      <c r="T46" t="s">
        <v>230</v>
      </c>
      <c r="V46" t="str">
        <f>CONCATENATE($R$188,$R$189,$R$190,$R$191)</f>
        <v>2142</v>
      </c>
      <c r="AC46">
        <v>11438</v>
      </c>
      <c r="AD46">
        <v>11404</v>
      </c>
      <c r="AE46">
        <v>11409</v>
      </c>
      <c r="AF46">
        <v>11442</v>
      </c>
      <c r="AI46">
        <f>(($AC$43-$AD$43)/($AC$43-$AC$42))</f>
        <v>0.46153846153846156</v>
      </c>
      <c r="AJ46">
        <f>(($AC$43-$AE$43)/($AC$43-$AC$42))</f>
        <v>0.42307692307692307</v>
      </c>
      <c r="AK46">
        <f>1-(($AC$43-$AF$41)/($AC$43-$AC$42))</f>
        <v>7.6923076923076872E-2</v>
      </c>
      <c r="AL46">
        <f>(($AD$43-$AC$42)/($AD$43-$AD$42))</f>
        <v>0.5</v>
      </c>
      <c r="AM46">
        <f>(($AD$42-$AE$42)/($AD$42-$AD$41))</f>
        <v>0.1</v>
      </c>
      <c r="AN46">
        <f>(($AD$43-$AF$41)/($AD$43-$AD$42))</f>
        <v>0.42857142857142855</v>
      </c>
      <c r="AO46">
        <f>(($AE$43-$AC$42)/($AE$43-$AE$42))</f>
        <v>0.46875</v>
      </c>
      <c r="AP46">
        <f>(($AE$43-$AD$43)/($AE$43-$AE$42))</f>
        <v>3.125E-2</v>
      </c>
      <c r="AQ46">
        <f>(($AE$43-$AF$41)/($AE$43-$AE$42))</f>
        <v>0.40625</v>
      </c>
      <c r="AR46">
        <f>(($AF$41-$AC$42)/($AF$41-$AF$40))</f>
        <v>6.8965517241379309E-2</v>
      </c>
      <c r="AS46">
        <f>1-(($AF$42-$AD$43)/($AF$42-$AF$41))</f>
        <v>0.46153846153846156</v>
      </c>
      <c r="AT46">
        <f>(($AF$42-$AE$43)/($AF$42-$AF$41))</f>
        <v>0.5</v>
      </c>
      <c r="AU46">
        <v>3</v>
      </c>
      <c r="AV46">
        <v>2187</v>
      </c>
      <c r="AW46">
        <f>($AV$50-$AV$47)/200</f>
        <v>0.2</v>
      </c>
    </row>
    <row r="47" spans="1:49" x14ac:dyDescent="0.25">
      <c r="A47">
        <v>1774</v>
      </c>
      <c r="B47">
        <v>60.219091999999996</v>
      </c>
      <c r="C47" s="1">
        <v>1</v>
      </c>
      <c r="H47">
        <v>50.445061999999993</v>
      </c>
      <c r="I47" s="2">
        <v>4</v>
      </c>
      <c r="P47">
        <v>2</v>
      </c>
      <c r="Q47" t="str">
        <f>CONCATENATE(C47,E47,G47,I47)</f>
        <v>14</v>
      </c>
      <c r="R47">
        <v>2</v>
      </c>
      <c r="T47" t="s">
        <v>231</v>
      </c>
      <c r="V47" t="str">
        <f>CONCATENATE($R$192,$R$193,$R$194,$R$195)</f>
        <v>3142</v>
      </c>
      <c r="AC47">
        <v>11459</v>
      </c>
      <c r="AD47">
        <v>11429</v>
      </c>
      <c r="AE47">
        <v>11427</v>
      </c>
      <c r="AF47">
        <v>11461</v>
      </c>
      <c r="AI47">
        <f>1-(($AC$44-$AD$44)/($AC$44-$AC$43))</f>
        <v>0.15625</v>
      </c>
      <c r="AJ47">
        <f>1-(($AC$44-$AE$44)/($AC$44-$AC$43))</f>
        <v>0.234375</v>
      </c>
      <c r="AK47">
        <f>1-(($AC$44-$AF$42)/($AC$44-$AC$43))</f>
        <v>3.125E-2</v>
      </c>
      <c r="AL47">
        <f>(($AD$44-$AC$43)/($AD$44-$AD$43))</f>
        <v>0.45454545454545453</v>
      </c>
      <c r="AM47">
        <f>1-(($AD$44-$AE$43)/($AD$44-$AD$43))</f>
        <v>4.5454545454545414E-2</v>
      </c>
      <c r="AN47">
        <f>(($AD$44-$AF$42)/($AD$44-$AD$43))</f>
        <v>0.36363636363636365</v>
      </c>
      <c r="AO47">
        <f>1-(($AE$44-$AC$43)/($AE$44-$AE$43))</f>
        <v>0.42307692307692313</v>
      </c>
      <c r="AP47">
        <f>(($AE$44-$AD$44)/($AE$44-$AE$43))</f>
        <v>0.19230769230769232</v>
      </c>
      <c r="AQ47">
        <f>(($AE$44-$AF$42)/($AE$44-$AE$43))</f>
        <v>0.5</v>
      </c>
      <c r="AR47">
        <f>(($AF$42-$AC$43)/($AF$42-$AF$41))</f>
        <v>7.6923076923076927E-2</v>
      </c>
      <c r="AS47">
        <f>1-(($AF$43-$AD$44)/($AF$43-$AF$42))</f>
        <v>0.2857142857142857</v>
      </c>
      <c r="AT47">
        <f>1-(($AF$43-$AE$44)/($AF$43-$AF$42))</f>
        <v>0.4642857142857143</v>
      </c>
      <c r="AU47">
        <v>2</v>
      </c>
      <c r="AV47">
        <v>2188</v>
      </c>
      <c r="AW47">
        <f>($AV$51-$AV$48)/200</f>
        <v>0.105</v>
      </c>
    </row>
    <row r="48" spans="1:49" x14ac:dyDescent="0.25">
      <c r="A48">
        <v>1775</v>
      </c>
      <c r="B48">
        <v>60.219091999999996</v>
      </c>
      <c r="C48" s="1">
        <v>1</v>
      </c>
      <c r="H48">
        <v>50.445061999999993</v>
      </c>
      <c r="I48" s="2">
        <v>4</v>
      </c>
      <c r="P48">
        <v>2</v>
      </c>
      <c r="Q48" t="str">
        <f>CONCATENATE(C48,E48,G48,I48)</f>
        <v>14</v>
      </c>
      <c r="R48">
        <v>1</v>
      </c>
      <c r="T48" t="s">
        <v>240</v>
      </c>
      <c r="V48" t="str">
        <f>CONCATENATE($R$196,$R$197,$R$198,$R$199)</f>
        <v>3143</v>
      </c>
      <c r="AC48">
        <v>11482</v>
      </c>
      <c r="AD48">
        <v>11449</v>
      </c>
      <c r="AE48">
        <v>11449</v>
      </c>
      <c r="AF48">
        <v>11488</v>
      </c>
      <c r="AI48">
        <f>(($AC$44-$AD$45)/($AC$44-$AC$43))</f>
        <v>0.328125</v>
      </c>
      <c r="AJ48">
        <f>(($AC$44-$AE$45)/($AC$44-$AC$43))</f>
        <v>0.390625</v>
      </c>
      <c r="AK48">
        <f>1-(($AC$44-$AF$43)/($AC$44-$AC$43))</f>
        <v>0.46875</v>
      </c>
      <c r="AL48">
        <f>(($AD$46-$AC$44)/($AD$46-$AD$45))</f>
        <v>0.32258064516129031</v>
      </c>
      <c r="AM48">
        <f>1-(($AD$45-$AE$44)/($AD$45-$AD$44))</f>
        <v>0.15151515151515149</v>
      </c>
      <c r="AN48">
        <f>(($AD$45-$AF$43)/($AD$45-$AD$44))</f>
        <v>0.39393939393939392</v>
      </c>
      <c r="AO48">
        <f>(($AE$46-$AC$44)/($AE$46-$AE$45))</f>
        <v>0.375</v>
      </c>
      <c r="AP48">
        <f>1-(($AE$46-$AD$45)/($AE$46-$AE$45))</f>
        <v>9.9999999999999978E-2</v>
      </c>
      <c r="AQ48">
        <f>(($AE$45-$AF$43)/($AE$45-$AE$44))</f>
        <v>0.375</v>
      </c>
      <c r="AR48">
        <f>(($AF$44-$AC$44)/($AF$44-$AF$43))</f>
        <v>5.5555555555555552E-2</v>
      </c>
      <c r="AS48">
        <f>1-(($AF$44-$AD$45)/($AF$44-$AF$43))</f>
        <v>0.36111111111111116</v>
      </c>
      <c r="AT48">
        <f>1-(($AF$44-$AE$45)/($AF$44-$AF$43))</f>
        <v>0.25</v>
      </c>
      <c r="AU48">
        <v>1</v>
      </c>
      <c r="AV48">
        <v>2209</v>
      </c>
      <c r="AW48">
        <f>($AV$57-$AV$54)/200</f>
        <v>0</v>
      </c>
    </row>
    <row r="49" spans="1:49" x14ac:dyDescent="0.25">
      <c r="A49">
        <v>1776</v>
      </c>
      <c r="B49">
        <v>60.219091999999996</v>
      </c>
      <c r="C49" s="1">
        <v>1</v>
      </c>
      <c r="H49">
        <v>50.445061999999993</v>
      </c>
      <c r="I49" s="2">
        <v>4</v>
      </c>
      <c r="P49">
        <v>2</v>
      </c>
      <c r="Q49" t="str">
        <f>CONCATENATE(C49,E49,G49,I49)</f>
        <v>14</v>
      </c>
      <c r="R49">
        <v>4</v>
      </c>
      <c r="T49" t="s">
        <v>241</v>
      </c>
      <c r="AD49">
        <v>11472</v>
      </c>
      <c r="AE49">
        <v>11472</v>
      </c>
      <c r="AI49">
        <f>1-(($AC$45-$AD$46)/($AC$45-$AC$44))</f>
        <v>0.47619047619047616</v>
      </c>
      <c r="AJ49">
        <f>(($AC$45-$AE$46)/($AC$45-$AC$44))</f>
        <v>0.2857142857142857</v>
      </c>
      <c r="AK49">
        <f>1-(($AC$45-$AF$44)/($AC$45-$AC$44))</f>
        <v>9.5238095238095233E-2</v>
      </c>
      <c r="AL49">
        <f>1-(($AD$47-$AC$45)/($AD$47-$AD$46))</f>
        <v>0.43999999999999995</v>
      </c>
      <c r="AM49">
        <f>(($AD$45-$AE$45)/($AD$45-$AD$44))</f>
        <v>0.12121212121212122</v>
      </c>
      <c r="AN49">
        <f>(($AD$46-$AF$44)/($AD$46-$AD$45))</f>
        <v>0.25806451612903225</v>
      </c>
      <c r="AO49">
        <f>1-(($AE$47-$AC$45)/($AE$47-$AE$46))</f>
        <v>0.33333333333333337</v>
      </c>
      <c r="AP49">
        <f>(($AE$46-$AD$46)/($AE$46-$AE$45))</f>
        <v>0.125</v>
      </c>
      <c r="AQ49">
        <f>(($AE$46-$AF$44)/($AE$46-$AE$45))</f>
        <v>0.32500000000000001</v>
      </c>
      <c r="AR49">
        <f>(($AF$45-$AC$45)/($AF$45-$AF$44))</f>
        <v>0.17391304347826086</v>
      </c>
      <c r="AS49">
        <f>1-(($AF$45-$AD$46)/($AF$45-$AF$44))</f>
        <v>0.34782608695652173</v>
      </c>
      <c r="AT49">
        <f>(($AF$45-$AE$46)/($AF$45-$AF$44))</f>
        <v>0.43478260869565216</v>
      </c>
      <c r="AU49">
        <v>4</v>
      </c>
      <c r="AV49">
        <v>2212</v>
      </c>
      <c r="AW49">
        <f>($AV$58-$AV$55)/200</f>
        <v>0.06</v>
      </c>
    </row>
    <row r="50" spans="1:49" x14ac:dyDescent="0.25">
      <c r="A50">
        <v>1777</v>
      </c>
      <c r="B50">
        <v>60.219091999999996</v>
      </c>
      <c r="C50" s="1">
        <v>1</v>
      </c>
      <c r="H50">
        <v>50.445061999999993</v>
      </c>
      <c r="I50" s="2">
        <v>4</v>
      </c>
      <c r="P50">
        <v>2</v>
      </c>
      <c r="Q50" t="str">
        <f>CONCATENATE(C50,E50,G50,I50)</f>
        <v>14</v>
      </c>
      <c r="R50">
        <v>2</v>
      </c>
      <c r="T50" t="s">
        <v>242</v>
      </c>
      <c r="AD50">
        <v>11496</v>
      </c>
      <c r="AE50">
        <v>11495</v>
      </c>
      <c r="AI50">
        <f>(($AC$46-$AD$47)/($AC$46-$AC$45))</f>
        <v>0.39130434782608697</v>
      </c>
      <c r="AJ50">
        <f>(($AC$46-$AE$47)/($AC$46-$AC$45))</f>
        <v>0.47826086956521741</v>
      </c>
      <c r="AK50">
        <f>1-(($AC$46-$AF$45)/($AC$46-$AC$45))</f>
        <v>0.17391304347826086</v>
      </c>
      <c r="AL50">
        <f>1-(($AD$48-$AC$46)/($AD$48-$AD$47))</f>
        <v>0.44999999999999996</v>
      </c>
      <c r="AM50">
        <f>1-(($AD$47-$AE$46)/($AD$47-$AD$46))</f>
        <v>0.19999999999999996</v>
      </c>
      <c r="AN50">
        <f>(($AD$47-$AF$45)/($AD$47-$AD$46))</f>
        <v>0.4</v>
      </c>
      <c r="AO50">
        <f>(($AE$48-$AC$46)/($AE$48-$AE$47))</f>
        <v>0.5</v>
      </c>
      <c r="AP50">
        <f>1-(($AE$48-$AD$47)/($AE$48-$AE$47))</f>
        <v>9.0909090909090939E-2</v>
      </c>
      <c r="AQ50">
        <f>(($AE$47-$AF$45)/($AE$47-$AE$46))</f>
        <v>0.44444444444444442</v>
      </c>
      <c r="AR50">
        <f>(($AF$46-$AC$46)/($AF$46-$AF$45))</f>
        <v>0.17391304347826086</v>
      </c>
      <c r="AS50">
        <f>1-(($AF$46-$AD$47)/($AF$46-$AF$45))</f>
        <v>0.43478260869565222</v>
      </c>
      <c r="AT50">
        <f>1-(($AF$46-$AE$47)/($AF$46-$AF$45))</f>
        <v>0.34782608695652173</v>
      </c>
      <c r="AU50">
        <v>2</v>
      </c>
      <c r="AV50">
        <v>2228</v>
      </c>
      <c r="AW50">
        <f>($AV$59-$AV$56)/200</f>
        <v>7.4999999999999997E-2</v>
      </c>
    </row>
    <row r="51" spans="1:49" x14ac:dyDescent="0.25">
      <c r="A51">
        <v>1778</v>
      </c>
      <c r="B51">
        <v>60.219091999999996</v>
      </c>
      <c r="C51" s="1">
        <v>1</v>
      </c>
      <c r="H51">
        <v>50.445061999999993</v>
      </c>
      <c r="I51" s="2">
        <v>4</v>
      </c>
      <c r="P51">
        <v>2</v>
      </c>
      <c r="Q51" t="str">
        <f>CONCATENATE(C51,E51,G51,I51)</f>
        <v>14</v>
      </c>
      <c r="R51">
        <v>3</v>
      </c>
      <c r="T51" t="s">
        <v>232</v>
      </c>
      <c r="AI51">
        <f>(($AC$47-$AD$48)/($AC$47-$AC$46))</f>
        <v>0.47619047619047616</v>
      </c>
      <c r="AJ51">
        <f>(($AC$47-$AE$48)/($AC$47-$AC$46))</f>
        <v>0.47619047619047616</v>
      </c>
      <c r="AK51">
        <f>1-(($AC$47-$AF$46)/($AC$47-$AC$46))</f>
        <v>0.19047619047619047</v>
      </c>
      <c r="AL51">
        <f>1-(($AD$49-$AC$47)/($AD$49-$AD$48))</f>
        <v>0.43478260869565222</v>
      </c>
      <c r="AM51">
        <f>(($AD$47-$AE$47)/($AD$47-$AD$46))</f>
        <v>0.08</v>
      </c>
      <c r="AN51">
        <f>(($AD$48-$AF$46)/($AD$48-$AD$47))</f>
        <v>0.35</v>
      </c>
      <c r="AO51">
        <f>1-(($AE$49-$AC$47)/($AE$49-$AE$48))</f>
        <v>0.43478260869565222</v>
      </c>
      <c r="AP51">
        <f>1-(($AE$49-$AD$48)/($AE$49-$AE$48))</f>
        <v>0</v>
      </c>
      <c r="AQ51">
        <f>(($AE$48-$AF$46)/($AE$48-$AE$47))</f>
        <v>0.31818181818181818</v>
      </c>
      <c r="AR51">
        <f>(($AF$47-$AC$47)/($AF$47-$AF$46))</f>
        <v>0.10526315789473684</v>
      </c>
      <c r="AS51">
        <f>1-(($AF$47-$AD$48)/($AF$47-$AF$46))</f>
        <v>0.36842105263157898</v>
      </c>
      <c r="AT51">
        <f>1-(($AF$47-$AE$48)/($AF$47-$AF$46))</f>
        <v>0.36842105263157898</v>
      </c>
      <c r="AU51">
        <v>3</v>
      </c>
      <c r="AV51">
        <v>2230</v>
      </c>
      <c r="AW51">
        <f>($AV$60-$AV$57)/200</f>
        <v>0.12</v>
      </c>
    </row>
    <row r="52" spans="1:49" x14ac:dyDescent="0.25">
      <c r="A52">
        <v>1779</v>
      </c>
      <c r="B52">
        <v>60.219091999999996</v>
      </c>
      <c r="C52" s="1">
        <v>1</v>
      </c>
      <c r="H52">
        <v>50.445061999999993</v>
      </c>
      <c r="I52" s="2">
        <v>4</v>
      </c>
      <c r="P52">
        <v>2</v>
      </c>
      <c r="Q52" t="str">
        <f>CONCATENATE(C52,E52,G52,I52)</f>
        <v>14</v>
      </c>
      <c r="R52" t="s">
        <v>22</v>
      </c>
      <c r="T52" t="s">
        <v>233</v>
      </c>
      <c r="AI52">
        <f>(($AC$48-$AD$49)/($AC$48-$AC$47))</f>
        <v>0.43478260869565216</v>
      </c>
      <c r="AJ52">
        <f>(($AC$48-$AE$49)/($AC$48-$AC$47))</f>
        <v>0.43478260869565216</v>
      </c>
      <c r="AK52">
        <f>1-(($AC$48-$AF$47)/($AC$48-$AC$47))</f>
        <v>8.6956521739130488E-2</v>
      </c>
      <c r="AL52">
        <f>1-(($AD$50-$AC$48)/($AD$50-$AD$49))</f>
        <v>0.41666666666666663</v>
      </c>
      <c r="AM52">
        <f>1-(($AD$49-$AE$48)/($AD$49-$AD$48))</f>
        <v>0</v>
      </c>
      <c r="AN52">
        <f>(($AD$49-$AF$47)/($AD$49-$AD$48))</f>
        <v>0.47826086956521741</v>
      </c>
      <c r="AO52">
        <f>1-(($AE$50-$AC$48)/($AE$50-$AE$49))</f>
        <v>0.43478260869565222</v>
      </c>
      <c r="AP52">
        <f>1-(($AE$50-$AD$49)/($AE$50-$AE$49))</f>
        <v>0</v>
      </c>
      <c r="AQ52">
        <f>(($AE$49-$AF$47)/($AE$49-$AE$48))</f>
        <v>0.47826086956521741</v>
      </c>
      <c r="AR52">
        <f>(($AF$48-$AC$48)/($AF$48-$AF$47))</f>
        <v>0.22222222222222221</v>
      </c>
      <c r="AS52">
        <f>1-(($AF$48-$AD$49)/($AF$48-$AF$47))</f>
        <v>0.40740740740740744</v>
      </c>
      <c r="AT52">
        <f>1-(($AF$48-$AE$49)/($AF$48-$AF$47))</f>
        <v>0.40740740740740744</v>
      </c>
      <c r="AU52" t="s">
        <v>22</v>
      </c>
      <c r="AV52">
        <v>2237</v>
      </c>
      <c r="AW52">
        <f>($AV$61-$AV$58)/200</f>
        <v>7.4999999999999997E-2</v>
      </c>
    </row>
    <row r="53" spans="1:49" x14ac:dyDescent="0.25">
      <c r="A53">
        <v>1780</v>
      </c>
      <c r="B53">
        <v>60.219091999999996</v>
      </c>
      <c r="C53" s="1">
        <v>1</v>
      </c>
      <c r="H53">
        <v>50.445061999999993</v>
      </c>
      <c r="I53" s="2">
        <v>4</v>
      </c>
      <c r="P53">
        <v>2</v>
      </c>
      <c r="Q53" t="str">
        <f>CONCATENATE(C53,E53,G53,I53)</f>
        <v>14</v>
      </c>
      <c r="R53" t="s">
        <v>22</v>
      </c>
      <c r="T53" t="s">
        <v>238</v>
      </c>
      <c r="AM53">
        <f>1-(($AD$50-$AE$49)/($AD$50-$AD$49))</f>
        <v>0</v>
      </c>
      <c r="AN53">
        <f>(($AD$50-$AF$48)/($AD$50-$AD$49))</f>
        <v>0.33333333333333331</v>
      </c>
      <c r="AQ53">
        <f>(($AE$50-$AF$48)/($AE$50-$AE$49))</f>
        <v>0.30434782608695654</v>
      </c>
      <c r="AU53" t="s">
        <v>22</v>
      </c>
      <c r="AV53">
        <v>8483</v>
      </c>
      <c r="AW53">
        <f>($AV$62-$AV$59)/200</f>
        <v>0.11</v>
      </c>
    </row>
    <row r="54" spans="1:49" x14ac:dyDescent="0.25">
      <c r="A54">
        <v>1781</v>
      </c>
      <c r="B54">
        <v>60.219091999999996</v>
      </c>
      <c r="C54" s="1">
        <v>1</v>
      </c>
      <c r="D54">
        <v>67.946527000000003</v>
      </c>
      <c r="E54" s="4">
        <v>2</v>
      </c>
      <c r="H54">
        <v>50.445061999999993</v>
      </c>
      <c r="I54" s="2">
        <v>4</v>
      </c>
      <c r="P54">
        <v>3</v>
      </c>
      <c r="Q54" t="str">
        <f>CONCATENATE(C54,E54,G54,I54)</f>
        <v>124</v>
      </c>
      <c r="R54">
        <v>1</v>
      </c>
      <c r="T54" t="s">
        <v>231</v>
      </c>
      <c r="AM54">
        <f>(($AD$50-$AE$50)/($AD$50-$AD$49))</f>
        <v>4.1666666666666664E-2</v>
      </c>
      <c r="AU54">
        <v>1</v>
      </c>
      <c r="AV54">
        <v>8484</v>
      </c>
      <c r="AW54">
        <f>($AV$63-$AV$60)/200</f>
        <v>7.4999999999999997E-2</v>
      </c>
    </row>
    <row r="55" spans="1:49" x14ac:dyDescent="0.25">
      <c r="A55">
        <v>1782</v>
      </c>
      <c r="B55">
        <v>60.219091999999996</v>
      </c>
      <c r="C55" s="1">
        <v>1</v>
      </c>
      <c r="D55">
        <v>67.946527000000003</v>
      </c>
      <c r="E55" s="4">
        <v>2</v>
      </c>
      <c r="H55">
        <v>50.445061999999993</v>
      </c>
      <c r="I55" s="2">
        <v>4</v>
      </c>
      <c r="P55">
        <v>3</v>
      </c>
      <c r="Q55" t="str">
        <f>CONCATENATE(C55,E55,G55,I55)</f>
        <v>124</v>
      </c>
      <c r="R55">
        <v>2</v>
      </c>
      <c r="T55" t="s">
        <v>243</v>
      </c>
      <c r="AU55">
        <v>2</v>
      </c>
      <c r="AV55">
        <v>8484</v>
      </c>
      <c r="AW55">
        <f>($AV$64-$AV$61)/200</f>
        <v>0.11</v>
      </c>
    </row>
    <row r="56" spans="1:49" x14ac:dyDescent="0.25">
      <c r="A56">
        <v>1783</v>
      </c>
      <c r="B56">
        <v>60.219091999999996</v>
      </c>
      <c r="C56" s="1">
        <v>1</v>
      </c>
      <c r="D56">
        <v>67.946527000000003</v>
      </c>
      <c r="E56" s="4">
        <v>2</v>
      </c>
      <c r="H56">
        <v>50.445061999999993</v>
      </c>
      <c r="I56" s="2">
        <v>4</v>
      </c>
      <c r="P56">
        <v>3</v>
      </c>
      <c r="Q56" t="str">
        <f>CONCATENATE(C56,E56,G56,I56)</f>
        <v>124</v>
      </c>
      <c r="R56">
        <v>3</v>
      </c>
      <c r="T56" t="s">
        <v>244</v>
      </c>
      <c r="AU56">
        <v>3</v>
      </c>
      <c r="AV56">
        <v>8484</v>
      </c>
      <c r="AW56">
        <f>($AV$65-$AV$62)/200</f>
        <v>6.5000000000000002E-2</v>
      </c>
    </row>
    <row r="57" spans="1:49" x14ac:dyDescent="0.25">
      <c r="A57">
        <v>1784</v>
      </c>
      <c r="B57">
        <v>60.219091999999996</v>
      </c>
      <c r="C57" s="1">
        <v>1</v>
      </c>
      <c r="D57">
        <v>67.946527000000003</v>
      </c>
      <c r="E57" s="4">
        <v>2</v>
      </c>
      <c r="F57">
        <v>56.174645999999996</v>
      </c>
      <c r="G57" s="3">
        <v>3</v>
      </c>
      <c r="H57">
        <v>50.445061999999993</v>
      </c>
      <c r="I57" s="2">
        <v>4</v>
      </c>
      <c r="P57">
        <v>4</v>
      </c>
      <c r="Q57" t="str">
        <f>CONCATENATE(C57,E57,G57,I57)</f>
        <v>1234</v>
      </c>
      <c r="R57">
        <v>4</v>
      </c>
      <c r="T57" t="s">
        <v>245</v>
      </c>
      <c r="AU57">
        <v>4</v>
      </c>
      <c r="AV57">
        <v>8484</v>
      </c>
      <c r="AW57">
        <f>($AV$66-$AV$63)/200</f>
        <v>0.115</v>
      </c>
    </row>
    <row r="58" spans="1:49" x14ac:dyDescent="0.25">
      <c r="A58">
        <v>1785</v>
      </c>
      <c r="B58">
        <v>60.219091999999996</v>
      </c>
      <c r="C58" s="1">
        <v>1</v>
      </c>
      <c r="D58">
        <v>67.946527000000003</v>
      </c>
      <c r="E58" s="4">
        <v>2</v>
      </c>
      <c r="F58">
        <v>56.174645999999996</v>
      </c>
      <c r="G58" s="3">
        <v>3</v>
      </c>
      <c r="H58">
        <v>50.445061999999993</v>
      </c>
      <c r="I58" s="2">
        <v>4</v>
      </c>
      <c r="P58">
        <v>4</v>
      </c>
      <c r="Q58" t="str">
        <f>CONCATENATE(C58,E58,G58,I58)</f>
        <v>1234</v>
      </c>
      <c r="R58">
        <v>2</v>
      </c>
      <c r="T58" t="s">
        <v>236</v>
      </c>
      <c r="AU58">
        <v>2</v>
      </c>
      <c r="AV58">
        <v>8496</v>
      </c>
      <c r="AW58">
        <f>($AV$67-$AV$64)/200</f>
        <v>6.5000000000000002E-2</v>
      </c>
    </row>
    <row r="59" spans="1:49" x14ac:dyDescent="0.25">
      <c r="A59">
        <v>1786</v>
      </c>
      <c r="B59">
        <v>60.219091999999996</v>
      </c>
      <c r="C59" s="1">
        <v>1</v>
      </c>
      <c r="D59">
        <v>67.946527000000003</v>
      </c>
      <c r="E59" s="4">
        <v>2</v>
      </c>
      <c r="F59">
        <v>56.174645999999996</v>
      </c>
      <c r="G59" s="3">
        <v>3</v>
      </c>
      <c r="H59">
        <v>50.445061999999993</v>
      </c>
      <c r="I59" s="2">
        <v>4</v>
      </c>
      <c r="P59">
        <v>4</v>
      </c>
      <c r="Q59" t="str">
        <f>CONCATENATE(C59,E59,G59,I59)</f>
        <v>1234</v>
      </c>
      <c r="R59">
        <v>3</v>
      </c>
      <c r="T59" t="s">
        <v>237</v>
      </c>
      <c r="AU59">
        <v>3</v>
      </c>
      <c r="AV59">
        <v>8499</v>
      </c>
      <c r="AW59">
        <f>($AV$68-$AV$65)/200</f>
        <v>0.11</v>
      </c>
    </row>
    <row r="60" spans="1:49" x14ac:dyDescent="0.25">
      <c r="A60">
        <v>1787</v>
      </c>
      <c r="B60">
        <v>60.421264999999991</v>
      </c>
      <c r="C60" s="1">
        <v>1</v>
      </c>
      <c r="D60">
        <v>67.946527000000003</v>
      </c>
      <c r="E60" s="4">
        <v>2</v>
      </c>
      <c r="F60">
        <v>56.174645999999996</v>
      </c>
      <c r="G60" s="3">
        <v>3</v>
      </c>
      <c r="H60">
        <v>50.445061999999993</v>
      </c>
      <c r="I60" s="2">
        <v>4</v>
      </c>
      <c r="P60">
        <v>4</v>
      </c>
      <c r="Q60" t="str">
        <f>CONCATENATE(C60,E60,G60,I60)</f>
        <v>1234</v>
      </c>
      <c r="R60">
        <v>1</v>
      </c>
      <c r="T60" t="s">
        <v>233</v>
      </c>
      <c r="AU60">
        <v>1</v>
      </c>
      <c r="AV60">
        <v>8508</v>
      </c>
      <c r="AW60">
        <f>($AV$69-$AV$66)/200</f>
        <v>7.0000000000000007E-2</v>
      </c>
    </row>
    <row r="61" spans="1:49" x14ac:dyDescent="0.25">
      <c r="A61">
        <v>1788</v>
      </c>
      <c r="D61">
        <v>67.946527000000003</v>
      </c>
      <c r="E61" s="4">
        <v>2</v>
      </c>
      <c r="F61">
        <v>56.174645999999996</v>
      </c>
      <c r="G61" s="3">
        <v>3</v>
      </c>
      <c r="H61">
        <v>50.445061999999993</v>
      </c>
      <c r="I61" s="2">
        <v>4</v>
      </c>
      <c r="P61">
        <v>3</v>
      </c>
      <c r="Q61" t="str">
        <f>CONCATENATE(C61,E61,G61,I61)</f>
        <v>234</v>
      </c>
      <c r="R61">
        <v>4</v>
      </c>
      <c r="T61" t="s">
        <v>238</v>
      </c>
      <c r="AU61">
        <v>4</v>
      </c>
      <c r="AV61">
        <v>8511</v>
      </c>
      <c r="AW61">
        <f>($AV$70-$AV$67)/200</f>
        <v>0.115</v>
      </c>
    </row>
    <row r="62" spans="1:49" x14ac:dyDescent="0.25">
      <c r="A62">
        <v>1789</v>
      </c>
      <c r="D62">
        <v>67.946527000000003</v>
      </c>
      <c r="E62" s="4">
        <v>2</v>
      </c>
      <c r="F62">
        <v>56.174645999999996</v>
      </c>
      <c r="G62" s="3">
        <v>3</v>
      </c>
      <c r="H62">
        <v>50.445061999999993</v>
      </c>
      <c r="I62" s="2">
        <v>4</v>
      </c>
      <c r="P62">
        <v>3</v>
      </c>
      <c r="Q62" t="str">
        <f>CONCATENATE(C62,E62,G62,I62)</f>
        <v>234</v>
      </c>
      <c r="R62">
        <v>2</v>
      </c>
      <c r="T62" t="s">
        <v>231</v>
      </c>
      <c r="AU62">
        <v>2</v>
      </c>
      <c r="AV62">
        <v>8521</v>
      </c>
      <c r="AW62">
        <f>($AV$71-$AV$68)/200</f>
        <v>6.5000000000000002E-2</v>
      </c>
    </row>
    <row r="63" spans="1:49" x14ac:dyDescent="0.25">
      <c r="A63">
        <v>1790</v>
      </c>
      <c r="D63">
        <v>67.946527000000003</v>
      </c>
      <c r="E63" s="4">
        <v>2</v>
      </c>
      <c r="F63">
        <v>56.174645999999996</v>
      </c>
      <c r="G63" s="3">
        <v>3</v>
      </c>
      <c r="H63">
        <v>50.445061999999993</v>
      </c>
      <c r="I63" s="2">
        <v>4</v>
      </c>
      <c r="P63">
        <v>3</v>
      </c>
      <c r="Q63" t="str">
        <f>CONCATENATE(C63,E63,G63,I63)</f>
        <v>234</v>
      </c>
      <c r="R63">
        <v>3</v>
      </c>
      <c r="T63" t="s">
        <v>232</v>
      </c>
      <c r="AU63">
        <v>3</v>
      </c>
      <c r="AV63">
        <v>8523</v>
      </c>
      <c r="AW63">
        <f>($AV$72-$AV$69)/200</f>
        <v>0.105</v>
      </c>
    </row>
    <row r="64" spans="1:49" x14ac:dyDescent="0.25">
      <c r="A64">
        <v>1791</v>
      </c>
      <c r="D64">
        <v>67.946527000000003</v>
      </c>
      <c r="E64" s="4">
        <v>2</v>
      </c>
      <c r="F64">
        <v>56.174645999999996</v>
      </c>
      <c r="G64" s="3">
        <v>3</v>
      </c>
      <c r="H64">
        <v>50.445061999999993</v>
      </c>
      <c r="I64" s="2">
        <v>4</v>
      </c>
      <c r="P64">
        <v>3</v>
      </c>
      <c r="Q64" t="str">
        <f>CONCATENATE(C64,E64,G64,I64)</f>
        <v>234</v>
      </c>
      <c r="R64">
        <v>4</v>
      </c>
      <c r="T64" t="s">
        <v>233</v>
      </c>
      <c r="AU64">
        <v>4</v>
      </c>
      <c r="AV64">
        <v>8533</v>
      </c>
      <c r="AW64">
        <f>($AV$73-$AV$70)/200</f>
        <v>7.0000000000000007E-2</v>
      </c>
    </row>
    <row r="65" spans="1:49" x14ac:dyDescent="0.25">
      <c r="A65">
        <v>1792</v>
      </c>
      <c r="D65">
        <v>67.946527000000003</v>
      </c>
      <c r="E65" s="4">
        <v>2</v>
      </c>
      <c r="F65">
        <v>56.174645999999996</v>
      </c>
      <c r="G65" s="3">
        <v>3</v>
      </c>
      <c r="H65">
        <v>50.445061999999993</v>
      </c>
      <c r="I65" s="2">
        <v>4</v>
      </c>
      <c r="P65">
        <v>3</v>
      </c>
      <c r="Q65" t="str">
        <f>CONCATENATE(C65,E65,G65,I65)</f>
        <v>234</v>
      </c>
      <c r="R65">
        <v>1</v>
      </c>
      <c r="T65" t="s">
        <v>238</v>
      </c>
      <c r="AU65">
        <v>1</v>
      </c>
      <c r="AV65">
        <v>8534</v>
      </c>
      <c r="AW65">
        <f>($AV$74-$AV$71)/200</f>
        <v>0.12</v>
      </c>
    </row>
    <row r="66" spans="1:49" x14ac:dyDescent="0.25">
      <c r="A66">
        <v>1793</v>
      </c>
      <c r="D66">
        <v>67.946527000000003</v>
      </c>
      <c r="E66" s="4">
        <v>2</v>
      </c>
      <c r="F66">
        <v>56.174645999999996</v>
      </c>
      <c r="G66" s="3">
        <v>3</v>
      </c>
      <c r="H66">
        <v>50.445061999999993</v>
      </c>
      <c r="I66" s="2">
        <v>4</v>
      </c>
      <c r="P66">
        <v>3</v>
      </c>
      <c r="Q66" t="str">
        <f>CONCATENATE(C66,E66,G66,I66)</f>
        <v>234</v>
      </c>
      <c r="R66">
        <v>2</v>
      </c>
      <c r="T66" t="s">
        <v>231</v>
      </c>
      <c r="AU66">
        <v>2</v>
      </c>
      <c r="AV66">
        <v>8546</v>
      </c>
      <c r="AW66">
        <f>($AV$75-$AV$72)/200</f>
        <v>6.5000000000000002E-2</v>
      </c>
    </row>
    <row r="67" spans="1:49" x14ac:dyDescent="0.25">
      <c r="A67">
        <v>1794</v>
      </c>
      <c r="D67">
        <v>67.946527000000003</v>
      </c>
      <c r="E67" s="4">
        <v>2</v>
      </c>
      <c r="F67">
        <v>56.174645999999996</v>
      </c>
      <c r="G67" s="3">
        <v>3</v>
      </c>
      <c r="H67">
        <v>50.445061999999993</v>
      </c>
      <c r="I67" s="2">
        <v>4</v>
      </c>
      <c r="P67">
        <v>3</v>
      </c>
      <c r="Q67" t="str">
        <f>CONCATENATE(C67,E67,G67,I67)</f>
        <v>234</v>
      </c>
      <c r="R67">
        <v>3</v>
      </c>
      <c r="T67" t="s">
        <v>232</v>
      </c>
      <c r="AU67">
        <v>3</v>
      </c>
      <c r="AV67">
        <v>8546</v>
      </c>
      <c r="AW67">
        <f>($AV$76-$AV$73)/200</f>
        <v>0.105</v>
      </c>
    </row>
    <row r="68" spans="1:49" x14ac:dyDescent="0.25">
      <c r="A68">
        <v>1795</v>
      </c>
      <c r="D68">
        <v>67.946527000000003</v>
      </c>
      <c r="E68" s="4">
        <v>2</v>
      </c>
      <c r="F68">
        <v>56.174645999999996</v>
      </c>
      <c r="G68" s="3">
        <v>3</v>
      </c>
      <c r="H68">
        <v>50.445061999999993</v>
      </c>
      <c r="I68" s="2">
        <v>4</v>
      </c>
      <c r="P68">
        <v>3</v>
      </c>
      <c r="Q68" t="str">
        <f>CONCATENATE(C68,E68,G68,I68)</f>
        <v>234</v>
      </c>
      <c r="R68">
        <v>1</v>
      </c>
      <c r="T68" t="s">
        <v>233</v>
      </c>
      <c r="AU68">
        <v>1</v>
      </c>
      <c r="AV68">
        <v>8556</v>
      </c>
      <c r="AW68">
        <f>($AV$77-$AV$74)/200</f>
        <v>0.08</v>
      </c>
    </row>
    <row r="69" spans="1:49" x14ac:dyDescent="0.25">
      <c r="A69">
        <v>1796</v>
      </c>
      <c r="D69">
        <v>67.946527000000003</v>
      </c>
      <c r="E69" s="4">
        <v>2</v>
      </c>
      <c r="F69">
        <v>56.174645999999996</v>
      </c>
      <c r="G69" s="3">
        <v>3</v>
      </c>
      <c r="H69">
        <v>50.445061999999993</v>
      </c>
      <c r="I69" s="2">
        <v>4</v>
      </c>
      <c r="P69">
        <v>3</v>
      </c>
      <c r="Q69" t="str">
        <f>CONCATENATE(C69,E69,G69,I69)</f>
        <v>234</v>
      </c>
      <c r="R69">
        <v>4</v>
      </c>
      <c r="T69" t="s">
        <v>238</v>
      </c>
      <c r="AU69">
        <v>4</v>
      </c>
      <c r="AV69">
        <v>8560</v>
      </c>
      <c r="AW69">
        <f>($AV$78-$AV$75)/200</f>
        <v>0.125</v>
      </c>
    </row>
    <row r="70" spans="1:49" x14ac:dyDescent="0.25">
      <c r="A70">
        <v>1797</v>
      </c>
      <c r="D70">
        <v>67.946527000000003</v>
      </c>
      <c r="E70" s="4">
        <v>2</v>
      </c>
      <c r="F70">
        <v>56.174645999999996</v>
      </c>
      <c r="G70" s="3">
        <v>3</v>
      </c>
      <c r="H70">
        <v>50.445061999999993</v>
      </c>
      <c r="I70" s="2">
        <v>4</v>
      </c>
      <c r="P70">
        <v>3</v>
      </c>
      <c r="Q70" t="str">
        <f>CONCATENATE(C70,E70,G70,I70)</f>
        <v>234</v>
      </c>
      <c r="R70">
        <v>2</v>
      </c>
      <c r="T70" t="s">
        <v>231</v>
      </c>
      <c r="AU70">
        <v>2</v>
      </c>
      <c r="AV70">
        <v>8569</v>
      </c>
      <c r="AW70">
        <f>($AV$79-$AV$76)/200</f>
        <v>7.4999999999999997E-2</v>
      </c>
    </row>
    <row r="71" spans="1:49" x14ac:dyDescent="0.25">
      <c r="A71">
        <v>1798</v>
      </c>
      <c r="D71">
        <v>67.946527000000003</v>
      </c>
      <c r="E71" s="4">
        <v>2</v>
      </c>
      <c r="F71">
        <v>56.174645999999996</v>
      </c>
      <c r="G71" s="3">
        <v>3</v>
      </c>
      <c r="P71">
        <v>2</v>
      </c>
      <c r="Q71" t="str">
        <f>CONCATENATE(C71,E71,G71,I71)</f>
        <v>23</v>
      </c>
      <c r="R71">
        <v>3</v>
      </c>
      <c r="T71" t="s">
        <v>243</v>
      </c>
      <c r="AU71">
        <v>3</v>
      </c>
      <c r="AV71">
        <v>8569</v>
      </c>
      <c r="AW71">
        <f>($AV$80-$AV$77)/200</f>
        <v>0.125</v>
      </c>
    </row>
    <row r="72" spans="1:49" x14ac:dyDescent="0.25">
      <c r="A72">
        <v>1799</v>
      </c>
      <c r="D72">
        <v>67.946527000000003</v>
      </c>
      <c r="E72" s="4">
        <v>2</v>
      </c>
      <c r="F72">
        <v>56.174645999999996</v>
      </c>
      <c r="G72" s="3">
        <v>3</v>
      </c>
      <c r="P72">
        <v>2</v>
      </c>
      <c r="Q72" t="str">
        <f>CONCATENATE(C72,E72,G72,I72)</f>
        <v>23</v>
      </c>
      <c r="R72">
        <v>1</v>
      </c>
      <c r="T72" t="s">
        <v>244</v>
      </c>
      <c r="AU72">
        <v>1</v>
      </c>
      <c r="AV72">
        <v>8581</v>
      </c>
      <c r="AW72">
        <f>($AV$81-$AV$78)/200</f>
        <v>8.5000000000000006E-2</v>
      </c>
    </row>
    <row r="73" spans="1:49" x14ac:dyDescent="0.25">
      <c r="A73">
        <v>1800</v>
      </c>
      <c r="B73">
        <v>67.559274000000002</v>
      </c>
      <c r="C73" s="1">
        <v>1</v>
      </c>
      <c r="D73">
        <v>67.946527000000003</v>
      </c>
      <c r="E73" s="4">
        <v>2</v>
      </c>
      <c r="F73">
        <v>56.174645999999996</v>
      </c>
      <c r="G73" s="3">
        <v>3</v>
      </c>
      <c r="P73">
        <v>3</v>
      </c>
      <c r="Q73" t="str">
        <f>CONCATENATE(C73,E73,G73,I73)</f>
        <v>123</v>
      </c>
      <c r="R73">
        <v>4</v>
      </c>
      <c r="T73" t="s">
        <v>245</v>
      </c>
      <c r="AU73">
        <v>4</v>
      </c>
      <c r="AV73">
        <v>8583</v>
      </c>
      <c r="AW73">
        <f>($AV$82-$AV$79)/200</f>
        <v>0.13</v>
      </c>
    </row>
    <row r="74" spans="1:49" x14ac:dyDescent="0.25">
      <c r="A74">
        <v>1801</v>
      </c>
      <c r="B74">
        <v>67.559274000000002</v>
      </c>
      <c r="C74" s="1">
        <v>1</v>
      </c>
      <c r="D74">
        <v>67.946527000000003</v>
      </c>
      <c r="E74" s="4">
        <v>2</v>
      </c>
      <c r="F74">
        <v>56.174645999999996</v>
      </c>
      <c r="G74" s="3">
        <v>3</v>
      </c>
      <c r="P74">
        <v>3</v>
      </c>
      <c r="Q74" t="str">
        <f>CONCATENATE(C74,E74,G74,I74)</f>
        <v>123</v>
      </c>
      <c r="R74">
        <v>2</v>
      </c>
      <c r="T74" t="s">
        <v>236</v>
      </c>
      <c r="AU74">
        <v>2</v>
      </c>
      <c r="AV74">
        <v>8593</v>
      </c>
      <c r="AW74">
        <f>($AV$83-$AV$80)/200</f>
        <v>7.0000000000000007E-2</v>
      </c>
    </row>
    <row r="75" spans="1:49" x14ac:dyDescent="0.25">
      <c r="A75">
        <v>1802</v>
      </c>
      <c r="B75">
        <v>67.559274000000002</v>
      </c>
      <c r="C75" s="1">
        <v>1</v>
      </c>
      <c r="D75">
        <v>67.946527000000003</v>
      </c>
      <c r="E75" s="4">
        <v>2</v>
      </c>
      <c r="F75">
        <v>56.174645999999996</v>
      </c>
      <c r="G75" s="3">
        <v>3</v>
      </c>
      <c r="P75">
        <v>3</v>
      </c>
      <c r="Q75" t="str">
        <f>CONCATENATE(C75,E75,G75,I75)</f>
        <v>123</v>
      </c>
      <c r="R75">
        <v>3</v>
      </c>
      <c r="T75" t="s">
        <v>237</v>
      </c>
      <c r="AU75">
        <v>3</v>
      </c>
      <c r="AV75">
        <v>8594</v>
      </c>
      <c r="AW75">
        <f>($AV$84-$AV$81)/200</f>
        <v>0.125</v>
      </c>
    </row>
    <row r="76" spans="1:49" x14ac:dyDescent="0.25">
      <c r="A76">
        <v>1803</v>
      </c>
      <c r="B76">
        <v>67.559274000000002</v>
      </c>
      <c r="C76" s="1">
        <v>1</v>
      </c>
      <c r="D76">
        <v>67.946527000000003</v>
      </c>
      <c r="E76" s="4">
        <v>2</v>
      </c>
      <c r="F76">
        <v>56.174645999999996</v>
      </c>
      <c r="G76" s="3">
        <v>3</v>
      </c>
      <c r="P76">
        <v>3</v>
      </c>
      <c r="Q76" t="str">
        <f>CONCATENATE(C76,E76,G76,I76)</f>
        <v>123</v>
      </c>
      <c r="R76">
        <v>1</v>
      </c>
      <c r="T76" t="s">
        <v>233</v>
      </c>
      <c r="AU76">
        <v>1</v>
      </c>
      <c r="AV76">
        <v>8604</v>
      </c>
      <c r="AW76">
        <f>($AV$85-$AV$82)/200</f>
        <v>0.08</v>
      </c>
    </row>
    <row r="77" spans="1:49" x14ac:dyDescent="0.25">
      <c r="A77">
        <v>1804</v>
      </c>
      <c r="B77">
        <v>67.559274000000002</v>
      </c>
      <c r="C77" s="1">
        <v>1</v>
      </c>
      <c r="D77">
        <v>67.946527000000003</v>
      </c>
      <c r="E77" s="4">
        <v>2</v>
      </c>
      <c r="F77">
        <v>56.174645999999996</v>
      </c>
      <c r="G77" s="3">
        <v>3</v>
      </c>
      <c r="P77">
        <v>3</v>
      </c>
      <c r="Q77" t="str">
        <f>CONCATENATE(C77,E77,G77,I77)</f>
        <v>123</v>
      </c>
      <c r="R77">
        <v>4</v>
      </c>
      <c r="T77" t="s">
        <v>238</v>
      </c>
      <c r="AU77">
        <v>4</v>
      </c>
      <c r="AV77">
        <v>8609</v>
      </c>
      <c r="AW77">
        <f>($AV$86-$AV$83)/200</f>
        <v>0.1</v>
      </c>
    </row>
    <row r="78" spans="1:49" x14ac:dyDescent="0.25">
      <c r="A78">
        <v>1805</v>
      </c>
      <c r="B78">
        <v>67.559274000000002</v>
      </c>
      <c r="C78" s="1">
        <v>1</v>
      </c>
      <c r="D78">
        <v>67.946527000000003</v>
      </c>
      <c r="E78" s="4">
        <v>2</v>
      </c>
      <c r="F78">
        <v>56.174645999999996</v>
      </c>
      <c r="G78" s="3">
        <v>3</v>
      </c>
      <c r="P78">
        <v>3</v>
      </c>
      <c r="Q78" t="str">
        <f>CONCATENATE(C78,E78,G78,I78)</f>
        <v>123</v>
      </c>
      <c r="R78">
        <v>2</v>
      </c>
      <c r="T78" t="s">
        <v>231</v>
      </c>
      <c r="AU78">
        <v>2</v>
      </c>
      <c r="AV78">
        <v>8619</v>
      </c>
      <c r="AW78">
        <f>($AV$87-$AV$84)/200</f>
        <v>6.5000000000000002E-2</v>
      </c>
    </row>
    <row r="79" spans="1:49" x14ac:dyDescent="0.25">
      <c r="A79">
        <v>1806</v>
      </c>
      <c r="B79">
        <v>67.559274000000002</v>
      </c>
      <c r="C79" s="1">
        <v>1</v>
      </c>
      <c r="D79">
        <v>67.946527000000003</v>
      </c>
      <c r="E79" s="4">
        <v>2</v>
      </c>
      <c r="F79">
        <v>56.174645999999996</v>
      </c>
      <c r="G79" s="3">
        <v>3</v>
      </c>
      <c r="P79">
        <v>3</v>
      </c>
      <c r="Q79" t="str">
        <f>CONCATENATE(C79,E79,G79,I79)</f>
        <v>123</v>
      </c>
      <c r="R79">
        <v>3</v>
      </c>
      <c r="T79" t="s">
        <v>232</v>
      </c>
      <c r="AU79">
        <v>3</v>
      </c>
      <c r="AV79">
        <v>8619</v>
      </c>
      <c r="AW79">
        <f>($AV$88-$AV$85)/200</f>
        <v>0.1</v>
      </c>
    </row>
    <row r="80" spans="1:49" x14ac:dyDescent="0.25">
      <c r="A80">
        <v>1807</v>
      </c>
      <c r="B80">
        <v>67.559274000000002</v>
      </c>
      <c r="C80" s="1">
        <v>1</v>
      </c>
      <c r="D80">
        <v>67.946527000000003</v>
      </c>
      <c r="E80" s="4">
        <v>2</v>
      </c>
      <c r="F80">
        <v>56.174645999999996</v>
      </c>
      <c r="G80" s="3">
        <v>3</v>
      </c>
      <c r="P80">
        <v>3</v>
      </c>
      <c r="Q80" t="str">
        <f>CONCATENATE(C80,E80,G80,I80)</f>
        <v>123</v>
      </c>
      <c r="R80">
        <v>4</v>
      </c>
      <c r="T80" t="s">
        <v>233</v>
      </c>
      <c r="AU80">
        <v>4</v>
      </c>
      <c r="AV80">
        <v>8634</v>
      </c>
      <c r="AW80">
        <f>($AV$89-$AV$86)/200</f>
        <v>7.0000000000000007E-2</v>
      </c>
    </row>
    <row r="81" spans="1:49" x14ac:dyDescent="0.25">
      <c r="A81">
        <v>1808</v>
      </c>
      <c r="B81">
        <v>67.559274000000002</v>
      </c>
      <c r="C81" s="1">
        <v>1</v>
      </c>
      <c r="D81">
        <v>67.946527000000003</v>
      </c>
      <c r="E81" s="4">
        <v>2</v>
      </c>
      <c r="F81">
        <v>56.174645999999996</v>
      </c>
      <c r="G81" s="3">
        <v>3</v>
      </c>
      <c r="P81">
        <v>3</v>
      </c>
      <c r="Q81" t="str">
        <f>CONCATENATE(C81,E81,G81,I81)</f>
        <v>123</v>
      </c>
      <c r="R81">
        <v>1</v>
      </c>
      <c r="T81" t="s">
        <v>238</v>
      </c>
      <c r="AU81">
        <v>1</v>
      </c>
      <c r="AV81">
        <v>8636</v>
      </c>
      <c r="AW81">
        <f>($AV$90-$AV$87)/200</f>
        <v>0.08</v>
      </c>
    </row>
    <row r="82" spans="1:49" x14ac:dyDescent="0.25">
      <c r="A82">
        <v>1809</v>
      </c>
      <c r="B82">
        <v>67.559274000000002</v>
      </c>
      <c r="C82" s="1">
        <v>1</v>
      </c>
      <c r="D82">
        <v>67.946527000000003</v>
      </c>
      <c r="E82" s="4">
        <v>2</v>
      </c>
      <c r="F82">
        <v>56.174645999999996</v>
      </c>
      <c r="G82" s="3">
        <v>3</v>
      </c>
      <c r="P82">
        <v>3</v>
      </c>
      <c r="Q82" t="str">
        <f>CONCATENATE(C82,E82,G82,I82)</f>
        <v>123</v>
      </c>
      <c r="R82">
        <v>2</v>
      </c>
      <c r="T82" t="s">
        <v>231</v>
      </c>
      <c r="AU82">
        <v>2</v>
      </c>
      <c r="AV82">
        <v>8645</v>
      </c>
      <c r="AW82">
        <f>($AV$91-$AV$88)/200</f>
        <v>8.5000000000000006E-2</v>
      </c>
    </row>
    <row r="83" spans="1:49" x14ac:dyDescent="0.25">
      <c r="A83">
        <v>1810</v>
      </c>
      <c r="B83">
        <v>67.559274000000002</v>
      </c>
      <c r="C83" s="1">
        <v>1</v>
      </c>
      <c r="D83">
        <v>67.946527000000003</v>
      </c>
      <c r="E83" s="4">
        <v>2</v>
      </c>
      <c r="F83">
        <v>56.174645999999996</v>
      </c>
      <c r="G83" s="3">
        <v>3</v>
      </c>
      <c r="P83">
        <v>3</v>
      </c>
      <c r="Q83" t="str">
        <f>CONCATENATE(C83,E83,G83,I83)</f>
        <v>123</v>
      </c>
      <c r="R83">
        <v>3</v>
      </c>
      <c r="T83" t="s">
        <v>232</v>
      </c>
      <c r="AU83">
        <v>3</v>
      </c>
      <c r="AV83">
        <v>8648</v>
      </c>
      <c r="AW83">
        <f>($AV$92-$AV$89)/200</f>
        <v>0.11</v>
      </c>
    </row>
    <row r="84" spans="1:49" x14ac:dyDescent="0.25">
      <c r="A84">
        <v>1811</v>
      </c>
      <c r="B84">
        <v>67.559274000000002</v>
      </c>
      <c r="C84" s="1">
        <v>1</v>
      </c>
      <c r="D84">
        <v>67.946527000000003</v>
      </c>
      <c r="E84" s="4">
        <v>2</v>
      </c>
      <c r="F84">
        <v>56.174645999999996</v>
      </c>
      <c r="G84" s="3">
        <v>3</v>
      </c>
      <c r="P84">
        <v>3</v>
      </c>
      <c r="Q84" t="str">
        <f>CONCATENATE(C84,E84,G84,I84)</f>
        <v>123</v>
      </c>
      <c r="R84">
        <v>1</v>
      </c>
      <c r="T84" t="s">
        <v>233</v>
      </c>
      <c r="AU84">
        <v>1</v>
      </c>
      <c r="AV84">
        <v>8661</v>
      </c>
      <c r="AW84">
        <f>($AV$93-$AV$90)/200</f>
        <v>8.5000000000000006E-2</v>
      </c>
    </row>
    <row r="85" spans="1:49" x14ac:dyDescent="0.25">
      <c r="A85">
        <v>1812</v>
      </c>
      <c r="B85">
        <v>67.559274000000002</v>
      </c>
      <c r="C85" s="1">
        <v>1</v>
      </c>
      <c r="D85">
        <v>67.946527000000003</v>
      </c>
      <c r="E85" s="4">
        <v>2</v>
      </c>
      <c r="F85">
        <v>56.174645999999996</v>
      </c>
      <c r="G85" s="3">
        <v>3</v>
      </c>
      <c r="H85">
        <v>60.016919999999992</v>
      </c>
      <c r="I85" s="2">
        <v>4</v>
      </c>
      <c r="P85">
        <v>4</v>
      </c>
      <c r="Q85" t="str">
        <f>CONCATENATE(C85,E85,G85,I85)</f>
        <v>1234</v>
      </c>
      <c r="R85">
        <v>4</v>
      </c>
      <c r="T85" t="s">
        <v>238</v>
      </c>
      <c r="AU85">
        <v>4</v>
      </c>
      <c r="AV85">
        <v>8661</v>
      </c>
      <c r="AW85">
        <f>($AV$94-$AV$91)/200</f>
        <v>0.11</v>
      </c>
    </row>
    <row r="86" spans="1:49" x14ac:dyDescent="0.25">
      <c r="A86">
        <v>1813</v>
      </c>
      <c r="B86">
        <v>67.559274000000002</v>
      </c>
      <c r="C86" s="1">
        <v>1</v>
      </c>
      <c r="D86">
        <v>67.946527000000003</v>
      </c>
      <c r="E86" s="4">
        <v>2</v>
      </c>
      <c r="F86">
        <v>56.174645999999996</v>
      </c>
      <c r="G86" s="3">
        <v>3</v>
      </c>
      <c r="H86">
        <v>60.016919999999992</v>
      </c>
      <c r="I86" s="2">
        <v>4</v>
      </c>
      <c r="P86">
        <v>4</v>
      </c>
      <c r="Q86" t="str">
        <f>CONCATENATE(C86,E86,G86,I86)</f>
        <v>1234</v>
      </c>
      <c r="R86">
        <v>2</v>
      </c>
      <c r="T86" t="s">
        <v>231</v>
      </c>
      <c r="AU86">
        <v>2</v>
      </c>
      <c r="AV86">
        <v>8668</v>
      </c>
      <c r="AW86">
        <f>($AV$95-$AV$92)/200</f>
        <v>0.08</v>
      </c>
    </row>
    <row r="87" spans="1:49" x14ac:dyDescent="0.25">
      <c r="A87">
        <v>1814</v>
      </c>
      <c r="B87">
        <v>67.559274000000002</v>
      </c>
      <c r="C87" s="1">
        <v>1</v>
      </c>
      <c r="D87">
        <v>67.946527000000003</v>
      </c>
      <c r="E87" s="4">
        <v>2</v>
      </c>
      <c r="F87">
        <v>56.174645999999996</v>
      </c>
      <c r="G87" s="3">
        <v>3</v>
      </c>
      <c r="H87">
        <v>60.016919999999992</v>
      </c>
      <c r="I87" s="2">
        <v>4</v>
      </c>
      <c r="P87">
        <v>4</v>
      </c>
      <c r="Q87" t="str">
        <f>CONCATENATE(C87,E87,G87,I87)</f>
        <v>1234</v>
      </c>
      <c r="R87">
        <v>3</v>
      </c>
      <c r="T87" t="s">
        <v>232</v>
      </c>
      <c r="AU87">
        <v>3</v>
      </c>
      <c r="AV87">
        <v>8674</v>
      </c>
      <c r="AW87">
        <f>($AV$96-$AV$93)/200</f>
        <v>0.12</v>
      </c>
    </row>
    <row r="88" spans="1:49" x14ac:dyDescent="0.25">
      <c r="A88">
        <v>1815</v>
      </c>
      <c r="B88">
        <v>67.559274000000002</v>
      </c>
      <c r="C88" s="1">
        <v>1</v>
      </c>
      <c r="D88">
        <v>67.946527000000003</v>
      </c>
      <c r="E88" s="4">
        <v>2</v>
      </c>
      <c r="F88">
        <v>56.174645999999996</v>
      </c>
      <c r="G88" s="3">
        <v>3</v>
      </c>
      <c r="H88">
        <v>60.016919999999992</v>
      </c>
      <c r="I88" s="2">
        <v>4</v>
      </c>
      <c r="P88">
        <v>4</v>
      </c>
      <c r="Q88" t="str">
        <f>CONCATENATE(C88,E88,G88,I88)</f>
        <v>1234</v>
      </c>
      <c r="R88">
        <v>1</v>
      </c>
      <c r="T88" t="s">
        <v>233</v>
      </c>
      <c r="AU88">
        <v>1</v>
      </c>
      <c r="AV88">
        <v>8681</v>
      </c>
      <c r="AW88">
        <f>($AV$97-$AV$94)/200</f>
        <v>7.0000000000000007E-2</v>
      </c>
    </row>
    <row r="89" spans="1:49" x14ac:dyDescent="0.25">
      <c r="A89">
        <v>1816</v>
      </c>
      <c r="B89">
        <v>67.559274000000002</v>
      </c>
      <c r="C89" s="1">
        <v>1</v>
      </c>
      <c r="D89">
        <v>67.946527000000003</v>
      </c>
      <c r="E89" s="4">
        <v>2</v>
      </c>
      <c r="F89">
        <v>56.174645999999996</v>
      </c>
      <c r="G89" s="3">
        <v>3</v>
      </c>
      <c r="H89">
        <v>60.016919999999992</v>
      </c>
      <c r="I89" s="2">
        <v>4</v>
      </c>
      <c r="P89">
        <v>4</v>
      </c>
      <c r="Q89" t="str">
        <f>CONCATENATE(C89,E89,G89,I89)</f>
        <v>1234</v>
      </c>
      <c r="R89">
        <v>4</v>
      </c>
      <c r="T89" t="s">
        <v>238</v>
      </c>
      <c r="AU89">
        <v>4</v>
      </c>
      <c r="AV89">
        <v>8682</v>
      </c>
      <c r="AW89">
        <f>($AV$98-$AV$95)/200</f>
        <v>0.11</v>
      </c>
    </row>
    <row r="90" spans="1:49" x14ac:dyDescent="0.25">
      <c r="A90">
        <v>1817</v>
      </c>
      <c r="B90">
        <v>67.559274000000002</v>
      </c>
      <c r="C90" s="1">
        <v>1</v>
      </c>
      <c r="D90">
        <v>67.946527000000003</v>
      </c>
      <c r="E90" s="4">
        <v>2</v>
      </c>
      <c r="F90">
        <v>56.174645999999996</v>
      </c>
      <c r="G90" s="3">
        <v>3</v>
      </c>
      <c r="H90">
        <v>60.016919999999992</v>
      </c>
      <c r="I90" s="2">
        <v>4</v>
      </c>
      <c r="P90">
        <v>4</v>
      </c>
      <c r="Q90" t="str">
        <f>CONCATENATE(C90,E90,G90,I90)</f>
        <v>1234</v>
      </c>
      <c r="R90">
        <v>2</v>
      </c>
      <c r="T90" t="s">
        <v>231</v>
      </c>
      <c r="AU90">
        <v>2</v>
      </c>
      <c r="AV90">
        <v>8690</v>
      </c>
      <c r="AW90">
        <f>($AV$99-$AV$96)/200</f>
        <v>0.06</v>
      </c>
    </row>
    <row r="91" spans="1:49" x14ac:dyDescent="0.25">
      <c r="A91">
        <v>1818</v>
      </c>
      <c r="B91">
        <v>67.559274000000002</v>
      </c>
      <c r="C91" s="1">
        <v>1</v>
      </c>
      <c r="D91">
        <v>67.946527000000003</v>
      </c>
      <c r="E91" s="4">
        <v>2</v>
      </c>
      <c r="F91">
        <v>56.174645999999996</v>
      </c>
      <c r="G91" s="3">
        <v>3</v>
      </c>
      <c r="H91">
        <v>60.016919999999992</v>
      </c>
      <c r="I91" s="2">
        <v>4</v>
      </c>
      <c r="P91">
        <v>4</v>
      </c>
      <c r="Q91" t="str">
        <f>CONCATENATE(C91,E91,G91,I91)</f>
        <v>1234</v>
      </c>
      <c r="R91">
        <v>3</v>
      </c>
      <c r="T91" t="s">
        <v>232</v>
      </c>
      <c r="AU91">
        <v>3</v>
      </c>
      <c r="AV91">
        <v>8698</v>
      </c>
      <c r="AW91">
        <f>($AV$100-$AV$97)/200</f>
        <v>9.5000000000000001E-2</v>
      </c>
    </row>
    <row r="92" spans="1:49" x14ac:dyDescent="0.25">
      <c r="A92">
        <v>1819</v>
      </c>
      <c r="B92">
        <v>67.559274000000002</v>
      </c>
      <c r="C92" s="1">
        <v>1</v>
      </c>
      <c r="D92">
        <v>67.946527000000003</v>
      </c>
      <c r="E92" s="4">
        <v>2</v>
      </c>
      <c r="F92">
        <v>56.174645999999996</v>
      </c>
      <c r="G92" s="3">
        <v>3</v>
      </c>
      <c r="H92">
        <v>60.016919999999992</v>
      </c>
      <c r="I92" s="2">
        <v>4</v>
      </c>
      <c r="P92">
        <v>4</v>
      </c>
      <c r="Q92" t="str">
        <f>CONCATENATE(C92,E92,G92,I92)</f>
        <v>1234</v>
      </c>
      <c r="R92">
        <v>1</v>
      </c>
      <c r="T92" t="s">
        <v>233</v>
      </c>
      <c r="AU92">
        <v>1</v>
      </c>
      <c r="AV92">
        <v>8704</v>
      </c>
      <c r="AW92">
        <f>($AV$101-$AV$98)/200</f>
        <v>7.4999999999999997E-2</v>
      </c>
    </row>
    <row r="93" spans="1:49" x14ac:dyDescent="0.25">
      <c r="A93">
        <v>1820</v>
      </c>
      <c r="B93">
        <v>67.559274000000002</v>
      </c>
      <c r="C93" s="1">
        <v>1</v>
      </c>
      <c r="D93">
        <v>67.946527000000003</v>
      </c>
      <c r="E93" s="4">
        <v>2</v>
      </c>
      <c r="F93">
        <v>56.174645999999996</v>
      </c>
      <c r="G93" s="3">
        <v>3</v>
      </c>
      <c r="H93">
        <v>60.016919999999992</v>
      </c>
      <c r="I93" s="2">
        <v>4</v>
      </c>
      <c r="P93">
        <v>4</v>
      </c>
      <c r="Q93" t="str">
        <f>CONCATENATE(C93,E93,G93,I93)</f>
        <v>1234</v>
      </c>
      <c r="R93">
        <v>4</v>
      </c>
      <c r="T93" t="s">
        <v>238</v>
      </c>
      <c r="AU93">
        <v>4</v>
      </c>
      <c r="AV93">
        <v>8707</v>
      </c>
      <c r="AW93">
        <f>($AV$102-$AV$99)/200</f>
        <v>0.12</v>
      </c>
    </row>
    <row r="94" spans="1:49" x14ac:dyDescent="0.25">
      <c r="A94">
        <v>1821</v>
      </c>
      <c r="B94">
        <v>67.559274000000002</v>
      </c>
      <c r="C94" s="1">
        <v>1</v>
      </c>
      <c r="D94">
        <v>67.946527000000003</v>
      </c>
      <c r="E94" s="4">
        <v>2</v>
      </c>
      <c r="F94">
        <v>56.174645999999996</v>
      </c>
      <c r="G94" s="3">
        <v>3</v>
      </c>
      <c r="H94">
        <v>60.016919999999992</v>
      </c>
      <c r="I94" s="2">
        <v>4</v>
      </c>
      <c r="P94">
        <v>4</v>
      </c>
      <c r="Q94" t="str">
        <f>CONCATENATE(C94,E94,G94,I94)</f>
        <v>1234</v>
      </c>
      <c r="R94">
        <v>2</v>
      </c>
      <c r="T94" t="s">
        <v>231</v>
      </c>
      <c r="AU94">
        <v>2</v>
      </c>
      <c r="AV94">
        <v>8720</v>
      </c>
      <c r="AW94">
        <f>($AV$103-$AV$100)/200</f>
        <v>0.08</v>
      </c>
    </row>
    <row r="95" spans="1:49" x14ac:dyDescent="0.25">
      <c r="A95">
        <v>1822</v>
      </c>
      <c r="B95">
        <v>67.559274000000002</v>
      </c>
      <c r="C95" s="1">
        <v>1</v>
      </c>
      <c r="D95">
        <v>67.946527000000003</v>
      </c>
      <c r="E95" s="4">
        <v>2</v>
      </c>
      <c r="F95">
        <v>56.174645999999996</v>
      </c>
      <c r="G95" s="3">
        <v>3</v>
      </c>
      <c r="H95">
        <v>60.016919999999992</v>
      </c>
      <c r="I95" s="2">
        <v>4</v>
      </c>
      <c r="P95">
        <v>4</v>
      </c>
      <c r="Q95" t="str">
        <f>CONCATENATE(C95,E95,G95,I95)</f>
        <v>1234</v>
      </c>
      <c r="R95">
        <v>3</v>
      </c>
      <c r="T95" t="s">
        <v>232</v>
      </c>
      <c r="AU95">
        <v>3</v>
      </c>
      <c r="AV95">
        <v>8720</v>
      </c>
      <c r="AW95">
        <f>($AV$104-$AV$101)/200</f>
        <v>0.105</v>
      </c>
    </row>
    <row r="96" spans="1:49" x14ac:dyDescent="0.25">
      <c r="A96">
        <v>1823</v>
      </c>
      <c r="B96">
        <v>67.559274000000002</v>
      </c>
      <c r="C96" s="1">
        <v>1</v>
      </c>
      <c r="D96">
        <v>67.946527000000003</v>
      </c>
      <c r="E96" s="4">
        <v>2</v>
      </c>
      <c r="F96">
        <v>56.174645999999996</v>
      </c>
      <c r="G96" s="3">
        <v>3</v>
      </c>
      <c r="H96">
        <v>60.016919999999992</v>
      </c>
      <c r="I96" s="2">
        <v>4</v>
      </c>
      <c r="P96">
        <v>4</v>
      </c>
      <c r="Q96" t="str">
        <f>CONCATENATE(C96,E96,G96,I96)</f>
        <v>1234</v>
      </c>
      <c r="R96">
        <v>1</v>
      </c>
      <c r="T96" t="s">
        <v>233</v>
      </c>
      <c r="AU96">
        <v>1</v>
      </c>
      <c r="AV96">
        <v>8731</v>
      </c>
      <c r="AW96">
        <f>($AV$105-$AV$102)/200</f>
        <v>0.08</v>
      </c>
    </row>
    <row r="97" spans="1:49" x14ac:dyDescent="0.25">
      <c r="A97">
        <v>1824</v>
      </c>
      <c r="B97">
        <v>67.559274000000002</v>
      </c>
      <c r="C97" s="1">
        <v>1</v>
      </c>
      <c r="D97">
        <v>67.946527000000003</v>
      </c>
      <c r="E97" s="4">
        <v>2</v>
      </c>
      <c r="F97">
        <v>56.174645999999996</v>
      </c>
      <c r="G97" s="3">
        <v>3</v>
      </c>
      <c r="H97">
        <v>60.016919999999992</v>
      </c>
      <c r="I97" s="2">
        <v>4</v>
      </c>
      <c r="P97">
        <v>4</v>
      </c>
      <c r="Q97" t="str">
        <f>CONCATENATE(C97,E97,G97,I97)</f>
        <v>1234</v>
      </c>
      <c r="R97">
        <v>4</v>
      </c>
      <c r="T97" t="s">
        <v>238</v>
      </c>
      <c r="AU97">
        <v>4</v>
      </c>
      <c r="AV97">
        <v>8734</v>
      </c>
      <c r="AW97">
        <f>($AV$106-$AV$103)/200</f>
        <v>0.115</v>
      </c>
    </row>
    <row r="98" spans="1:49" x14ac:dyDescent="0.25">
      <c r="A98">
        <v>1825</v>
      </c>
      <c r="B98">
        <v>67.559274000000002</v>
      </c>
      <c r="C98" s="1">
        <v>1</v>
      </c>
      <c r="D98">
        <v>67.946527000000003</v>
      </c>
      <c r="E98" s="4">
        <v>2</v>
      </c>
      <c r="F98">
        <v>56.174645999999996</v>
      </c>
      <c r="G98" s="3">
        <v>3</v>
      </c>
      <c r="H98">
        <v>60.219091999999996</v>
      </c>
      <c r="I98" s="2">
        <v>4</v>
      </c>
      <c r="P98">
        <v>4</v>
      </c>
      <c r="Q98" t="str">
        <f>CONCATENATE(C98,E98,G98,I98)</f>
        <v>1234</v>
      </c>
      <c r="R98">
        <v>2</v>
      </c>
      <c r="T98" t="s">
        <v>231</v>
      </c>
      <c r="AU98">
        <v>2</v>
      </c>
      <c r="AV98">
        <v>8742</v>
      </c>
      <c r="AW98">
        <f>($AV$107-$AV$104)/200</f>
        <v>0.09</v>
      </c>
    </row>
    <row r="99" spans="1:49" x14ac:dyDescent="0.25">
      <c r="A99">
        <v>1826</v>
      </c>
      <c r="B99">
        <v>67.559274000000002</v>
      </c>
      <c r="C99" s="1">
        <v>1</v>
      </c>
      <c r="D99">
        <v>67.946527000000003</v>
      </c>
      <c r="E99" s="4">
        <v>2</v>
      </c>
      <c r="F99">
        <v>56.174645999999996</v>
      </c>
      <c r="G99" s="3">
        <v>3</v>
      </c>
      <c r="H99">
        <v>60.219091999999996</v>
      </c>
      <c r="I99" s="2">
        <v>4</v>
      </c>
      <c r="P99">
        <v>4</v>
      </c>
      <c r="Q99" t="str">
        <f>CONCATENATE(C99,E99,G99,I99)</f>
        <v>1234</v>
      </c>
      <c r="R99">
        <v>3</v>
      </c>
      <c r="T99" t="s">
        <v>233</v>
      </c>
      <c r="AU99">
        <v>3</v>
      </c>
      <c r="AV99">
        <v>8743</v>
      </c>
      <c r="AW99">
        <f>($AV$113-$AV$110)/200</f>
        <v>5.5E-2</v>
      </c>
    </row>
    <row r="100" spans="1:49" x14ac:dyDescent="0.25">
      <c r="A100">
        <v>1827</v>
      </c>
      <c r="B100">
        <v>67.559274000000002</v>
      </c>
      <c r="C100" s="1">
        <v>1</v>
      </c>
      <c r="D100">
        <v>67.946527000000003</v>
      </c>
      <c r="E100" s="4">
        <v>2</v>
      </c>
      <c r="F100">
        <v>56.174645999999996</v>
      </c>
      <c r="G100" s="3">
        <v>3</v>
      </c>
      <c r="H100">
        <v>60.219091999999996</v>
      </c>
      <c r="I100" s="2">
        <v>4</v>
      </c>
      <c r="P100">
        <v>4</v>
      </c>
      <c r="Q100" t="str">
        <f>CONCATENATE(C100,E100,G100,I100)</f>
        <v>1234</v>
      </c>
      <c r="R100">
        <v>1</v>
      </c>
      <c r="T100" t="s">
        <v>239</v>
      </c>
      <c r="AU100">
        <v>1</v>
      </c>
      <c r="AV100">
        <v>8753</v>
      </c>
      <c r="AW100">
        <f>($AV$114-$AV$111)/200</f>
        <v>0.13</v>
      </c>
    </row>
    <row r="101" spans="1:49" x14ac:dyDescent="0.25">
      <c r="A101">
        <v>1828</v>
      </c>
      <c r="B101">
        <v>67.559274000000002</v>
      </c>
      <c r="C101" s="1">
        <v>1</v>
      </c>
      <c r="D101">
        <v>67.946527000000003</v>
      </c>
      <c r="E101" s="4">
        <v>2</v>
      </c>
      <c r="F101">
        <v>56.174645999999996</v>
      </c>
      <c r="G101" s="3">
        <v>3</v>
      </c>
      <c r="H101">
        <v>60.219091999999996</v>
      </c>
      <c r="I101" s="2">
        <v>4</v>
      </c>
      <c r="P101">
        <v>4</v>
      </c>
      <c r="Q101" t="str">
        <f>CONCATENATE(C101,E101,G101,I101)</f>
        <v>1234</v>
      </c>
      <c r="R101">
        <v>4</v>
      </c>
      <c r="T101" t="s">
        <v>227</v>
      </c>
      <c r="AU101">
        <v>4</v>
      </c>
      <c r="AV101">
        <v>8757</v>
      </c>
      <c r="AW101">
        <f>($AV$115-$AV$112)/200</f>
        <v>0.1</v>
      </c>
    </row>
    <row r="102" spans="1:49" x14ac:dyDescent="0.25">
      <c r="A102">
        <v>1829</v>
      </c>
      <c r="B102">
        <v>67.559274000000002</v>
      </c>
      <c r="C102" s="1">
        <v>1</v>
      </c>
      <c r="D102">
        <v>67.946527000000003</v>
      </c>
      <c r="E102" s="4">
        <v>2</v>
      </c>
      <c r="F102">
        <v>56.174645999999996</v>
      </c>
      <c r="G102" s="3">
        <v>3</v>
      </c>
      <c r="H102">
        <v>60.219091999999996</v>
      </c>
      <c r="I102" s="2">
        <v>4</v>
      </c>
      <c r="P102">
        <v>4</v>
      </c>
      <c r="Q102" t="str">
        <f>CONCATENATE(C102,E102,G102,I102)</f>
        <v>1234</v>
      </c>
      <c r="R102">
        <v>2</v>
      </c>
      <c r="T102" t="s">
        <v>228</v>
      </c>
      <c r="AU102">
        <v>2</v>
      </c>
      <c r="AV102">
        <v>8767</v>
      </c>
      <c r="AW102">
        <f>($AV$116-$AV$113)/200</f>
        <v>0.155</v>
      </c>
    </row>
    <row r="103" spans="1:49" x14ac:dyDescent="0.25">
      <c r="A103">
        <v>1830</v>
      </c>
      <c r="B103">
        <v>67.559274000000002</v>
      </c>
      <c r="C103" s="1">
        <v>1</v>
      </c>
      <c r="D103">
        <v>67.946527000000003</v>
      </c>
      <c r="E103" s="4">
        <v>2</v>
      </c>
      <c r="F103">
        <v>56.174645999999996</v>
      </c>
      <c r="G103" s="3">
        <v>3</v>
      </c>
      <c r="H103">
        <v>60.219091999999996</v>
      </c>
      <c r="I103" s="2">
        <v>4</v>
      </c>
      <c r="P103">
        <v>4</v>
      </c>
      <c r="Q103" t="str">
        <f>CONCATENATE(C103,E103,G103,I103)</f>
        <v>1234</v>
      </c>
      <c r="R103">
        <v>3</v>
      </c>
      <c r="T103" t="s">
        <v>229</v>
      </c>
      <c r="AU103">
        <v>3</v>
      </c>
      <c r="AV103">
        <v>8769</v>
      </c>
      <c r="AW103">
        <f>($AV$117-$AV$114)/200</f>
        <v>0.08</v>
      </c>
    </row>
    <row r="104" spans="1:49" x14ac:dyDescent="0.25">
      <c r="A104">
        <v>1831</v>
      </c>
      <c r="B104">
        <v>67.559274000000002</v>
      </c>
      <c r="C104" s="1">
        <v>1</v>
      </c>
      <c r="D104">
        <v>67.946527000000003</v>
      </c>
      <c r="E104" s="4">
        <v>2</v>
      </c>
      <c r="F104">
        <v>56.174645999999996</v>
      </c>
      <c r="G104" s="3">
        <v>3</v>
      </c>
      <c r="H104">
        <v>60.219091999999996</v>
      </c>
      <c r="I104" s="2">
        <v>4</v>
      </c>
      <c r="P104">
        <v>4</v>
      </c>
      <c r="Q104" t="str">
        <f>CONCATENATE(C104,E104,G104,I104)</f>
        <v>1234</v>
      </c>
      <c r="R104">
        <v>1</v>
      </c>
      <c r="T104" t="s">
        <v>230</v>
      </c>
      <c r="AU104">
        <v>1</v>
      </c>
      <c r="AV104">
        <v>8778</v>
      </c>
      <c r="AW104">
        <f>($AV$118-$AV$115)/200</f>
        <v>0.125</v>
      </c>
    </row>
    <row r="105" spans="1:49" x14ac:dyDescent="0.25">
      <c r="A105">
        <v>1832</v>
      </c>
      <c r="B105">
        <v>67.559274000000002</v>
      </c>
      <c r="C105" s="1">
        <v>1</v>
      </c>
      <c r="D105">
        <v>67.946527000000003</v>
      </c>
      <c r="E105" s="4">
        <v>2</v>
      </c>
      <c r="F105">
        <v>56.174645999999996</v>
      </c>
      <c r="G105" s="3">
        <v>3</v>
      </c>
      <c r="H105">
        <v>60.219091999999996</v>
      </c>
      <c r="I105" s="2">
        <v>4</v>
      </c>
      <c r="P105">
        <v>4</v>
      </c>
      <c r="Q105" t="str">
        <f>CONCATENATE(C105,E105,G105,I105)</f>
        <v>1234</v>
      </c>
      <c r="R105">
        <v>4</v>
      </c>
      <c r="T105" t="s">
        <v>231</v>
      </c>
      <c r="AU105">
        <v>4</v>
      </c>
      <c r="AV105">
        <v>8783</v>
      </c>
      <c r="AW105">
        <f>($AV$119-$AV$116)/200</f>
        <v>0.06</v>
      </c>
    </row>
    <row r="106" spans="1:49" x14ac:dyDescent="0.25">
      <c r="A106">
        <v>1833</v>
      </c>
      <c r="B106">
        <v>67.559274000000002</v>
      </c>
      <c r="C106" s="1">
        <v>1</v>
      </c>
      <c r="D106">
        <v>67.946527000000003</v>
      </c>
      <c r="E106" s="4">
        <v>2</v>
      </c>
      <c r="F106">
        <v>56.174645999999996</v>
      </c>
      <c r="G106" s="3">
        <v>3</v>
      </c>
      <c r="H106">
        <v>60.219091999999996</v>
      </c>
      <c r="I106" s="2">
        <v>4</v>
      </c>
      <c r="P106">
        <v>4</v>
      </c>
      <c r="Q106" t="str">
        <f>CONCATENATE(C106,E106,G106,I106)</f>
        <v>1234</v>
      </c>
      <c r="R106">
        <v>2</v>
      </c>
      <c r="T106" t="s">
        <v>232</v>
      </c>
      <c r="AU106">
        <v>2</v>
      </c>
      <c r="AV106">
        <v>8792</v>
      </c>
      <c r="AW106">
        <f>($AV$120-$AV$117)/200</f>
        <v>0.11</v>
      </c>
    </row>
    <row r="107" spans="1:49" x14ac:dyDescent="0.25">
      <c r="A107">
        <v>1834</v>
      </c>
      <c r="B107">
        <v>67.559274000000002</v>
      </c>
      <c r="C107" s="1">
        <v>1</v>
      </c>
      <c r="D107">
        <v>67.946527000000003</v>
      </c>
      <c r="E107" s="4">
        <v>2</v>
      </c>
      <c r="F107">
        <v>56.174645999999996</v>
      </c>
      <c r="G107" s="3">
        <v>3</v>
      </c>
      <c r="H107">
        <v>60.219091999999996</v>
      </c>
      <c r="I107" s="2">
        <v>4</v>
      </c>
      <c r="P107">
        <v>4</v>
      </c>
      <c r="Q107" t="str">
        <f>CONCATENATE(C107,E107,G107,I107)</f>
        <v>1234</v>
      </c>
      <c r="R107">
        <v>3</v>
      </c>
      <c r="T107" t="s">
        <v>233</v>
      </c>
      <c r="AU107">
        <v>3</v>
      </c>
      <c r="AV107">
        <v>8796</v>
      </c>
      <c r="AW107">
        <f>($AV$121-$AV$118)/200</f>
        <v>5.5E-2</v>
      </c>
    </row>
    <row r="108" spans="1:49" x14ac:dyDescent="0.25">
      <c r="A108">
        <v>1835</v>
      </c>
      <c r="B108">
        <v>67.559274000000002</v>
      </c>
      <c r="C108" s="1">
        <v>1</v>
      </c>
      <c r="D108">
        <v>67.946527000000003</v>
      </c>
      <c r="E108" s="4">
        <v>2</v>
      </c>
      <c r="F108">
        <v>56.174645999999996</v>
      </c>
      <c r="G108" s="3">
        <v>3</v>
      </c>
      <c r="H108">
        <v>60.219091999999996</v>
      </c>
      <c r="I108" s="2">
        <v>4</v>
      </c>
      <c r="P108">
        <v>4</v>
      </c>
      <c r="Q108" t="str">
        <f>CONCATENATE(C108,E108,G108,I108)</f>
        <v>1234</v>
      </c>
      <c r="R108" t="s">
        <v>22</v>
      </c>
      <c r="T108" t="s">
        <v>238</v>
      </c>
      <c r="AU108" t="s">
        <v>22</v>
      </c>
      <c r="AV108">
        <v>8801</v>
      </c>
      <c r="AW108">
        <f>($AV$122-$AV$119)/200</f>
        <v>0.1</v>
      </c>
    </row>
    <row r="109" spans="1:49" x14ac:dyDescent="0.25">
      <c r="A109">
        <v>1836</v>
      </c>
      <c r="B109">
        <v>67.559274000000002</v>
      </c>
      <c r="C109" s="1">
        <v>1</v>
      </c>
      <c r="D109">
        <v>67.946527000000003</v>
      </c>
      <c r="E109" s="4">
        <v>2</v>
      </c>
      <c r="F109">
        <v>56.174645999999996</v>
      </c>
      <c r="G109" s="3">
        <v>3</v>
      </c>
      <c r="H109">
        <v>60.219091999999996</v>
      </c>
      <c r="I109" s="2">
        <v>4</v>
      </c>
      <c r="P109">
        <v>4</v>
      </c>
      <c r="Q109" t="str">
        <f>CONCATENATE(C109,E109,G109,I109)</f>
        <v>1234</v>
      </c>
      <c r="R109" t="s">
        <v>22</v>
      </c>
      <c r="T109" t="s">
        <v>231</v>
      </c>
      <c r="AU109" t="s">
        <v>22</v>
      </c>
      <c r="AV109">
        <v>10601</v>
      </c>
      <c r="AW109">
        <f>($AV$123-$AV$120)/200</f>
        <v>0.06</v>
      </c>
    </row>
    <row r="110" spans="1:49" x14ac:dyDescent="0.25">
      <c r="A110">
        <v>1837</v>
      </c>
      <c r="B110">
        <v>67.559274000000002</v>
      </c>
      <c r="C110" s="1">
        <v>1</v>
      </c>
      <c r="D110">
        <v>67.946527000000003</v>
      </c>
      <c r="E110" s="4">
        <v>2</v>
      </c>
      <c r="F110">
        <v>56.174645999999996</v>
      </c>
      <c r="G110" s="3">
        <v>3</v>
      </c>
      <c r="H110">
        <v>60.219091999999996</v>
      </c>
      <c r="I110" s="2">
        <v>4</v>
      </c>
      <c r="P110">
        <v>4</v>
      </c>
      <c r="Q110" t="str">
        <f>CONCATENATE(C110,E110,G110,I110)</f>
        <v>1234</v>
      </c>
      <c r="R110">
        <v>2</v>
      </c>
      <c r="T110" t="s">
        <v>232</v>
      </c>
      <c r="AU110">
        <v>2</v>
      </c>
      <c r="AV110">
        <v>10602</v>
      </c>
      <c r="AW110">
        <f>($AV$124-$AV$121)/200</f>
        <v>0.105</v>
      </c>
    </row>
    <row r="111" spans="1:49" x14ac:dyDescent="0.25">
      <c r="A111">
        <v>1838</v>
      </c>
      <c r="B111">
        <v>67.559274000000002</v>
      </c>
      <c r="C111" s="1">
        <v>1</v>
      </c>
      <c r="D111">
        <v>67.946527000000003</v>
      </c>
      <c r="E111" s="4">
        <v>2</v>
      </c>
      <c r="F111">
        <v>56.174645999999996</v>
      </c>
      <c r="G111" s="3">
        <v>3</v>
      </c>
      <c r="H111">
        <v>60.219091999999996</v>
      </c>
      <c r="I111" s="2">
        <v>4</v>
      </c>
      <c r="P111">
        <v>4</v>
      </c>
      <c r="Q111" t="str">
        <f>CONCATENATE(C111,E111,G111,I111)</f>
        <v>1234</v>
      </c>
      <c r="R111">
        <v>3</v>
      </c>
      <c r="T111" t="s">
        <v>233</v>
      </c>
      <c r="AU111">
        <v>3</v>
      </c>
      <c r="AV111">
        <v>10602</v>
      </c>
      <c r="AW111">
        <f>($AV$125-$AV$122)/200</f>
        <v>5.5E-2</v>
      </c>
    </row>
    <row r="112" spans="1:49" x14ac:dyDescent="0.25">
      <c r="A112">
        <v>1839</v>
      </c>
      <c r="B112">
        <v>67.559274000000002</v>
      </c>
      <c r="C112" s="1">
        <v>1</v>
      </c>
      <c r="D112">
        <v>67.946527000000003</v>
      </c>
      <c r="E112" s="4">
        <v>2</v>
      </c>
      <c r="F112">
        <v>56.174645999999996</v>
      </c>
      <c r="G112" s="3">
        <v>3</v>
      </c>
      <c r="H112">
        <v>60.219091999999996</v>
      </c>
      <c r="I112" s="2">
        <v>4</v>
      </c>
      <c r="P112">
        <v>4</v>
      </c>
      <c r="Q112" t="str">
        <f>CONCATENATE(C112,E112,G112,I112)</f>
        <v>1234</v>
      </c>
      <c r="R112">
        <v>1</v>
      </c>
      <c r="T112" t="s">
        <v>238</v>
      </c>
      <c r="AU112">
        <v>1</v>
      </c>
      <c r="AV112">
        <v>10610</v>
      </c>
      <c r="AW112">
        <f>($AV$126-$AV$123)/200</f>
        <v>9.5000000000000001E-2</v>
      </c>
    </row>
    <row r="113" spans="1:49" x14ac:dyDescent="0.25">
      <c r="A113">
        <v>1840</v>
      </c>
      <c r="B113">
        <v>65.67907799999999</v>
      </c>
      <c r="C113" s="1">
        <v>1</v>
      </c>
      <c r="D113">
        <v>67.946527000000003</v>
      </c>
      <c r="E113" s="4">
        <v>2</v>
      </c>
      <c r="F113">
        <v>56.174645999999996</v>
      </c>
      <c r="G113" s="3">
        <v>3</v>
      </c>
      <c r="H113">
        <v>60.219091999999996</v>
      </c>
      <c r="I113" s="2">
        <v>4</v>
      </c>
      <c r="P113">
        <v>4</v>
      </c>
      <c r="Q113" t="str">
        <f>CONCATENATE(C113,E113,G113,I113)</f>
        <v>1234</v>
      </c>
      <c r="R113">
        <v>4</v>
      </c>
      <c r="T113" t="s">
        <v>231</v>
      </c>
      <c r="AU113">
        <v>4</v>
      </c>
      <c r="AV113">
        <v>10613</v>
      </c>
      <c r="AW113">
        <f>($AV$127-$AV$124)/200</f>
        <v>0.06</v>
      </c>
    </row>
    <row r="114" spans="1:49" x14ac:dyDescent="0.25">
      <c r="A114">
        <v>1841</v>
      </c>
      <c r="D114">
        <v>67.946527000000003</v>
      </c>
      <c r="E114" s="4">
        <v>2</v>
      </c>
      <c r="F114">
        <v>56.174645999999996</v>
      </c>
      <c r="G114" s="3">
        <v>3</v>
      </c>
      <c r="H114">
        <v>60.219091999999996</v>
      </c>
      <c r="I114" s="2">
        <v>4</v>
      </c>
      <c r="P114">
        <v>3</v>
      </c>
      <c r="Q114" t="str">
        <f>CONCATENATE(C114,E114,G114,I114)</f>
        <v>234</v>
      </c>
      <c r="R114">
        <v>3</v>
      </c>
      <c r="T114" t="s">
        <v>232</v>
      </c>
      <c r="AU114">
        <v>3</v>
      </c>
      <c r="AV114">
        <v>10628</v>
      </c>
      <c r="AW114">
        <f>($AV$128-$AV$125)/200</f>
        <v>0.1</v>
      </c>
    </row>
    <row r="115" spans="1:49" x14ac:dyDescent="0.25">
      <c r="A115">
        <v>1842</v>
      </c>
      <c r="D115">
        <v>67.946527000000003</v>
      </c>
      <c r="E115" s="4">
        <v>2</v>
      </c>
      <c r="F115">
        <v>56.174645999999996</v>
      </c>
      <c r="G115" s="3">
        <v>3</v>
      </c>
      <c r="H115">
        <v>60.219091999999996</v>
      </c>
      <c r="I115" s="2">
        <v>4</v>
      </c>
      <c r="P115">
        <v>3</v>
      </c>
      <c r="Q115" t="str">
        <f>CONCATENATE(C115,E115,G115,I115)</f>
        <v>234</v>
      </c>
      <c r="R115">
        <v>2</v>
      </c>
      <c r="T115" t="s">
        <v>233</v>
      </c>
      <c r="AU115">
        <v>2</v>
      </c>
      <c r="AV115">
        <v>10630</v>
      </c>
      <c r="AW115">
        <f>($AV$129-$AV$126)/200</f>
        <v>6.5000000000000002E-2</v>
      </c>
    </row>
    <row r="116" spans="1:49" x14ac:dyDescent="0.25">
      <c r="A116">
        <v>1843</v>
      </c>
      <c r="D116">
        <v>67.946527000000003</v>
      </c>
      <c r="E116" s="4">
        <v>2</v>
      </c>
      <c r="F116">
        <v>56.174645999999996</v>
      </c>
      <c r="G116" s="3">
        <v>3</v>
      </c>
      <c r="H116">
        <v>60.219091999999996</v>
      </c>
      <c r="I116" s="2">
        <v>4</v>
      </c>
      <c r="P116">
        <v>3</v>
      </c>
      <c r="Q116" t="str">
        <f>CONCATENATE(C116,E116,G116,I116)</f>
        <v>234</v>
      </c>
      <c r="R116">
        <v>1</v>
      </c>
      <c r="T116" t="s">
        <v>238</v>
      </c>
      <c r="AU116">
        <v>1</v>
      </c>
      <c r="AV116">
        <v>10644</v>
      </c>
      <c r="AW116">
        <f>($AV$130-$AV$127)/200</f>
        <v>0.11</v>
      </c>
    </row>
    <row r="117" spans="1:49" x14ac:dyDescent="0.25">
      <c r="A117">
        <v>1844</v>
      </c>
      <c r="D117">
        <v>67.946527000000003</v>
      </c>
      <c r="E117" s="4">
        <v>2</v>
      </c>
      <c r="F117">
        <v>56.174645999999996</v>
      </c>
      <c r="G117" s="3">
        <v>3</v>
      </c>
      <c r="H117">
        <v>60.219091999999996</v>
      </c>
      <c r="I117" s="2">
        <v>4</v>
      </c>
      <c r="P117">
        <v>3</v>
      </c>
      <c r="Q117" t="str">
        <f>CONCATENATE(C117,E117,G117,I117)</f>
        <v>234</v>
      </c>
      <c r="R117">
        <v>4</v>
      </c>
      <c r="T117" t="s">
        <v>231</v>
      </c>
      <c r="AU117">
        <v>4</v>
      </c>
      <c r="AV117">
        <v>10644</v>
      </c>
      <c r="AW117">
        <f>($AV$131-$AV$128)/200</f>
        <v>0.08</v>
      </c>
    </row>
    <row r="118" spans="1:49" x14ac:dyDescent="0.25">
      <c r="A118">
        <v>1845</v>
      </c>
      <c r="D118">
        <v>67.946527000000003</v>
      </c>
      <c r="E118" s="4">
        <v>2</v>
      </c>
      <c r="F118">
        <v>56.174645999999996</v>
      </c>
      <c r="G118" s="3">
        <v>3</v>
      </c>
      <c r="H118">
        <v>60.219091999999996</v>
      </c>
      <c r="I118" s="2">
        <v>4</v>
      </c>
      <c r="P118">
        <v>3</v>
      </c>
      <c r="Q118" t="str">
        <f>CONCATENATE(C118,E118,G118,I118)</f>
        <v>234</v>
      </c>
      <c r="R118">
        <v>2</v>
      </c>
      <c r="T118" t="s">
        <v>232</v>
      </c>
      <c r="AU118">
        <v>2</v>
      </c>
      <c r="AV118">
        <v>10655</v>
      </c>
      <c r="AW118">
        <f>($AV$132-$AV$129)/200</f>
        <v>0.125</v>
      </c>
    </row>
    <row r="119" spans="1:49" x14ac:dyDescent="0.25">
      <c r="A119">
        <v>1846</v>
      </c>
      <c r="D119">
        <v>67.946527000000003</v>
      </c>
      <c r="E119" s="4">
        <v>2</v>
      </c>
      <c r="F119">
        <v>56.174645999999996</v>
      </c>
      <c r="G119" s="3">
        <v>3</v>
      </c>
      <c r="H119">
        <v>60.219091999999996</v>
      </c>
      <c r="I119" s="2">
        <v>4</v>
      </c>
      <c r="P119">
        <v>3</v>
      </c>
      <c r="Q119" t="str">
        <f>CONCATENATE(C119,E119,G119,I119)</f>
        <v>234</v>
      </c>
      <c r="R119">
        <v>3</v>
      </c>
      <c r="T119" t="s">
        <v>233</v>
      </c>
      <c r="AU119">
        <v>3</v>
      </c>
      <c r="AV119">
        <v>10656</v>
      </c>
      <c r="AW119">
        <f>($AV$133-$AV$130)/200</f>
        <v>9.5000000000000001E-2</v>
      </c>
    </row>
    <row r="120" spans="1:49" x14ac:dyDescent="0.25">
      <c r="A120">
        <v>1847</v>
      </c>
      <c r="D120">
        <v>67.946527000000003</v>
      </c>
      <c r="E120" s="4">
        <v>2</v>
      </c>
      <c r="F120">
        <v>56.174645999999996</v>
      </c>
      <c r="G120" s="3">
        <v>3</v>
      </c>
      <c r="H120">
        <v>60.219091999999996</v>
      </c>
      <c r="I120" s="2">
        <v>4</v>
      </c>
      <c r="P120">
        <v>3</v>
      </c>
      <c r="Q120" t="str">
        <f>CONCATENATE(C120,E120,G120,I120)</f>
        <v>234</v>
      </c>
      <c r="R120">
        <v>1</v>
      </c>
      <c r="T120" t="s">
        <v>239</v>
      </c>
      <c r="AU120">
        <v>1</v>
      </c>
      <c r="AV120">
        <v>10666</v>
      </c>
      <c r="AW120">
        <f>($AV$134-$AV$131)/200</f>
        <v>0.125</v>
      </c>
    </row>
    <row r="121" spans="1:49" x14ac:dyDescent="0.25">
      <c r="A121">
        <v>1848</v>
      </c>
      <c r="D121">
        <v>67.946527000000003</v>
      </c>
      <c r="E121" s="4">
        <v>2</v>
      </c>
      <c r="F121">
        <v>56.174645999999996</v>
      </c>
      <c r="G121" s="3">
        <v>3</v>
      </c>
      <c r="H121">
        <v>60.219091999999996</v>
      </c>
      <c r="I121" s="2">
        <v>4</v>
      </c>
      <c r="P121">
        <v>3</v>
      </c>
      <c r="Q121" t="str">
        <f>CONCATENATE(C121,E121,G121,I121)</f>
        <v>234</v>
      </c>
      <c r="R121">
        <v>4</v>
      </c>
      <c r="T121" t="s">
        <v>227</v>
      </c>
      <c r="AU121">
        <v>4</v>
      </c>
      <c r="AV121">
        <v>10666</v>
      </c>
      <c r="AW121">
        <f>($AV$135-$AV$132)/200</f>
        <v>7.4999999999999997E-2</v>
      </c>
    </row>
    <row r="122" spans="1:49" x14ac:dyDescent="0.25">
      <c r="A122">
        <v>1849</v>
      </c>
      <c r="D122">
        <v>67.946527000000003</v>
      </c>
      <c r="E122" s="4">
        <v>2</v>
      </c>
      <c r="F122">
        <v>56.174645999999996</v>
      </c>
      <c r="G122" s="3">
        <v>3</v>
      </c>
      <c r="H122">
        <v>60.219091999999996</v>
      </c>
      <c r="I122" s="2">
        <v>4</v>
      </c>
      <c r="P122">
        <v>3</v>
      </c>
      <c r="Q122" t="str">
        <f>CONCATENATE(C122,E122,G122,I122)</f>
        <v>234</v>
      </c>
      <c r="R122">
        <v>2</v>
      </c>
      <c r="T122" t="s">
        <v>228</v>
      </c>
      <c r="AU122">
        <v>2</v>
      </c>
      <c r="AV122">
        <v>10676</v>
      </c>
      <c r="AW122">
        <f>($AV$136-$AV$133)/200</f>
        <v>0.09</v>
      </c>
    </row>
    <row r="123" spans="1:49" x14ac:dyDescent="0.25">
      <c r="A123">
        <v>1850</v>
      </c>
      <c r="B123">
        <v>73.561532999999997</v>
      </c>
      <c r="C123" s="1">
        <v>1</v>
      </c>
      <c r="D123">
        <v>67.946527000000003</v>
      </c>
      <c r="E123" s="4">
        <v>2</v>
      </c>
      <c r="F123">
        <v>56.174645999999996</v>
      </c>
      <c r="G123" s="3">
        <v>3</v>
      </c>
      <c r="H123">
        <v>60.219091999999996</v>
      </c>
      <c r="I123" s="2">
        <v>4</v>
      </c>
      <c r="P123">
        <v>4</v>
      </c>
      <c r="Q123" t="str">
        <f>CONCATENATE(C123,E123,G123,I123)</f>
        <v>1234</v>
      </c>
      <c r="R123">
        <v>3</v>
      </c>
      <c r="T123" t="s">
        <v>229</v>
      </c>
      <c r="AU123">
        <v>3</v>
      </c>
      <c r="AV123">
        <v>10678</v>
      </c>
      <c r="AW123">
        <f>($AV$137-$AV$134)/200</f>
        <v>0.08</v>
      </c>
    </row>
    <row r="124" spans="1:49" x14ac:dyDescent="0.25">
      <c r="A124">
        <v>1851</v>
      </c>
      <c r="B124">
        <v>73.561532999999997</v>
      </c>
      <c r="C124" s="1">
        <v>1</v>
      </c>
      <c r="D124">
        <v>67.946527000000003</v>
      </c>
      <c r="E124" s="4">
        <v>2</v>
      </c>
      <c r="F124">
        <v>56.174645999999996</v>
      </c>
      <c r="G124" s="3">
        <v>3</v>
      </c>
      <c r="H124">
        <v>60.219091999999996</v>
      </c>
      <c r="I124" s="2">
        <v>4</v>
      </c>
      <c r="P124">
        <v>4</v>
      </c>
      <c r="Q124" t="str">
        <f>CONCATENATE(C124,E124,G124,I124)</f>
        <v>1234</v>
      </c>
      <c r="R124">
        <v>1</v>
      </c>
      <c r="T124" t="s">
        <v>230</v>
      </c>
      <c r="AU124">
        <v>1</v>
      </c>
      <c r="AV124">
        <v>10687</v>
      </c>
      <c r="AW124">
        <f>($AV$138-$AV$135)/200</f>
        <v>0.115</v>
      </c>
    </row>
    <row r="125" spans="1:49" x14ac:dyDescent="0.25">
      <c r="A125">
        <v>1852</v>
      </c>
      <c r="B125">
        <v>73.561532999999997</v>
      </c>
      <c r="C125" s="1">
        <v>1</v>
      </c>
      <c r="D125">
        <v>66.016105999999994</v>
      </c>
      <c r="E125" s="4">
        <v>2</v>
      </c>
      <c r="F125">
        <v>56.174645999999996</v>
      </c>
      <c r="G125" s="3">
        <v>3</v>
      </c>
      <c r="H125">
        <v>60.219091999999996</v>
      </c>
      <c r="I125" s="2">
        <v>4</v>
      </c>
      <c r="P125">
        <v>4</v>
      </c>
      <c r="Q125" t="str">
        <f>CONCATENATE(C125,E125,G125,I125)</f>
        <v>1234</v>
      </c>
      <c r="R125">
        <v>4</v>
      </c>
      <c r="T125" t="s">
        <v>231</v>
      </c>
      <c r="AU125">
        <v>4</v>
      </c>
      <c r="AV125">
        <v>10687</v>
      </c>
      <c r="AW125">
        <f>($AV$139-$AV$136)/200</f>
        <v>8.5000000000000006E-2</v>
      </c>
    </row>
    <row r="126" spans="1:49" x14ac:dyDescent="0.25">
      <c r="A126">
        <v>1853</v>
      </c>
      <c r="B126">
        <v>73.561532999999997</v>
      </c>
      <c r="C126" s="1">
        <v>1</v>
      </c>
      <c r="F126">
        <v>56.174645999999996</v>
      </c>
      <c r="G126" s="3">
        <v>3</v>
      </c>
      <c r="H126">
        <v>60.219091999999996</v>
      </c>
      <c r="I126" s="2">
        <v>4</v>
      </c>
      <c r="P126">
        <v>3</v>
      </c>
      <c r="Q126" t="str">
        <f>CONCATENATE(C126,E126,G126,I126)</f>
        <v>134</v>
      </c>
      <c r="R126">
        <v>2</v>
      </c>
      <c r="T126" t="s">
        <v>232</v>
      </c>
      <c r="AU126">
        <v>2</v>
      </c>
      <c r="AV126">
        <v>10697</v>
      </c>
      <c r="AW126">
        <f>($AV$140-$AV$137)/200</f>
        <v>0.105</v>
      </c>
    </row>
    <row r="127" spans="1:49" x14ac:dyDescent="0.25">
      <c r="A127">
        <v>1854</v>
      </c>
      <c r="B127">
        <v>73.561532999999997</v>
      </c>
      <c r="C127" s="1">
        <v>1</v>
      </c>
      <c r="F127">
        <v>56.174645999999996</v>
      </c>
      <c r="G127" s="3">
        <v>3</v>
      </c>
      <c r="H127">
        <v>60.219091999999996</v>
      </c>
      <c r="I127" s="2">
        <v>4</v>
      </c>
      <c r="P127">
        <v>3</v>
      </c>
      <c r="Q127" t="str">
        <f>CONCATENATE(C127,E127,G127,I127)</f>
        <v>134</v>
      </c>
      <c r="R127">
        <v>3</v>
      </c>
      <c r="T127" t="s">
        <v>233</v>
      </c>
      <c r="AU127">
        <v>3</v>
      </c>
      <c r="AV127">
        <v>10699</v>
      </c>
      <c r="AW127">
        <f>($AV$141-$AV$138)/200</f>
        <v>7.4999999999999997E-2</v>
      </c>
    </row>
    <row r="128" spans="1:49" x14ac:dyDescent="0.25">
      <c r="A128">
        <v>1855</v>
      </c>
      <c r="B128">
        <v>73.561532999999997</v>
      </c>
      <c r="C128" s="1">
        <v>1</v>
      </c>
      <c r="F128">
        <v>56.174645999999996</v>
      </c>
      <c r="G128" s="3">
        <v>3</v>
      </c>
      <c r="H128">
        <v>60.219091999999996</v>
      </c>
      <c r="I128" s="2">
        <v>4</v>
      </c>
      <c r="P128">
        <v>3</v>
      </c>
      <c r="Q128" t="str">
        <f>CONCATENATE(C128,E128,G128,I128)</f>
        <v>134</v>
      </c>
      <c r="R128">
        <v>1</v>
      </c>
      <c r="T128" t="s">
        <v>238</v>
      </c>
      <c r="AU128">
        <v>1</v>
      </c>
      <c r="AV128">
        <v>10707</v>
      </c>
      <c r="AW128">
        <f>($AV$142-$AV$139)/200</f>
        <v>0.105</v>
      </c>
    </row>
    <row r="129" spans="1:49" x14ac:dyDescent="0.25">
      <c r="A129">
        <v>1856</v>
      </c>
      <c r="B129">
        <v>73.561532999999997</v>
      </c>
      <c r="C129" s="1">
        <v>1</v>
      </c>
      <c r="H129">
        <v>60.219091999999996</v>
      </c>
      <c r="I129" s="2">
        <v>4</v>
      </c>
      <c r="P129">
        <v>2</v>
      </c>
      <c r="Q129" t="str">
        <f>CONCATENATE(C129,E129,G129,I129)</f>
        <v>14</v>
      </c>
      <c r="R129">
        <v>4</v>
      </c>
      <c r="T129" t="s">
        <v>231</v>
      </c>
      <c r="AU129">
        <v>4</v>
      </c>
      <c r="AV129">
        <v>10710</v>
      </c>
      <c r="AW129">
        <f>($AV$143-$AV$140)/200</f>
        <v>7.0000000000000007E-2</v>
      </c>
    </row>
    <row r="130" spans="1:49" x14ac:dyDescent="0.25">
      <c r="A130">
        <v>1857</v>
      </c>
      <c r="B130">
        <v>73.561532999999997</v>
      </c>
      <c r="C130" s="1">
        <v>1</v>
      </c>
      <c r="H130">
        <v>60.219091999999996</v>
      </c>
      <c r="I130" s="2">
        <v>4</v>
      </c>
      <c r="P130">
        <v>2</v>
      </c>
      <c r="Q130" t="str">
        <f>CONCATENATE(C130,E130,G130,I130)</f>
        <v>14</v>
      </c>
      <c r="R130">
        <v>2</v>
      </c>
      <c r="T130" t="s">
        <v>232</v>
      </c>
      <c r="AU130">
        <v>2</v>
      </c>
      <c r="AV130">
        <v>10721</v>
      </c>
      <c r="AW130">
        <f>($AV$144-$AV$141)/200</f>
        <v>0.09</v>
      </c>
    </row>
    <row r="131" spans="1:49" x14ac:dyDescent="0.25">
      <c r="A131">
        <v>1858</v>
      </c>
      <c r="B131">
        <v>73.561532999999997</v>
      </c>
      <c r="C131" s="1">
        <v>1</v>
      </c>
      <c r="H131">
        <v>60.219091999999996</v>
      </c>
      <c r="I131" s="2">
        <v>4</v>
      </c>
      <c r="P131">
        <v>2</v>
      </c>
      <c r="Q131" t="str">
        <f>CONCATENATE(C131,E131,G131,I131)</f>
        <v>14</v>
      </c>
      <c r="R131">
        <v>3</v>
      </c>
      <c r="T131" t="s">
        <v>233</v>
      </c>
      <c r="AU131">
        <v>3</v>
      </c>
      <c r="AV131">
        <v>10723</v>
      </c>
      <c r="AW131">
        <f>($AV$145-$AV$142)/200</f>
        <v>7.4999999999999997E-2</v>
      </c>
    </row>
    <row r="132" spans="1:49" x14ac:dyDescent="0.25">
      <c r="A132">
        <v>1859</v>
      </c>
      <c r="B132">
        <v>73.561532999999997</v>
      </c>
      <c r="C132" s="1">
        <v>1</v>
      </c>
      <c r="H132">
        <v>60.219091999999996</v>
      </c>
      <c r="I132" s="2">
        <v>4</v>
      </c>
      <c r="P132">
        <v>2</v>
      </c>
      <c r="Q132" t="str">
        <f>CONCATENATE(C132,E132,G132,I132)</f>
        <v>14</v>
      </c>
      <c r="R132">
        <v>1</v>
      </c>
      <c r="T132" t="s">
        <v>238</v>
      </c>
      <c r="AU132">
        <v>1</v>
      </c>
      <c r="AV132">
        <v>10735</v>
      </c>
      <c r="AW132">
        <f>($AV$146-$AV$143)/200</f>
        <v>0.11</v>
      </c>
    </row>
    <row r="133" spans="1:49" x14ac:dyDescent="0.25">
      <c r="A133">
        <v>1860</v>
      </c>
      <c r="B133">
        <v>73.561532999999997</v>
      </c>
      <c r="C133" s="1">
        <v>1</v>
      </c>
      <c r="H133">
        <v>60.219091999999996</v>
      </c>
      <c r="I133" s="2">
        <v>4</v>
      </c>
      <c r="P133">
        <v>2</v>
      </c>
      <c r="Q133" t="str">
        <f>CONCATENATE(C133,E133,G133,I133)</f>
        <v>14</v>
      </c>
      <c r="R133">
        <v>4</v>
      </c>
      <c r="T133" t="s">
        <v>231</v>
      </c>
      <c r="AU133">
        <v>4</v>
      </c>
      <c r="AV133">
        <v>10740</v>
      </c>
      <c r="AW133">
        <f>($AV$147-$AV$144)/200</f>
        <v>8.5000000000000006E-2</v>
      </c>
    </row>
    <row r="134" spans="1:49" x14ac:dyDescent="0.25">
      <c r="A134">
        <v>1861</v>
      </c>
      <c r="B134">
        <v>73.561532999999997</v>
      </c>
      <c r="C134" s="1">
        <v>1</v>
      </c>
      <c r="H134">
        <v>60.219091999999996</v>
      </c>
      <c r="I134" s="2">
        <v>4</v>
      </c>
      <c r="P134">
        <v>2</v>
      </c>
      <c r="Q134" t="str">
        <f>CONCATENATE(C134,E134,G134,I134)</f>
        <v>14</v>
      </c>
      <c r="R134">
        <v>3</v>
      </c>
      <c r="T134" t="s">
        <v>232</v>
      </c>
      <c r="AU134">
        <v>3</v>
      </c>
      <c r="AV134">
        <v>10748</v>
      </c>
      <c r="AW134">
        <f>($AV$148-$AV$145)/200</f>
        <v>0.105</v>
      </c>
    </row>
    <row r="135" spans="1:49" x14ac:dyDescent="0.25">
      <c r="A135">
        <v>1862</v>
      </c>
      <c r="B135">
        <v>73.561532999999997</v>
      </c>
      <c r="C135" s="1">
        <v>1</v>
      </c>
      <c r="H135">
        <v>60.219091999999996</v>
      </c>
      <c r="I135" s="2">
        <v>4</v>
      </c>
      <c r="P135">
        <v>2</v>
      </c>
      <c r="Q135" t="str">
        <f>CONCATENATE(C135,E135,G135,I135)</f>
        <v>14</v>
      </c>
      <c r="R135">
        <v>2</v>
      </c>
      <c r="T135" t="s">
        <v>233</v>
      </c>
      <c r="AU135">
        <v>2</v>
      </c>
      <c r="AV135">
        <v>10750</v>
      </c>
      <c r="AW135">
        <f>($AV$149-$AV$146)/200</f>
        <v>0.08</v>
      </c>
    </row>
    <row r="136" spans="1:49" x14ac:dyDescent="0.25">
      <c r="A136">
        <v>1863</v>
      </c>
      <c r="B136">
        <v>73.561532999999997</v>
      </c>
      <c r="C136" s="1">
        <v>1</v>
      </c>
      <c r="H136">
        <v>60.219091999999996</v>
      </c>
      <c r="I136" s="2">
        <v>4</v>
      </c>
      <c r="P136">
        <v>2</v>
      </c>
      <c r="Q136" t="str">
        <f>CONCATENATE(C136,E136,G136,I136)</f>
        <v>14</v>
      </c>
      <c r="R136">
        <v>1</v>
      </c>
      <c r="T136" t="s">
        <v>238</v>
      </c>
      <c r="AU136">
        <v>1</v>
      </c>
      <c r="AV136">
        <v>10758</v>
      </c>
      <c r="AW136">
        <f>($AV$150-$AV$147)/200</f>
        <v>0.105</v>
      </c>
    </row>
    <row r="137" spans="1:49" x14ac:dyDescent="0.25">
      <c r="A137">
        <v>1864</v>
      </c>
      <c r="B137">
        <v>73.561532999999997</v>
      </c>
      <c r="C137" s="1">
        <v>1</v>
      </c>
      <c r="D137">
        <v>80.144616999999997</v>
      </c>
      <c r="E137" s="4">
        <v>2</v>
      </c>
      <c r="H137">
        <v>60.219091999999996</v>
      </c>
      <c r="I137" s="2">
        <v>4</v>
      </c>
      <c r="P137">
        <v>3</v>
      </c>
      <c r="Q137" t="str">
        <f>CONCATENATE(C137,E137,G137,I137)</f>
        <v>124</v>
      </c>
      <c r="R137">
        <v>4</v>
      </c>
      <c r="T137" t="s">
        <v>231</v>
      </c>
      <c r="AU137">
        <v>4</v>
      </c>
      <c r="AV137">
        <v>10764</v>
      </c>
      <c r="AW137">
        <f>($AV$151-$AV$148)/200</f>
        <v>7.4999999999999997E-2</v>
      </c>
    </row>
    <row r="138" spans="1:49" x14ac:dyDescent="0.25">
      <c r="A138">
        <v>1865</v>
      </c>
      <c r="B138">
        <v>73.561532999999997</v>
      </c>
      <c r="C138" s="1">
        <v>1</v>
      </c>
      <c r="D138">
        <v>80.144616999999997</v>
      </c>
      <c r="E138" s="4">
        <v>2</v>
      </c>
      <c r="H138">
        <v>60.219091999999996</v>
      </c>
      <c r="I138" s="2">
        <v>4</v>
      </c>
      <c r="P138">
        <v>3</v>
      </c>
      <c r="Q138" t="str">
        <f>CONCATENATE(C138,E138,G138,I138)</f>
        <v>124</v>
      </c>
      <c r="R138">
        <v>2</v>
      </c>
      <c r="T138" t="s">
        <v>232</v>
      </c>
      <c r="AU138">
        <v>2</v>
      </c>
      <c r="AV138">
        <v>10773</v>
      </c>
      <c r="AW138">
        <f>($AV$152-$AV$149)/200</f>
        <v>0.09</v>
      </c>
    </row>
    <row r="139" spans="1:49" x14ac:dyDescent="0.25">
      <c r="A139">
        <v>1866</v>
      </c>
      <c r="B139">
        <v>73.561532999999997</v>
      </c>
      <c r="C139" s="1">
        <v>1</v>
      </c>
      <c r="D139">
        <v>80.144616999999997</v>
      </c>
      <c r="E139" s="4">
        <v>2</v>
      </c>
      <c r="H139">
        <v>60.219091999999996</v>
      </c>
      <c r="I139" s="2">
        <v>4</v>
      </c>
      <c r="P139">
        <v>3</v>
      </c>
      <c r="Q139" t="str">
        <f>CONCATENATE(C139,E139,G139,I139)</f>
        <v>124</v>
      </c>
      <c r="R139">
        <v>3</v>
      </c>
      <c r="T139" t="s">
        <v>233</v>
      </c>
      <c r="AU139">
        <v>3</v>
      </c>
      <c r="AV139">
        <v>10775</v>
      </c>
      <c r="AW139">
        <f>($AV$153-$AV$150)/200</f>
        <v>8.5000000000000006E-2</v>
      </c>
    </row>
    <row r="140" spans="1:49" x14ac:dyDescent="0.25">
      <c r="A140">
        <v>1867</v>
      </c>
      <c r="B140">
        <v>73.948785000000001</v>
      </c>
      <c r="C140" s="1">
        <v>1</v>
      </c>
      <c r="D140">
        <v>80.144616999999997</v>
      </c>
      <c r="E140" s="4">
        <v>2</v>
      </c>
      <c r="P140">
        <v>2</v>
      </c>
      <c r="Q140" t="str">
        <f>CONCATENATE(C140,E140,G140,I140)</f>
        <v>12</v>
      </c>
      <c r="R140">
        <v>1</v>
      </c>
      <c r="T140" t="s">
        <v>238</v>
      </c>
      <c r="AU140">
        <v>1</v>
      </c>
      <c r="AV140">
        <v>10785</v>
      </c>
      <c r="AW140">
        <f>($AV$154-$AV$151)/200</f>
        <v>0.1</v>
      </c>
    </row>
    <row r="141" spans="1:49" x14ac:dyDescent="0.25">
      <c r="A141">
        <v>1868</v>
      </c>
      <c r="D141">
        <v>80.144616999999997</v>
      </c>
      <c r="E141" s="4">
        <v>2</v>
      </c>
      <c r="P141">
        <v>1</v>
      </c>
      <c r="Q141" t="str">
        <f>CONCATENATE(C141,E141,G141,I141)</f>
        <v>2</v>
      </c>
      <c r="R141">
        <v>4</v>
      </c>
      <c r="T141" t="s">
        <v>231</v>
      </c>
      <c r="AU141">
        <v>4</v>
      </c>
      <c r="AV141">
        <v>10788</v>
      </c>
      <c r="AW141">
        <f>($AV$155-$AV$152)/200</f>
        <v>0.08</v>
      </c>
    </row>
    <row r="142" spans="1:49" x14ac:dyDescent="0.25">
      <c r="A142">
        <v>1869</v>
      </c>
      <c r="D142">
        <v>80.144616999999997</v>
      </c>
      <c r="E142" s="4">
        <v>2</v>
      </c>
      <c r="P142">
        <v>1</v>
      </c>
      <c r="Q142" t="str">
        <f>CONCATENATE(C142,E142,G142,I142)</f>
        <v>2</v>
      </c>
      <c r="R142">
        <v>2</v>
      </c>
      <c r="T142" t="s">
        <v>232</v>
      </c>
      <c r="AU142">
        <v>2</v>
      </c>
      <c r="AV142">
        <v>10796</v>
      </c>
      <c r="AW142">
        <f>($AV$156-$AV$153)/200</f>
        <v>8.5000000000000006E-2</v>
      </c>
    </row>
    <row r="143" spans="1:49" x14ac:dyDescent="0.25">
      <c r="A143">
        <v>1870</v>
      </c>
      <c r="D143">
        <v>80.144616999999997</v>
      </c>
      <c r="E143" s="4">
        <v>2</v>
      </c>
      <c r="F143">
        <v>72.464334000000008</v>
      </c>
      <c r="G143" s="3">
        <v>3</v>
      </c>
      <c r="P143">
        <v>2</v>
      </c>
      <c r="Q143" t="str">
        <f>CONCATENATE(C143,E143,G143,I143)</f>
        <v>23</v>
      </c>
      <c r="R143">
        <v>3</v>
      </c>
      <c r="T143" t="s">
        <v>233</v>
      </c>
      <c r="AU143">
        <v>3</v>
      </c>
      <c r="AV143">
        <v>10799</v>
      </c>
      <c r="AW143">
        <f>($AV$157-$AV$154)/200</f>
        <v>8.5000000000000006E-2</v>
      </c>
    </row>
    <row r="144" spans="1:49" x14ac:dyDescent="0.25">
      <c r="A144">
        <v>1871</v>
      </c>
      <c r="D144">
        <v>80.144616999999997</v>
      </c>
      <c r="E144" s="4">
        <v>2</v>
      </c>
      <c r="F144">
        <v>72.464334000000008</v>
      </c>
      <c r="G144" s="3">
        <v>3</v>
      </c>
      <c r="P144">
        <v>2</v>
      </c>
      <c r="Q144" t="str">
        <f>CONCATENATE(C144,E144,G144,I144)</f>
        <v>23</v>
      </c>
      <c r="R144">
        <v>1</v>
      </c>
      <c r="T144" t="s">
        <v>233</v>
      </c>
      <c r="AU144">
        <v>1</v>
      </c>
      <c r="AV144">
        <v>10806</v>
      </c>
      <c r="AW144">
        <f>($AV$163-$AV$160)/200</f>
        <v>0.09</v>
      </c>
    </row>
    <row r="145" spans="1:49" x14ac:dyDescent="0.25">
      <c r="A145">
        <v>1872</v>
      </c>
      <c r="D145">
        <v>80.144616999999997</v>
      </c>
      <c r="E145" s="4">
        <v>2</v>
      </c>
      <c r="F145">
        <v>72.464334000000008</v>
      </c>
      <c r="G145" s="3">
        <v>3</v>
      </c>
      <c r="P145">
        <v>2</v>
      </c>
      <c r="Q145" t="str">
        <f>CONCATENATE(C145,E145,G145,I145)</f>
        <v>23</v>
      </c>
      <c r="R145">
        <v>4</v>
      </c>
      <c r="T145" t="s">
        <v>238</v>
      </c>
      <c r="AU145">
        <v>4</v>
      </c>
      <c r="AV145">
        <v>10811</v>
      </c>
      <c r="AW145">
        <f>($AV$164-$AV$161)/200</f>
        <v>0.14000000000000001</v>
      </c>
    </row>
    <row r="146" spans="1:49" x14ac:dyDescent="0.25">
      <c r="A146">
        <v>1873</v>
      </c>
      <c r="D146">
        <v>80.144616999999997</v>
      </c>
      <c r="E146" s="4">
        <v>2</v>
      </c>
      <c r="F146">
        <v>72.464334000000008</v>
      </c>
      <c r="G146" s="3">
        <v>3</v>
      </c>
      <c r="P146">
        <v>2</v>
      </c>
      <c r="Q146" t="str">
        <f>CONCATENATE(C146,E146,G146,I146)</f>
        <v>23</v>
      </c>
      <c r="R146">
        <v>2</v>
      </c>
      <c r="T146" t="s">
        <v>231</v>
      </c>
      <c r="AU146">
        <v>2</v>
      </c>
      <c r="AV146">
        <v>10821</v>
      </c>
      <c r="AW146">
        <f>($AV$165-$AV$162)/200</f>
        <v>0.08</v>
      </c>
    </row>
    <row r="147" spans="1:49" x14ac:dyDescent="0.25">
      <c r="A147">
        <v>1874</v>
      </c>
      <c r="D147">
        <v>80.144616999999997</v>
      </c>
      <c r="E147" s="4">
        <v>2</v>
      </c>
      <c r="F147">
        <v>72.464334000000008</v>
      </c>
      <c r="G147" s="3">
        <v>3</v>
      </c>
      <c r="P147">
        <v>2</v>
      </c>
      <c r="Q147" t="str">
        <f>CONCATENATE(C147,E147,G147,I147)</f>
        <v>23</v>
      </c>
      <c r="R147">
        <v>3</v>
      </c>
      <c r="T147" t="s">
        <v>232</v>
      </c>
      <c r="AU147">
        <v>3</v>
      </c>
      <c r="AV147">
        <v>10823</v>
      </c>
      <c r="AW147">
        <f>($AV$166-$AV$163)/200</f>
        <v>0.12</v>
      </c>
    </row>
    <row r="148" spans="1:49" x14ac:dyDescent="0.25">
      <c r="A148">
        <v>1875</v>
      </c>
      <c r="D148">
        <v>80.144616999999997</v>
      </c>
      <c r="E148" s="4">
        <v>2</v>
      </c>
      <c r="F148">
        <v>72.464334000000008</v>
      </c>
      <c r="G148" s="3">
        <v>3</v>
      </c>
      <c r="P148">
        <v>2</v>
      </c>
      <c r="Q148" t="str">
        <f>CONCATENATE(C148,E148,G148,I148)</f>
        <v>23</v>
      </c>
      <c r="R148">
        <v>1</v>
      </c>
      <c r="T148" t="s">
        <v>233</v>
      </c>
      <c r="AU148">
        <v>1</v>
      </c>
      <c r="AV148">
        <v>10832</v>
      </c>
      <c r="AW148">
        <f>($AV$167-$AV$164)/200</f>
        <v>8.5000000000000006E-2</v>
      </c>
    </row>
    <row r="149" spans="1:49" x14ac:dyDescent="0.25">
      <c r="A149">
        <v>1876</v>
      </c>
      <c r="D149">
        <v>80.144616999999997</v>
      </c>
      <c r="E149" s="4">
        <v>2</v>
      </c>
      <c r="F149">
        <v>72.464334000000008</v>
      </c>
      <c r="G149" s="3">
        <v>3</v>
      </c>
      <c r="P149">
        <v>2</v>
      </c>
      <c r="Q149" t="str">
        <f>CONCATENATE(C149,E149,G149,I149)</f>
        <v>23</v>
      </c>
      <c r="R149">
        <v>4</v>
      </c>
      <c r="T149" t="s">
        <v>239</v>
      </c>
      <c r="AU149">
        <v>4</v>
      </c>
      <c r="AV149">
        <v>10837</v>
      </c>
      <c r="AW149">
        <f>($AV$168-$AV$165)/200</f>
        <v>0.115</v>
      </c>
    </row>
    <row r="150" spans="1:49" x14ac:dyDescent="0.25">
      <c r="A150">
        <v>1877</v>
      </c>
      <c r="D150">
        <v>80.144616999999997</v>
      </c>
      <c r="E150" s="4">
        <v>2</v>
      </c>
      <c r="F150">
        <v>72.464334000000008</v>
      </c>
      <c r="G150" s="3">
        <v>3</v>
      </c>
      <c r="P150">
        <v>2</v>
      </c>
      <c r="Q150" t="str">
        <f>CONCATENATE(C150,E150,G150,I150)</f>
        <v>23</v>
      </c>
      <c r="R150">
        <v>2</v>
      </c>
      <c r="T150" t="s">
        <v>227</v>
      </c>
      <c r="AU150">
        <v>2</v>
      </c>
      <c r="AV150">
        <v>10844</v>
      </c>
      <c r="AW150">
        <f>($AV$169-$AV$166)/200</f>
        <v>0.09</v>
      </c>
    </row>
    <row r="151" spans="1:49" x14ac:dyDescent="0.25">
      <c r="A151">
        <v>1878</v>
      </c>
      <c r="D151">
        <v>80.144616999999997</v>
      </c>
      <c r="E151" s="4">
        <v>2</v>
      </c>
      <c r="F151">
        <v>72.464334000000008</v>
      </c>
      <c r="G151" s="3">
        <v>3</v>
      </c>
      <c r="P151">
        <v>2</v>
      </c>
      <c r="Q151" t="str">
        <f>CONCATENATE(C151,E151,G151,I151)</f>
        <v>23</v>
      </c>
      <c r="R151">
        <v>3</v>
      </c>
      <c r="T151" t="s">
        <v>228</v>
      </c>
      <c r="AU151">
        <v>3</v>
      </c>
      <c r="AV151">
        <v>10847</v>
      </c>
      <c r="AW151">
        <f>($AV$170-$AV$167)/200</f>
        <v>0.13500000000000001</v>
      </c>
    </row>
    <row r="152" spans="1:49" x14ac:dyDescent="0.25">
      <c r="A152">
        <v>1879</v>
      </c>
      <c r="D152">
        <v>80.144616999999997</v>
      </c>
      <c r="E152" s="4">
        <v>2</v>
      </c>
      <c r="F152">
        <v>72.657906999999994</v>
      </c>
      <c r="G152" s="3">
        <v>3</v>
      </c>
      <c r="P152">
        <v>2</v>
      </c>
      <c r="Q152" t="str">
        <f>CONCATENATE(C152,E152,G152,I152)</f>
        <v>23</v>
      </c>
      <c r="R152">
        <v>1</v>
      </c>
      <c r="T152" t="s">
        <v>229</v>
      </c>
      <c r="AU152">
        <v>1</v>
      </c>
      <c r="AV152">
        <v>10855</v>
      </c>
      <c r="AW152">
        <f>($AV$171-$AV$168)/200</f>
        <v>9.5000000000000001E-2</v>
      </c>
    </row>
    <row r="153" spans="1:49" x14ac:dyDescent="0.25">
      <c r="A153">
        <v>1880</v>
      </c>
      <c r="D153">
        <v>80.790002000000001</v>
      </c>
      <c r="E153" s="4">
        <v>2</v>
      </c>
      <c r="F153">
        <v>72.657906999999994</v>
      </c>
      <c r="G153" s="3">
        <v>3</v>
      </c>
      <c r="P153">
        <v>2</v>
      </c>
      <c r="Q153" t="str">
        <f>CONCATENATE(C153,E153,G153,I153)</f>
        <v>23</v>
      </c>
      <c r="R153">
        <v>4</v>
      </c>
      <c r="T153" t="s">
        <v>230</v>
      </c>
      <c r="AU153">
        <v>4</v>
      </c>
      <c r="AV153">
        <v>10861</v>
      </c>
      <c r="AW153">
        <f>($AV$172-$AV$169)/200</f>
        <v>0.14000000000000001</v>
      </c>
    </row>
    <row r="154" spans="1:49" x14ac:dyDescent="0.25">
      <c r="A154">
        <v>1881</v>
      </c>
      <c r="B154">
        <v>88.728421999999995</v>
      </c>
      <c r="C154" s="1">
        <v>1</v>
      </c>
      <c r="F154">
        <v>72.851586999999995</v>
      </c>
      <c r="G154" s="3">
        <v>3</v>
      </c>
      <c r="P154">
        <v>2</v>
      </c>
      <c r="Q154" t="str">
        <f>CONCATENATE(C154,E154,G154,I154)</f>
        <v>13</v>
      </c>
      <c r="R154">
        <v>2</v>
      </c>
      <c r="T154" t="s">
        <v>231</v>
      </c>
      <c r="AU154">
        <v>2</v>
      </c>
      <c r="AV154">
        <v>10867</v>
      </c>
      <c r="AW154">
        <f>($AV$173-$AV$170)/200</f>
        <v>7.4999999999999997E-2</v>
      </c>
    </row>
    <row r="155" spans="1:49" x14ac:dyDescent="0.25">
      <c r="A155">
        <v>1882</v>
      </c>
      <c r="B155">
        <v>88.728421999999995</v>
      </c>
      <c r="C155" s="1">
        <v>1</v>
      </c>
      <c r="F155">
        <v>72.851586999999995</v>
      </c>
      <c r="G155" s="3">
        <v>3</v>
      </c>
      <c r="P155">
        <v>2</v>
      </c>
      <c r="Q155" t="str">
        <f>CONCATENATE(C155,E155,G155,I155)</f>
        <v>13</v>
      </c>
      <c r="R155">
        <v>3</v>
      </c>
      <c r="T155" t="s">
        <v>232</v>
      </c>
      <c r="AU155">
        <v>3</v>
      </c>
      <c r="AV155">
        <v>10871</v>
      </c>
      <c r="AW155">
        <f>($AV$174-$AV$171)/200</f>
        <v>0.12</v>
      </c>
    </row>
    <row r="156" spans="1:49" x14ac:dyDescent="0.25">
      <c r="A156">
        <v>1883</v>
      </c>
      <c r="B156">
        <v>88.728421999999995</v>
      </c>
      <c r="C156" s="1">
        <v>1</v>
      </c>
      <c r="F156">
        <v>72.851586999999995</v>
      </c>
      <c r="G156" s="3">
        <v>3</v>
      </c>
      <c r="P156">
        <v>2</v>
      </c>
      <c r="Q156" t="str">
        <f>CONCATENATE(C156,E156,G156,I156)</f>
        <v>13</v>
      </c>
      <c r="R156">
        <v>1</v>
      </c>
      <c r="T156" t="s">
        <v>233</v>
      </c>
      <c r="AU156">
        <v>1</v>
      </c>
      <c r="AV156">
        <v>10878</v>
      </c>
      <c r="AW156">
        <f>($AV$175-$AV$172)/200</f>
        <v>7.0000000000000007E-2</v>
      </c>
    </row>
    <row r="157" spans="1:49" x14ac:dyDescent="0.25">
      <c r="A157">
        <v>1884</v>
      </c>
      <c r="B157">
        <v>88.728421999999995</v>
      </c>
      <c r="C157" s="1">
        <v>1</v>
      </c>
      <c r="F157">
        <v>72.851586999999995</v>
      </c>
      <c r="G157" s="3">
        <v>3</v>
      </c>
      <c r="P157">
        <v>2</v>
      </c>
      <c r="Q157" t="str">
        <f>CONCATENATE(C157,E157,G157,I157)</f>
        <v>13</v>
      </c>
      <c r="R157">
        <v>4</v>
      </c>
      <c r="T157" t="s">
        <v>238</v>
      </c>
      <c r="AU157">
        <v>4</v>
      </c>
      <c r="AV157">
        <v>10884</v>
      </c>
      <c r="AW157">
        <f>($AV$176-$AV$173)/200</f>
        <v>0.105</v>
      </c>
    </row>
    <row r="158" spans="1:49" x14ac:dyDescent="0.25">
      <c r="A158">
        <v>1885</v>
      </c>
      <c r="B158">
        <v>88.728421999999995</v>
      </c>
      <c r="C158" s="1">
        <v>1</v>
      </c>
      <c r="F158">
        <v>73.432412999999997</v>
      </c>
      <c r="G158" s="3">
        <v>3</v>
      </c>
      <c r="H158">
        <v>80.273629999999997</v>
      </c>
      <c r="I158" s="2">
        <v>4</v>
      </c>
      <c r="P158">
        <v>3</v>
      </c>
      <c r="Q158" t="str">
        <f>CONCATENATE(C158,E158,G158,I158)</f>
        <v>134</v>
      </c>
      <c r="R158" t="s">
        <v>22</v>
      </c>
      <c r="T158" t="s">
        <v>231</v>
      </c>
      <c r="AU158" t="s">
        <v>22</v>
      </c>
      <c r="AV158">
        <v>10894</v>
      </c>
      <c r="AW158">
        <f>($AV$177-$AV$174)/200</f>
        <v>7.4999999999999997E-2</v>
      </c>
    </row>
    <row r="159" spans="1:49" x14ac:dyDescent="0.25">
      <c r="A159">
        <v>1886</v>
      </c>
      <c r="B159">
        <v>88.728421999999995</v>
      </c>
      <c r="C159" s="1">
        <v>1</v>
      </c>
      <c r="H159">
        <v>80.273629999999997</v>
      </c>
      <c r="I159" s="2">
        <v>4</v>
      </c>
      <c r="P159">
        <v>2</v>
      </c>
      <c r="Q159" t="str">
        <f>CONCATENATE(C159,E159,G159,I159)</f>
        <v>14</v>
      </c>
      <c r="R159" t="s">
        <v>22</v>
      </c>
      <c r="T159" t="s">
        <v>243</v>
      </c>
      <c r="AU159" t="s">
        <v>22</v>
      </c>
      <c r="AV159">
        <v>11229</v>
      </c>
      <c r="AW159">
        <f>($AV$178-$AV$175)/200</f>
        <v>0.14000000000000001</v>
      </c>
    </row>
    <row r="160" spans="1:49" x14ac:dyDescent="0.25">
      <c r="A160">
        <v>1887</v>
      </c>
      <c r="B160">
        <v>88.728421999999995</v>
      </c>
      <c r="C160" s="1">
        <v>1</v>
      </c>
      <c r="H160">
        <v>80.273629999999997</v>
      </c>
      <c r="I160" s="2">
        <v>4</v>
      </c>
      <c r="P160">
        <v>2</v>
      </c>
      <c r="Q160" t="str">
        <f>CONCATENATE(C160,E160,G160,I160)</f>
        <v>14</v>
      </c>
      <c r="R160">
        <v>2</v>
      </c>
      <c r="T160" t="s">
        <v>246</v>
      </c>
      <c r="AU160">
        <v>2</v>
      </c>
      <c r="AV160">
        <v>11230</v>
      </c>
      <c r="AW160">
        <f>($AV$179-$AV$176)/200</f>
        <v>0.14499999999999999</v>
      </c>
    </row>
    <row r="161" spans="1:49" x14ac:dyDescent="0.25">
      <c r="A161">
        <v>1888</v>
      </c>
      <c r="B161">
        <v>88.728421999999995</v>
      </c>
      <c r="C161" s="1">
        <v>1</v>
      </c>
      <c r="H161">
        <v>80.273629999999997</v>
      </c>
      <c r="I161" s="2">
        <v>4</v>
      </c>
      <c r="P161">
        <v>2</v>
      </c>
      <c r="Q161" t="str">
        <f>CONCATENATE(C161,E161,G161,I161)</f>
        <v>14</v>
      </c>
      <c r="R161">
        <v>3</v>
      </c>
      <c r="T161" t="s">
        <v>247</v>
      </c>
      <c r="AU161">
        <v>3</v>
      </c>
      <c r="AV161">
        <v>11232</v>
      </c>
      <c r="AW161">
        <f>($AV$180-$AV$177)/200</f>
        <v>0.14000000000000001</v>
      </c>
    </row>
    <row r="162" spans="1:49" x14ac:dyDescent="0.25">
      <c r="A162">
        <v>1889</v>
      </c>
      <c r="B162">
        <v>88.728421999999995</v>
      </c>
      <c r="C162" s="1">
        <v>1</v>
      </c>
      <c r="H162">
        <v>80.273629999999997</v>
      </c>
      <c r="I162" s="2">
        <v>4</v>
      </c>
      <c r="P162">
        <v>2</v>
      </c>
      <c r="Q162" t="str">
        <f>CONCATENATE(C162,E162,G162,I162)</f>
        <v>14</v>
      </c>
      <c r="R162">
        <v>1</v>
      </c>
      <c r="T162" t="s">
        <v>228</v>
      </c>
      <c r="AU162">
        <v>1</v>
      </c>
      <c r="AV162">
        <v>11248</v>
      </c>
      <c r="AW162">
        <f>($AV$181-$AV$178)/200</f>
        <v>0.17</v>
      </c>
    </row>
    <row r="163" spans="1:49" x14ac:dyDescent="0.25">
      <c r="A163">
        <v>1890</v>
      </c>
      <c r="B163">
        <v>88.728421999999995</v>
      </c>
      <c r="C163" s="1">
        <v>1</v>
      </c>
      <c r="H163">
        <v>80.273629999999997</v>
      </c>
      <c r="I163" s="2">
        <v>4</v>
      </c>
      <c r="P163">
        <v>2</v>
      </c>
      <c r="Q163" t="str">
        <f>CONCATENATE(C163,E163,G163,I163)</f>
        <v>14</v>
      </c>
      <c r="R163">
        <v>4</v>
      </c>
      <c r="T163" t="s">
        <v>229</v>
      </c>
      <c r="AU163">
        <v>4</v>
      </c>
      <c r="AV163">
        <v>11248</v>
      </c>
      <c r="AW163">
        <f>($AV$182-$AV$179)/200</f>
        <v>0.13500000000000001</v>
      </c>
    </row>
    <row r="164" spans="1:49" x14ac:dyDescent="0.25">
      <c r="A164">
        <v>1891</v>
      </c>
      <c r="B164">
        <v>88.728421999999995</v>
      </c>
      <c r="C164" s="1">
        <v>1</v>
      </c>
      <c r="H164">
        <v>80.273629999999997</v>
      </c>
      <c r="I164" s="2">
        <v>4</v>
      </c>
      <c r="P164">
        <v>2</v>
      </c>
      <c r="Q164" t="str">
        <f>CONCATENATE(C164,E164,G164,I164)</f>
        <v>14</v>
      </c>
      <c r="R164">
        <v>2</v>
      </c>
      <c r="T164" t="s">
        <v>230</v>
      </c>
      <c r="AU164">
        <v>2</v>
      </c>
      <c r="AV164">
        <v>11260</v>
      </c>
      <c r="AW164">
        <f>($AV$183-$AV$180)/200</f>
        <v>0.155</v>
      </c>
    </row>
    <row r="165" spans="1:49" x14ac:dyDescent="0.25">
      <c r="A165">
        <v>1892</v>
      </c>
      <c r="B165">
        <v>88.728421999999995</v>
      </c>
      <c r="C165" s="1">
        <v>1</v>
      </c>
      <c r="H165">
        <v>80.273629999999997</v>
      </c>
      <c r="I165" s="2">
        <v>4</v>
      </c>
      <c r="P165">
        <v>2</v>
      </c>
      <c r="Q165" t="str">
        <f>CONCATENATE(C165,E165,G165,I165)</f>
        <v>14</v>
      </c>
      <c r="R165">
        <v>3</v>
      </c>
      <c r="T165" t="s">
        <v>231</v>
      </c>
      <c r="AU165">
        <v>3</v>
      </c>
      <c r="AV165">
        <v>11264</v>
      </c>
      <c r="AW165">
        <f>($AV$184-$AV$181)/200</f>
        <v>7.4999999999999997E-2</v>
      </c>
    </row>
    <row r="166" spans="1:49" x14ac:dyDescent="0.25">
      <c r="A166">
        <v>1893</v>
      </c>
      <c r="B166">
        <v>88.728421999999995</v>
      </c>
      <c r="C166" s="1">
        <v>1</v>
      </c>
      <c r="H166">
        <v>80.273629999999997</v>
      </c>
      <c r="I166" s="2">
        <v>4</v>
      </c>
      <c r="P166">
        <v>2</v>
      </c>
      <c r="Q166" t="str">
        <f>CONCATENATE(C166,E166,G166,I166)</f>
        <v>14</v>
      </c>
      <c r="R166">
        <v>1</v>
      </c>
      <c r="T166" t="s">
        <v>232</v>
      </c>
      <c r="AU166">
        <v>1</v>
      </c>
      <c r="AV166">
        <v>11272</v>
      </c>
      <c r="AW166">
        <f>($AV$185-$AV$182)/200</f>
        <v>9.5000000000000001E-2</v>
      </c>
    </row>
    <row r="167" spans="1:49" x14ac:dyDescent="0.25">
      <c r="A167">
        <v>1894</v>
      </c>
      <c r="B167">
        <v>88.728421999999995</v>
      </c>
      <c r="C167" s="1">
        <v>1</v>
      </c>
      <c r="H167">
        <v>80.273629999999997</v>
      </c>
      <c r="I167" s="2">
        <v>4</v>
      </c>
      <c r="P167">
        <v>2</v>
      </c>
      <c r="Q167" t="str">
        <f>CONCATENATE(C167,E167,G167,I167)</f>
        <v>14</v>
      </c>
      <c r="R167">
        <v>4</v>
      </c>
      <c r="T167" t="s">
        <v>233</v>
      </c>
      <c r="AU167">
        <v>4</v>
      </c>
      <c r="AV167">
        <v>11277</v>
      </c>
      <c r="AW167">
        <f>($AV$186-$AV$183)/200</f>
        <v>7.4999999999999997E-2</v>
      </c>
    </row>
    <row r="168" spans="1:49" x14ac:dyDescent="0.25">
      <c r="A168">
        <v>1895</v>
      </c>
      <c r="B168">
        <v>88.728421999999995</v>
      </c>
      <c r="C168" s="1">
        <v>1</v>
      </c>
      <c r="H168">
        <v>80.273629999999997</v>
      </c>
      <c r="I168" s="2">
        <v>4</v>
      </c>
      <c r="P168">
        <v>2</v>
      </c>
      <c r="Q168" t="str">
        <f>CONCATENATE(C168,E168,G168,I168)</f>
        <v>14</v>
      </c>
      <c r="R168">
        <v>3</v>
      </c>
      <c r="T168" t="s">
        <v>239</v>
      </c>
      <c r="AU168">
        <v>3</v>
      </c>
      <c r="AV168">
        <v>11287</v>
      </c>
      <c r="AW168">
        <f>($AV$187-$AV$184)/200</f>
        <v>0.09</v>
      </c>
    </row>
    <row r="169" spans="1:49" x14ac:dyDescent="0.25">
      <c r="A169">
        <v>1896</v>
      </c>
      <c r="B169">
        <v>88.728421999999995</v>
      </c>
      <c r="C169" s="1">
        <v>1</v>
      </c>
      <c r="D169">
        <v>97.57046299999999</v>
      </c>
      <c r="E169" s="4">
        <v>2</v>
      </c>
      <c r="H169">
        <v>80.467309999999998</v>
      </c>
      <c r="I169" s="2">
        <v>4</v>
      </c>
      <c r="P169">
        <v>3</v>
      </c>
      <c r="Q169" t="str">
        <f>CONCATENATE(C169,E169,G169,I169)</f>
        <v>124</v>
      </c>
      <c r="R169">
        <v>2</v>
      </c>
      <c r="T169" t="s">
        <v>227</v>
      </c>
      <c r="AU169">
        <v>2</v>
      </c>
      <c r="AV169">
        <v>11290</v>
      </c>
      <c r="AW169">
        <f>($AV$188-$AV$185)/200</f>
        <v>7.0000000000000007E-2</v>
      </c>
    </row>
    <row r="170" spans="1:49" x14ac:dyDescent="0.25">
      <c r="A170">
        <v>1897</v>
      </c>
      <c r="D170">
        <v>97.57046299999999</v>
      </c>
      <c r="E170" s="4">
        <v>2</v>
      </c>
      <c r="H170">
        <v>80.467309999999998</v>
      </c>
      <c r="I170" s="2">
        <v>4</v>
      </c>
      <c r="P170">
        <v>2</v>
      </c>
      <c r="Q170" t="str">
        <f>CONCATENATE(C170,E170,G170,I170)</f>
        <v>24</v>
      </c>
      <c r="R170">
        <v>1</v>
      </c>
      <c r="T170" t="s">
        <v>228</v>
      </c>
      <c r="AU170">
        <v>1</v>
      </c>
      <c r="AV170">
        <v>11304</v>
      </c>
      <c r="AW170">
        <f>($AV$189-$AV$186)/200</f>
        <v>9.5000000000000001E-2</v>
      </c>
    </row>
    <row r="171" spans="1:49" x14ac:dyDescent="0.25">
      <c r="A171">
        <v>1898</v>
      </c>
      <c r="D171">
        <v>97.57046299999999</v>
      </c>
      <c r="E171" s="4">
        <v>2</v>
      </c>
      <c r="H171">
        <v>80.467309999999998</v>
      </c>
      <c r="I171" s="2">
        <v>4</v>
      </c>
      <c r="P171">
        <v>2</v>
      </c>
      <c r="Q171" t="str">
        <f>CONCATENATE(C171,E171,G171,I171)</f>
        <v>24</v>
      </c>
      <c r="R171">
        <v>4</v>
      </c>
      <c r="T171" t="s">
        <v>229</v>
      </c>
      <c r="AU171">
        <v>4</v>
      </c>
      <c r="AV171">
        <v>11306</v>
      </c>
      <c r="AW171">
        <f>($AV$190-$AV$187)/200</f>
        <v>7.4999999999999997E-2</v>
      </c>
    </row>
    <row r="172" spans="1:49" x14ac:dyDescent="0.25">
      <c r="A172">
        <v>1899</v>
      </c>
      <c r="D172">
        <v>97.57046299999999</v>
      </c>
      <c r="E172" s="4">
        <v>2</v>
      </c>
      <c r="H172">
        <v>80.467309999999998</v>
      </c>
      <c r="I172" s="2">
        <v>4</v>
      </c>
      <c r="P172">
        <v>2</v>
      </c>
      <c r="Q172" t="str">
        <f>CONCATENATE(C172,E172,G172,I172)</f>
        <v>24</v>
      </c>
      <c r="R172">
        <v>2</v>
      </c>
      <c r="T172" t="s">
        <v>230</v>
      </c>
      <c r="AU172">
        <v>2</v>
      </c>
      <c r="AV172">
        <v>11318</v>
      </c>
      <c r="AW172">
        <f>($AV$191-$AV$188)/200</f>
        <v>0.1</v>
      </c>
    </row>
    <row r="173" spans="1:49" x14ac:dyDescent="0.25">
      <c r="A173">
        <v>1900</v>
      </c>
      <c r="D173">
        <v>97.57046299999999</v>
      </c>
      <c r="E173" s="4">
        <v>2</v>
      </c>
      <c r="F173">
        <v>87.953915999999992</v>
      </c>
      <c r="G173" s="3">
        <v>3</v>
      </c>
      <c r="H173">
        <v>80.467309999999998</v>
      </c>
      <c r="I173" s="2">
        <v>4</v>
      </c>
      <c r="P173">
        <v>3</v>
      </c>
      <c r="Q173" t="str">
        <f>CONCATENATE(C173,E173,G173,I173)</f>
        <v>234</v>
      </c>
      <c r="R173">
        <v>3</v>
      </c>
      <c r="T173" t="s">
        <v>231</v>
      </c>
      <c r="AU173">
        <v>3</v>
      </c>
      <c r="AV173">
        <v>11319</v>
      </c>
      <c r="AW173">
        <f>($AV$192-$AV$189)/200</f>
        <v>5.5E-2</v>
      </c>
    </row>
    <row r="174" spans="1:49" x14ac:dyDescent="0.25">
      <c r="A174">
        <v>1901</v>
      </c>
      <c r="D174">
        <v>97.57046299999999</v>
      </c>
      <c r="E174" s="4">
        <v>2</v>
      </c>
      <c r="F174">
        <v>87.953915999999992</v>
      </c>
      <c r="G174" s="3">
        <v>3</v>
      </c>
      <c r="H174">
        <v>80.467309999999998</v>
      </c>
      <c r="I174" s="2">
        <v>4</v>
      </c>
      <c r="P174">
        <v>3</v>
      </c>
      <c r="Q174" t="str">
        <f>CONCATENATE(C174,E174,G174,I174)</f>
        <v>234</v>
      </c>
      <c r="R174">
        <v>1</v>
      </c>
      <c r="T174" t="s">
        <v>232</v>
      </c>
      <c r="AU174">
        <v>1</v>
      </c>
      <c r="AV174">
        <v>11330</v>
      </c>
      <c r="AW174">
        <f>($AV$193-$AV$190)/200</f>
        <v>8.5000000000000006E-2</v>
      </c>
    </row>
    <row r="175" spans="1:49" x14ac:dyDescent="0.25">
      <c r="A175">
        <v>1902</v>
      </c>
      <c r="D175">
        <v>97.57046299999999</v>
      </c>
      <c r="E175" s="4">
        <v>2</v>
      </c>
      <c r="F175">
        <v>87.953915999999992</v>
      </c>
      <c r="G175" s="3">
        <v>3</v>
      </c>
      <c r="P175">
        <v>2</v>
      </c>
      <c r="Q175" t="str">
        <f>CONCATENATE(C175,E175,G175,I175)</f>
        <v>23</v>
      </c>
      <c r="R175">
        <v>4</v>
      </c>
      <c r="T175" t="s">
        <v>233</v>
      </c>
      <c r="AU175">
        <v>4</v>
      </c>
      <c r="AV175">
        <v>11332</v>
      </c>
      <c r="AW175">
        <f>($AV$194-$AV$191)/200</f>
        <v>0.06</v>
      </c>
    </row>
    <row r="176" spans="1:49" x14ac:dyDescent="0.25">
      <c r="A176">
        <v>1903</v>
      </c>
      <c r="D176">
        <v>97.57046299999999</v>
      </c>
      <c r="E176" s="4">
        <v>2</v>
      </c>
      <c r="F176">
        <v>87.953915999999992</v>
      </c>
      <c r="G176" s="3">
        <v>3</v>
      </c>
      <c r="P176">
        <v>2</v>
      </c>
      <c r="Q176" t="str">
        <f>CONCATENATE(C176,E176,G176,I176)</f>
        <v>23</v>
      </c>
      <c r="R176">
        <v>2</v>
      </c>
      <c r="T176" t="s">
        <v>238</v>
      </c>
      <c r="AU176">
        <v>2</v>
      </c>
      <c r="AV176">
        <v>11340</v>
      </c>
      <c r="AW176">
        <f>($AV$195-$AV$192)/200</f>
        <v>0.115</v>
      </c>
    </row>
    <row r="177" spans="1:49" x14ac:dyDescent="0.25">
      <c r="A177">
        <v>1904</v>
      </c>
      <c r="D177">
        <v>97.57046299999999</v>
      </c>
      <c r="E177" s="4">
        <v>2</v>
      </c>
      <c r="F177">
        <v>87.953915999999992</v>
      </c>
      <c r="G177" s="3">
        <v>3</v>
      </c>
      <c r="P177">
        <v>2</v>
      </c>
      <c r="Q177" t="str">
        <f>CONCATENATE(C177,E177,G177,I177)</f>
        <v>23</v>
      </c>
      <c r="R177">
        <v>3</v>
      </c>
      <c r="T177" t="s">
        <v>231</v>
      </c>
      <c r="AU177">
        <v>3</v>
      </c>
      <c r="AV177">
        <v>11345</v>
      </c>
      <c r="AW177">
        <f>($AV$196-$AV$193)/200</f>
        <v>6.5000000000000002E-2</v>
      </c>
    </row>
    <row r="178" spans="1:49" x14ac:dyDescent="0.25">
      <c r="A178">
        <v>1905</v>
      </c>
      <c r="D178">
        <v>97.57046299999999</v>
      </c>
      <c r="E178" s="4">
        <v>2</v>
      </c>
      <c r="F178">
        <v>87.953915999999992</v>
      </c>
      <c r="G178" s="3">
        <v>3</v>
      </c>
      <c r="P178">
        <v>2</v>
      </c>
      <c r="Q178" t="str">
        <f>CONCATENATE(C178,E178,G178,I178)</f>
        <v>23</v>
      </c>
      <c r="R178">
        <v>4</v>
      </c>
      <c r="T178" t="s">
        <v>232</v>
      </c>
      <c r="AU178">
        <v>4</v>
      </c>
      <c r="AV178">
        <v>11360</v>
      </c>
      <c r="AW178">
        <f>($AV$197-$AV$194)/200</f>
        <v>0.105</v>
      </c>
    </row>
    <row r="179" spans="1:49" x14ac:dyDescent="0.25">
      <c r="A179">
        <v>1906</v>
      </c>
      <c r="D179">
        <v>97.57046299999999</v>
      </c>
      <c r="E179" s="4">
        <v>2</v>
      </c>
      <c r="F179">
        <v>87.953915999999992</v>
      </c>
      <c r="G179" s="3">
        <v>3</v>
      </c>
      <c r="P179">
        <v>2</v>
      </c>
      <c r="Q179" t="str">
        <f>CONCATENATE(C179,E179,G179,I179)</f>
        <v>23</v>
      </c>
      <c r="R179">
        <v>3</v>
      </c>
      <c r="T179" t="s">
        <v>233</v>
      </c>
      <c r="AU179">
        <v>3</v>
      </c>
      <c r="AV179">
        <v>11369</v>
      </c>
      <c r="AW179">
        <f>($AV$198-$AV$195)/200</f>
        <v>0.08</v>
      </c>
    </row>
    <row r="180" spans="1:49" x14ac:dyDescent="0.25">
      <c r="A180">
        <v>1907</v>
      </c>
      <c r="D180">
        <v>97.57046299999999</v>
      </c>
      <c r="E180" s="4">
        <v>2</v>
      </c>
      <c r="F180">
        <v>87.953915999999992</v>
      </c>
      <c r="G180" s="3">
        <v>3</v>
      </c>
      <c r="P180">
        <v>2</v>
      </c>
      <c r="Q180" t="str">
        <f>CONCATENATE(C180,E180,G180,I180)</f>
        <v>23</v>
      </c>
      <c r="R180">
        <v>2</v>
      </c>
      <c r="T180" t="s">
        <v>239</v>
      </c>
      <c r="AU180">
        <v>2</v>
      </c>
      <c r="AV180">
        <v>11373</v>
      </c>
      <c r="AW180">
        <f>($AV$199-$AV$196)/200</f>
        <v>0.115</v>
      </c>
    </row>
    <row r="181" spans="1:49" x14ac:dyDescent="0.25">
      <c r="A181">
        <v>1908</v>
      </c>
      <c r="D181">
        <v>97.57046299999999</v>
      </c>
      <c r="E181" s="4">
        <v>2</v>
      </c>
      <c r="F181">
        <v>87.953915999999992</v>
      </c>
      <c r="G181" s="3">
        <v>3</v>
      </c>
      <c r="P181">
        <v>2</v>
      </c>
      <c r="Q181" t="str">
        <f>CONCATENATE(C181,E181,G181,I181)</f>
        <v>23</v>
      </c>
      <c r="R181">
        <v>1</v>
      </c>
      <c r="T181" t="s">
        <v>227</v>
      </c>
      <c r="AU181">
        <v>1</v>
      </c>
      <c r="AV181">
        <v>11394</v>
      </c>
      <c r="AW181">
        <f>($AV$200-$AV$197)/200</f>
        <v>7.0000000000000007E-2</v>
      </c>
    </row>
    <row r="182" spans="1:49" x14ac:dyDescent="0.25">
      <c r="A182">
        <v>1909</v>
      </c>
      <c r="D182">
        <v>97.57046299999999</v>
      </c>
      <c r="E182" s="4">
        <v>2</v>
      </c>
      <c r="F182">
        <v>87.953915999999992</v>
      </c>
      <c r="G182" s="3">
        <v>3</v>
      </c>
      <c r="P182">
        <v>2</v>
      </c>
      <c r="Q182" t="str">
        <f>CONCATENATE(C182,E182,G182,I182)</f>
        <v>23</v>
      </c>
      <c r="R182">
        <v>4</v>
      </c>
      <c r="AU182">
        <v>4</v>
      </c>
      <c r="AV182">
        <v>11396</v>
      </c>
    </row>
    <row r="183" spans="1:49" x14ac:dyDescent="0.25">
      <c r="A183">
        <v>1910</v>
      </c>
      <c r="D183">
        <v>97.57046299999999</v>
      </c>
      <c r="E183" s="4">
        <v>2</v>
      </c>
      <c r="F183">
        <v>87.953915999999992</v>
      </c>
      <c r="G183" s="3">
        <v>3</v>
      </c>
      <c r="P183">
        <v>2</v>
      </c>
      <c r="Q183" t="str">
        <f>CONCATENATE(C183,E183,G183,I183)</f>
        <v>23</v>
      </c>
      <c r="R183">
        <v>2</v>
      </c>
      <c r="AU183">
        <v>2</v>
      </c>
      <c r="AV183">
        <v>11404</v>
      </c>
    </row>
    <row r="184" spans="1:49" x14ac:dyDescent="0.25">
      <c r="A184">
        <v>1911</v>
      </c>
      <c r="D184">
        <v>97.57046299999999</v>
      </c>
      <c r="E184" s="4">
        <v>2</v>
      </c>
      <c r="F184">
        <v>87.953915999999992</v>
      </c>
      <c r="G184" s="3">
        <v>3</v>
      </c>
      <c r="P184">
        <v>2</v>
      </c>
      <c r="Q184" t="str">
        <f>CONCATENATE(C184,E184,G184,I184)</f>
        <v>23</v>
      </c>
      <c r="R184">
        <v>3</v>
      </c>
      <c r="AU184">
        <v>3</v>
      </c>
      <c r="AV184">
        <v>11409</v>
      </c>
    </row>
    <row r="185" spans="1:49" x14ac:dyDescent="0.25">
      <c r="A185">
        <v>1912</v>
      </c>
      <c r="D185">
        <v>97.57046299999999</v>
      </c>
      <c r="E185" s="4">
        <v>2</v>
      </c>
      <c r="F185">
        <v>87.953915999999992</v>
      </c>
      <c r="G185" s="3">
        <v>3</v>
      </c>
      <c r="P185">
        <v>2</v>
      </c>
      <c r="Q185" t="str">
        <f>CONCATENATE(C185,E185,G185,I185)</f>
        <v>23</v>
      </c>
      <c r="R185">
        <v>1</v>
      </c>
      <c r="AU185">
        <v>1</v>
      </c>
      <c r="AV185">
        <v>11415</v>
      </c>
    </row>
    <row r="186" spans="1:49" x14ac:dyDescent="0.25">
      <c r="A186">
        <v>1913</v>
      </c>
      <c r="D186">
        <v>97.57046299999999</v>
      </c>
      <c r="E186" s="4">
        <v>2</v>
      </c>
      <c r="F186">
        <v>88.405729000000008</v>
      </c>
      <c r="G186" s="3">
        <v>3</v>
      </c>
      <c r="P186">
        <v>2</v>
      </c>
      <c r="Q186" t="str">
        <f>CONCATENATE(C186,E186,G186,I186)</f>
        <v>23</v>
      </c>
      <c r="R186">
        <v>4</v>
      </c>
      <c r="AU186">
        <v>4</v>
      </c>
      <c r="AV186">
        <v>11419</v>
      </c>
    </row>
    <row r="187" spans="1:49" x14ac:dyDescent="0.25">
      <c r="A187">
        <v>1914</v>
      </c>
      <c r="D187">
        <v>97.57046299999999</v>
      </c>
      <c r="E187" s="4">
        <v>2</v>
      </c>
      <c r="F187">
        <v>88.405729000000008</v>
      </c>
      <c r="G187" s="3">
        <v>3</v>
      </c>
      <c r="P187">
        <v>2</v>
      </c>
      <c r="Q187" t="str">
        <f>CONCATENATE(C187,E187,G187,I187)</f>
        <v>23</v>
      </c>
      <c r="R187">
        <v>3</v>
      </c>
      <c r="AU187">
        <v>3</v>
      </c>
      <c r="AV187">
        <v>11427</v>
      </c>
    </row>
    <row r="188" spans="1:49" x14ac:dyDescent="0.25">
      <c r="A188">
        <v>1915</v>
      </c>
      <c r="D188">
        <v>97.57046299999999</v>
      </c>
      <c r="E188" s="4">
        <v>2</v>
      </c>
      <c r="F188">
        <v>88.405729000000008</v>
      </c>
      <c r="G188" s="3">
        <v>3</v>
      </c>
      <c r="P188">
        <v>2</v>
      </c>
      <c r="Q188" t="str">
        <f>CONCATENATE(C188,E188,G188,I188)</f>
        <v>23</v>
      </c>
      <c r="R188">
        <v>2</v>
      </c>
      <c r="AU188">
        <v>2</v>
      </c>
      <c r="AV188">
        <v>11429</v>
      </c>
    </row>
    <row r="189" spans="1:49" x14ac:dyDescent="0.25">
      <c r="A189">
        <v>1916</v>
      </c>
      <c r="B189">
        <v>104.669813</v>
      </c>
      <c r="C189" s="1">
        <v>1</v>
      </c>
      <c r="D189">
        <v>97.57046299999999</v>
      </c>
      <c r="E189" s="4">
        <v>2</v>
      </c>
      <c r="F189">
        <v>88.405729000000008</v>
      </c>
      <c r="G189" s="3">
        <v>3</v>
      </c>
      <c r="H189">
        <v>94.666120000000006</v>
      </c>
      <c r="I189" s="2">
        <v>4</v>
      </c>
      <c r="P189">
        <v>4</v>
      </c>
      <c r="Q189" t="str">
        <f>CONCATENATE(C189,E189,G189,I189)</f>
        <v>1234</v>
      </c>
      <c r="R189">
        <v>1</v>
      </c>
      <c r="AU189">
        <v>1</v>
      </c>
      <c r="AV189">
        <v>11438</v>
      </c>
    </row>
    <row r="190" spans="1:49" x14ac:dyDescent="0.25">
      <c r="A190">
        <v>1917</v>
      </c>
      <c r="B190">
        <v>104.669813</v>
      </c>
      <c r="C190" s="1">
        <v>1</v>
      </c>
      <c r="D190">
        <v>97.57046299999999</v>
      </c>
      <c r="E190" s="4">
        <v>2</v>
      </c>
      <c r="F190">
        <v>88.405729000000008</v>
      </c>
      <c r="G190" s="3">
        <v>3</v>
      </c>
      <c r="H190">
        <v>94.666120000000006</v>
      </c>
      <c r="I190" s="2">
        <v>4</v>
      </c>
      <c r="P190">
        <v>4</v>
      </c>
      <c r="Q190" t="str">
        <f>CONCATENATE(C190,E190,G190,I190)</f>
        <v>1234</v>
      </c>
      <c r="R190">
        <v>4</v>
      </c>
      <c r="AU190">
        <v>4</v>
      </c>
      <c r="AV190">
        <v>11442</v>
      </c>
    </row>
    <row r="191" spans="1:49" x14ac:dyDescent="0.25">
      <c r="A191">
        <v>1918</v>
      </c>
      <c r="B191">
        <v>104.669813</v>
      </c>
      <c r="C191" s="1">
        <v>1</v>
      </c>
      <c r="F191">
        <v>88.405729000000008</v>
      </c>
      <c r="G191" s="3">
        <v>3</v>
      </c>
      <c r="H191">
        <v>94.666120000000006</v>
      </c>
      <c r="I191" s="2">
        <v>4</v>
      </c>
      <c r="P191">
        <v>3</v>
      </c>
      <c r="Q191" t="str">
        <f>CONCATENATE(C191,E191,G191,I191)</f>
        <v>134</v>
      </c>
      <c r="R191">
        <v>2</v>
      </c>
      <c r="AU191">
        <v>2</v>
      </c>
      <c r="AV191">
        <v>11449</v>
      </c>
    </row>
    <row r="192" spans="1:49" x14ac:dyDescent="0.25">
      <c r="A192">
        <v>1919</v>
      </c>
      <c r="B192">
        <v>104.669813</v>
      </c>
      <c r="C192" s="1">
        <v>1</v>
      </c>
      <c r="F192">
        <v>88.405729000000008</v>
      </c>
      <c r="G192" s="3">
        <v>3</v>
      </c>
      <c r="H192">
        <v>94.666120000000006</v>
      </c>
      <c r="I192" s="2">
        <v>4</v>
      </c>
      <c r="P192">
        <v>3</v>
      </c>
      <c r="Q192" t="str">
        <f>CONCATENATE(C192,E192,G192,I192)</f>
        <v>134</v>
      </c>
      <c r="R192">
        <v>3</v>
      </c>
      <c r="AU192">
        <v>3</v>
      </c>
      <c r="AV192">
        <v>11449</v>
      </c>
    </row>
    <row r="193" spans="1:48" x14ac:dyDescent="0.25">
      <c r="A193">
        <v>1920</v>
      </c>
      <c r="B193">
        <v>104.669813</v>
      </c>
      <c r="C193" s="1">
        <v>1</v>
      </c>
      <c r="F193">
        <v>88.405729000000008</v>
      </c>
      <c r="G193" s="3">
        <v>3</v>
      </c>
      <c r="H193">
        <v>94.666120000000006</v>
      </c>
      <c r="I193" s="2">
        <v>4</v>
      </c>
      <c r="P193">
        <v>3</v>
      </c>
      <c r="Q193" t="str">
        <f>CONCATENATE(C193,E193,G193,I193)</f>
        <v>134</v>
      </c>
      <c r="R193">
        <v>1</v>
      </c>
      <c r="AU193">
        <v>1</v>
      </c>
      <c r="AV193">
        <v>11459</v>
      </c>
    </row>
    <row r="194" spans="1:48" x14ac:dyDescent="0.25">
      <c r="A194">
        <v>1921</v>
      </c>
      <c r="B194">
        <v>104.669813</v>
      </c>
      <c r="C194" s="1">
        <v>1</v>
      </c>
      <c r="F194">
        <v>88.405729000000008</v>
      </c>
      <c r="G194" s="3">
        <v>3</v>
      </c>
      <c r="H194">
        <v>94.666120000000006</v>
      </c>
      <c r="I194" s="2">
        <v>4</v>
      </c>
      <c r="P194">
        <v>3</v>
      </c>
      <c r="Q194" t="str">
        <f>CONCATENATE(C194,E194,G194,I194)</f>
        <v>134</v>
      </c>
      <c r="R194">
        <v>4</v>
      </c>
      <c r="AU194">
        <v>4</v>
      </c>
      <c r="AV194">
        <v>11461</v>
      </c>
    </row>
    <row r="195" spans="1:48" x14ac:dyDescent="0.25">
      <c r="A195">
        <v>1922</v>
      </c>
      <c r="B195">
        <v>104.669813</v>
      </c>
      <c r="C195" s="1">
        <v>1</v>
      </c>
      <c r="F195">
        <v>88.405729000000008</v>
      </c>
      <c r="G195" s="3">
        <v>3</v>
      </c>
      <c r="H195">
        <v>94.666120000000006</v>
      </c>
      <c r="I195" s="2">
        <v>4</v>
      </c>
      <c r="P195">
        <v>3</v>
      </c>
      <c r="Q195" t="str">
        <f>CONCATENATE(C195,E195,G195,I195)</f>
        <v>134</v>
      </c>
      <c r="R195">
        <v>2</v>
      </c>
      <c r="AU195">
        <v>2</v>
      </c>
      <c r="AV195">
        <v>11472</v>
      </c>
    </row>
    <row r="196" spans="1:48" x14ac:dyDescent="0.25">
      <c r="A196">
        <v>1923</v>
      </c>
      <c r="B196">
        <v>104.669813</v>
      </c>
      <c r="C196" s="1">
        <v>1</v>
      </c>
      <c r="F196">
        <v>88.405729000000008</v>
      </c>
      <c r="G196" s="3">
        <v>3</v>
      </c>
      <c r="H196">
        <v>94.666120000000006</v>
      </c>
      <c r="I196" s="2">
        <v>4</v>
      </c>
      <c r="P196">
        <v>3</v>
      </c>
      <c r="Q196" t="str">
        <f>CONCATENATE(C196,E196,G196,I196)</f>
        <v>134</v>
      </c>
      <c r="R196">
        <v>3</v>
      </c>
      <c r="AU196">
        <v>3</v>
      </c>
      <c r="AV196">
        <v>11472</v>
      </c>
    </row>
    <row r="197" spans="1:48" x14ac:dyDescent="0.25">
      <c r="A197">
        <v>1924</v>
      </c>
      <c r="B197">
        <v>104.669813</v>
      </c>
      <c r="C197" s="1">
        <v>1</v>
      </c>
      <c r="F197">
        <v>88.405729000000008</v>
      </c>
      <c r="G197" s="3">
        <v>3</v>
      </c>
      <c r="H197">
        <v>94.666120000000006</v>
      </c>
      <c r="I197" s="2">
        <v>4</v>
      </c>
      <c r="P197">
        <v>3</v>
      </c>
      <c r="Q197" t="str">
        <f>CONCATENATE(C197,E197,G197,I197)</f>
        <v>134</v>
      </c>
      <c r="R197">
        <v>1</v>
      </c>
      <c r="AU197">
        <v>1</v>
      </c>
      <c r="AV197">
        <v>11482</v>
      </c>
    </row>
    <row r="198" spans="1:48" x14ac:dyDescent="0.25">
      <c r="A198">
        <v>1925</v>
      </c>
      <c r="B198">
        <v>104.669813</v>
      </c>
      <c r="C198" s="1">
        <v>1</v>
      </c>
      <c r="F198">
        <v>88.405729000000008</v>
      </c>
      <c r="G198" s="3">
        <v>3</v>
      </c>
      <c r="H198">
        <v>94.666120000000006</v>
      </c>
      <c r="I198" s="2">
        <v>4</v>
      </c>
      <c r="P198">
        <v>3</v>
      </c>
      <c r="Q198" t="str">
        <f>CONCATENATE(C198,E198,G198,I198)</f>
        <v>134</v>
      </c>
      <c r="R198">
        <v>4</v>
      </c>
      <c r="AU198">
        <v>4</v>
      </c>
      <c r="AV198">
        <v>11488</v>
      </c>
    </row>
    <row r="199" spans="1:48" x14ac:dyDescent="0.25">
      <c r="A199">
        <v>1926</v>
      </c>
      <c r="B199">
        <v>104.669813</v>
      </c>
      <c r="C199" s="1">
        <v>1</v>
      </c>
      <c r="F199">
        <v>88.405729000000008</v>
      </c>
      <c r="G199" s="3">
        <v>3</v>
      </c>
      <c r="H199">
        <v>94.666120000000006</v>
      </c>
      <c r="I199" s="2">
        <v>4</v>
      </c>
      <c r="P199">
        <v>3</v>
      </c>
      <c r="Q199" t="str">
        <f>CONCATENATE(C199,E199,G199,I199)</f>
        <v>134</v>
      </c>
      <c r="R199">
        <v>3</v>
      </c>
      <c r="AU199">
        <v>3</v>
      </c>
      <c r="AV199">
        <v>11495</v>
      </c>
    </row>
    <row r="200" spans="1:48" x14ac:dyDescent="0.25">
      <c r="A200">
        <v>1927</v>
      </c>
      <c r="B200">
        <v>104.669813</v>
      </c>
      <c r="C200" s="1">
        <v>1</v>
      </c>
      <c r="F200">
        <v>88.663861999999995</v>
      </c>
      <c r="G200" s="3">
        <v>3</v>
      </c>
      <c r="H200">
        <v>94.666120000000006</v>
      </c>
      <c r="I200" s="2">
        <v>4</v>
      </c>
      <c r="P200">
        <v>3</v>
      </c>
      <c r="Q200" t="str">
        <f>CONCATENATE(C200,E200,G200,I200)</f>
        <v>134</v>
      </c>
      <c r="R200">
        <v>2</v>
      </c>
      <c r="AU200">
        <v>2</v>
      </c>
      <c r="AV200">
        <v>11496</v>
      </c>
    </row>
    <row r="201" spans="1:48" x14ac:dyDescent="0.25">
      <c r="A201">
        <v>1928</v>
      </c>
      <c r="B201">
        <v>104.669813</v>
      </c>
      <c r="C201" s="1">
        <v>1</v>
      </c>
      <c r="H201">
        <v>94.666120000000006</v>
      </c>
      <c r="I201" s="2">
        <v>4</v>
      </c>
      <c r="P201">
        <v>2</v>
      </c>
      <c r="Q201" t="str">
        <f>CONCATENATE(C201,E201,G201,I201)</f>
        <v>14</v>
      </c>
      <c r="R201" t="s">
        <v>22</v>
      </c>
      <c r="AU201" t="s">
        <v>22</v>
      </c>
      <c r="AV201">
        <v>11506</v>
      </c>
    </row>
    <row r="202" spans="1:48" x14ac:dyDescent="0.25">
      <c r="A202">
        <v>1929</v>
      </c>
      <c r="B202">
        <v>104.669813</v>
      </c>
      <c r="C202" s="1">
        <v>1</v>
      </c>
      <c r="H202">
        <v>94.666120000000006</v>
      </c>
      <c r="I202" s="2">
        <v>4</v>
      </c>
      <c r="P202">
        <v>2</v>
      </c>
      <c r="Q202" t="str">
        <f>CONCATENATE(C202,E202,G202,I202)</f>
        <v>14</v>
      </c>
    </row>
    <row r="203" spans="1:48" x14ac:dyDescent="0.25">
      <c r="A203">
        <v>1930</v>
      </c>
      <c r="B203">
        <v>104.669813</v>
      </c>
      <c r="C203" s="1">
        <v>1</v>
      </c>
      <c r="H203">
        <v>94.666120000000006</v>
      </c>
      <c r="I203" s="2">
        <v>4</v>
      </c>
      <c r="P203">
        <v>2</v>
      </c>
      <c r="Q203" t="str">
        <f>CONCATENATE(C203,E203,G203,I203)</f>
        <v>14</v>
      </c>
    </row>
    <row r="204" spans="1:48" x14ac:dyDescent="0.25">
      <c r="A204">
        <v>1931</v>
      </c>
      <c r="B204">
        <v>104.669813</v>
      </c>
      <c r="C204" s="1">
        <v>1</v>
      </c>
      <c r="H204">
        <v>94.666120000000006</v>
      </c>
      <c r="I204" s="2">
        <v>4</v>
      </c>
      <c r="P204">
        <v>2</v>
      </c>
      <c r="Q204" t="str">
        <f>CONCATENATE(C204,E204,G204,I204)</f>
        <v>14</v>
      </c>
    </row>
    <row r="205" spans="1:48" x14ac:dyDescent="0.25">
      <c r="A205">
        <v>1932</v>
      </c>
      <c r="B205">
        <v>104.669813</v>
      </c>
      <c r="C205" s="1">
        <v>1</v>
      </c>
      <c r="H205">
        <v>94.666120000000006</v>
      </c>
      <c r="I205" s="2">
        <v>4</v>
      </c>
      <c r="P205">
        <v>2</v>
      </c>
      <c r="Q205" t="str">
        <f>CONCATENATE(C205,E205,G205,I205)</f>
        <v>14</v>
      </c>
    </row>
    <row r="206" spans="1:48" x14ac:dyDescent="0.25">
      <c r="A206">
        <v>1933</v>
      </c>
      <c r="B206">
        <v>104.669813</v>
      </c>
      <c r="C206" s="1">
        <v>1</v>
      </c>
      <c r="D206">
        <v>108.54223399999999</v>
      </c>
      <c r="E206" s="4">
        <v>2</v>
      </c>
      <c r="H206">
        <v>94.666120000000006</v>
      </c>
      <c r="I206" s="2">
        <v>4</v>
      </c>
      <c r="P206">
        <v>3</v>
      </c>
      <c r="Q206" t="str">
        <f>CONCATENATE(C206,E206,G206,I206)</f>
        <v>124</v>
      </c>
    </row>
    <row r="207" spans="1:48" x14ac:dyDescent="0.25">
      <c r="A207">
        <v>1934</v>
      </c>
      <c r="B207">
        <v>104.669813</v>
      </c>
      <c r="C207" s="1">
        <v>1</v>
      </c>
      <c r="D207">
        <v>108.54223399999999</v>
      </c>
      <c r="E207" s="4">
        <v>2</v>
      </c>
      <c r="H207">
        <v>94.666120000000006</v>
      </c>
      <c r="I207" s="2">
        <v>4</v>
      </c>
      <c r="P207">
        <v>3</v>
      </c>
      <c r="Q207" t="str">
        <f>CONCATENATE(C207,E207,G207,I207)</f>
        <v>124</v>
      </c>
    </row>
    <row r="208" spans="1:48" x14ac:dyDescent="0.25">
      <c r="A208">
        <v>1935</v>
      </c>
      <c r="B208">
        <v>104.669813</v>
      </c>
      <c r="C208" s="1">
        <v>1</v>
      </c>
      <c r="D208">
        <v>108.54223399999999</v>
      </c>
      <c r="E208" s="4">
        <v>2</v>
      </c>
      <c r="H208">
        <v>94.666120000000006</v>
      </c>
      <c r="I208" s="2">
        <v>4</v>
      </c>
      <c r="P208">
        <v>3</v>
      </c>
      <c r="Q208" t="str">
        <f>CONCATENATE(C208,E208,G208,I208)</f>
        <v>124</v>
      </c>
    </row>
    <row r="209" spans="1:17" x14ac:dyDescent="0.25">
      <c r="A209">
        <v>1936</v>
      </c>
      <c r="B209">
        <v>104.669813</v>
      </c>
      <c r="C209" s="1">
        <v>1</v>
      </c>
      <c r="D209">
        <v>108.54223399999999</v>
      </c>
      <c r="E209" s="4">
        <v>2</v>
      </c>
      <c r="H209">
        <v>94.666120000000006</v>
      </c>
      <c r="I209" s="2">
        <v>4</v>
      </c>
      <c r="P209">
        <v>3</v>
      </c>
      <c r="Q209" t="str">
        <f>CONCATENATE(C209,E209,G209,I209)</f>
        <v>124</v>
      </c>
    </row>
    <row r="210" spans="1:17" x14ac:dyDescent="0.25">
      <c r="A210">
        <v>1937</v>
      </c>
      <c r="B210">
        <v>104.669813</v>
      </c>
      <c r="C210" s="1">
        <v>1</v>
      </c>
      <c r="D210">
        <v>108.54223399999999</v>
      </c>
      <c r="E210" s="4">
        <v>2</v>
      </c>
      <c r="H210">
        <v>94.666120000000006</v>
      </c>
      <c r="I210" s="2">
        <v>4</v>
      </c>
      <c r="P210">
        <v>3</v>
      </c>
      <c r="Q210" t="str">
        <f>CONCATENATE(C210,E210,G210,I210)</f>
        <v>124</v>
      </c>
    </row>
    <row r="211" spans="1:17" x14ac:dyDescent="0.25">
      <c r="A211">
        <v>1938</v>
      </c>
      <c r="B211">
        <v>104.669813</v>
      </c>
      <c r="C211" s="1">
        <v>1</v>
      </c>
      <c r="D211">
        <v>108.54223399999999</v>
      </c>
      <c r="E211" s="4">
        <v>2</v>
      </c>
      <c r="H211">
        <v>94.666120000000006</v>
      </c>
      <c r="I211" s="2">
        <v>4</v>
      </c>
      <c r="P211">
        <v>3</v>
      </c>
      <c r="Q211" t="str">
        <f>CONCATENATE(C211,E211,G211,I211)</f>
        <v>124</v>
      </c>
    </row>
    <row r="212" spans="1:17" x14ac:dyDescent="0.25">
      <c r="A212">
        <v>1939</v>
      </c>
      <c r="B212">
        <v>104.669813</v>
      </c>
      <c r="C212" s="1">
        <v>1</v>
      </c>
      <c r="D212">
        <v>108.54223399999999</v>
      </c>
      <c r="E212" s="4">
        <v>2</v>
      </c>
      <c r="H212">
        <v>94.666120000000006</v>
      </c>
      <c r="I212" s="2">
        <v>4</v>
      </c>
      <c r="P212">
        <v>3</v>
      </c>
      <c r="Q212" t="str">
        <f>CONCATENATE(C212,E212,G212,I212)</f>
        <v>124</v>
      </c>
    </row>
    <row r="213" spans="1:17" x14ac:dyDescent="0.25">
      <c r="A213">
        <v>1940</v>
      </c>
      <c r="B213">
        <v>104.669813</v>
      </c>
      <c r="C213" s="1">
        <v>1</v>
      </c>
      <c r="D213">
        <v>108.54223399999999</v>
      </c>
      <c r="E213" s="4">
        <v>2</v>
      </c>
      <c r="H213">
        <v>94.666120000000006</v>
      </c>
      <c r="I213" s="2">
        <v>4</v>
      </c>
      <c r="P213">
        <v>3</v>
      </c>
      <c r="Q213" t="str">
        <f>CONCATENATE(C213,E213,G213,I213)</f>
        <v>124</v>
      </c>
    </row>
    <row r="214" spans="1:17" x14ac:dyDescent="0.25">
      <c r="A214">
        <v>1941</v>
      </c>
      <c r="B214">
        <v>104.669813</v>
      </c>
      <c r="C214" s="1">
        <v>1</v>
      </c>
      <c r="D214">
        <v>108.54223399999999</v>
      </c>
      <c r="E214" s="4">
        <v>2</v>
      </c>
      <c r="H214">
        <v>94.666120000000006</v>
      </c>
      <c r="I214" s="2">
        <v>4</v>
      </c>
      <c r="P214">
        <v>3</v>
      </c>
      <c r="Q214" t="str">
        <f>CONCATENATE(C214,E214,G214,I214)</f>
        <v>124</v>
      </c>
    </row>
    <row r="215" spans="1:17" x14ac:dyDescent="0.25">
      <c r="A215">
        <v>1942</v>
      </c>
      <c r="B215">
        <v>104.669813</v>
      </c>
      <c r="C215" s="1">
        <v>1</v>
      </c>
      <c r="D215">
        <v>108.54223399999999</v>
      </c>
      <c r="E215" s="4">
        <v>2</v>
      </c>
      <c r="H215">
        <v>94.666120000000006</v>
      </c>
      <c r="I215" s="2">
        <v>4</v>
      </c>
      <c r="P215">
        <v>3</v>
      </c>
      <c r="Q215" t="str">
        <f>CONCATENATE(C215,E215,G215,I215)</f>
        <v>124</v>
      </c>
    </row>
    <row r="216" spans="1:17" x14ac:dyDescent="0.25">
      <c r="A216">
        <v>1943</v>
      </c>
      <c r="B216">
        <v>104.669813</v>
      </c>
      <c r="C216" s="1">
        <v>1</v>
      </c>
      <c r="D216">
        <v>108.54223399999999</v>
      </c>
      <c r="E216" s="4">
        <v>2</v>
      </c>
      <c r="F216">
        <v>98.151288999999991</v>
      </c>
      <c r="G216" s="3">
        <v>3</v>
      </c>
      <c r="H216">
        <v>94.666120000000006</v>
      </c>
      <c r="I216" s="2">
        <v>4</v>
      </c>
      <c r="P216">
        <v>4</v>
      </c>
      <c r="Q216" t="str">
        <f>CONCATENATE(C216,E216,G216,I216)</f>
        <v>1234</v>
      </c>
    </row>
    <row r="217" spans="1:17" x14ac:dyDescent="0.25">
      <c r="A217">
        <v>1944</v>
      </c>
      <c r="B217">
        <v>104.669813</v>
      </c>
      <c r="C217" s="1">
        <v>1</v>
      </c>
      <c r="D217">
        <v>108.54223399999999</v>
      </c>
      <c r="E217" s="4">
        <v>2</v>
      </c>
      <c r="F217">
        <v>98.151288999999991</v>
      </c>
      <c r="G217" s="3">
        <v>3</v>
      </c>
      <c r="H217">
        <v>94.666120000000006</v>
      </c>
      <c r="I217" s="2">
        <v>4</v>
      </c>
      <c r="P217">
        <v>4</v>
      </c>
      <c r="Q217" t="str">
        <f>CONCATENATE(C217,E217,G217,I217)</f>
        <v>1234</v>
      </c>
    </row>
    <row r="218" spans="1:17" x14ac:dyDescent="0.25">
      <c r="A218">
        <v>1945</v>
      </c>
      <c r="B218">
        <v>104.669813</v>
      </c>
      <c r="C218" s="1">
        <v>1</v>
      </c>
      <c r="D218">
        <v>108.54223399999999</v>
      </c>
      <c r="E218" s="4">
        <v>2</v>
      </c>
      <c r="F218">
        <v>98.151288999999991</v>
      </c>
      <c r="G218" s="3">
        <v>3</v>
      </c>
      <c r="H218">
        <v>94.666120000000006</v>
      </c>
      <c r="I218" s="2">
        <v>4</v>
      </c>
      <c r="P218">
        <v>4</v>
      </c>
      <c r="Q218" t="str">
        <f>CONCATENATE(C218,E218,G218,I218)</f>
        <v>1234</v>
      </c>
    </row>
    <row r="219" spans="1:17" x14ac:dyDescent="0.25">
      <c r="A219">
        <v>1946</v>
      </c>
      <c r="B219">
        <v>104.669813</v>
      </c>
      <c r="C219" s="1">
        <v>1</v>
      </c>
      <c r="D219">
        <v>108.54223399999999</v>
      </c>
      <c r="E219" s="4">
        <v>2</v>
      </c>
      <c r="F219">
        <v>98.151288999999991</v>
      </c>
      <c r="G219" s="3">
        <v>3</v>
      </c>
      <c r="H219">
        <v>94.666120000000006</v>
      </c>
      <c r="I219" s="2">
        <v>4</v>
      </c>
      <c r="P219">
        <v>4</v>
      </c>
      <c r="Q219" t="str">
        <f>CONCATENATE(C219,E219,G219,I219)</f>
        <v>1234</v>
      </c>
    </row>
    <row r="220" spans="1:17" x14ac:dyDescent="0.25">
      <c r="A220">
        <v>1947</v>
      </c>
      <c r="B220">
        <v>104.669813</v>
      </c>
      <c r="C220" s="1">
        <v>1</v>
      </c>
      <c r="D220">
        <v>108.54223399999999</v>
      </c>
      <c r="E220" s="4">
        <v>2</v>
      </c>
      <c r="F220">
        <v>98.151288999999991</v>
      </c>
      <c r="G220" s="3">
        <v>3</v>
      </c>
      <c r="H220">
        <v>94.666120000000006</v>
      </c>
      <c r="I220" s="2">
        <v>4</v>
      </c>
      <c r="P220">
        <v>4</v>
      </c>
      <c r="Q220" t="str">
        <f>CONCATENATE(C220,E220,G220,I220)</f>
        <v>1234</v>
      </c>
    </row>
    <row r="221" spans="1:17" x14ac:dyDescent="0.25">
      <c r="A221">
        <v>1948</v>
      </c>
      <c r="B221">
        <v>104.669813</v>
      </c>
      <c r="C221" s="1">
        <v>1</v>
      </c>
      <c r="D221">
        <v>108.54223399999999</v>
      </c>
      <c r="E221" s="4">
        <v>2</v>
      </c>
      <c r="F221">
        <v>98.151288999999991</v>
      </c>
      <c r="G221" s="3">
        <v>3</v>
      </c>
      <c r="H221">
        <v>94.666120000000006</v>
      </c>
      <c r="I221" s="2">
        <v>4</v>
      </c>
      <c r="P221">
        <v>4</v>
      </c>
      <c r="Q221" t="str">
        <f>CONCATENATE(C221,E221,G221,I221)</f>
        <v>1234</v>
      </c>
    </row>
    <row r="222" spans="1:17" x14ac:dyDescent="0.25">
      <c r="A222">
        <v>1949</v>
      </c>
      <c r="B222">
        <v>104.669813</v>
      </c>
      <c r="C222" s="1">
        <v>1</v>
      </c>
      <c r="D222">
        <v>108.54223399999999</v>
      </c>
      <c r="E222" s="4">
        <v>2</v>
      </c>
      <c r="F222">
        <v>98.151288999999991</v>
      </c>
      <c r="G222" s="3">
        <v>3</v>
      </c>
      <c r="H222">
        <v>94.666120000000006</v>
      </c>
      <c r="I222" s="2">
        <v>4</v>
      </c>
      <c r="P222">
        <v>4</v>
      </c>
      <c r="Q222" t="str">
        <f>CONCATENATE(C222,E222,G222,I222)</f>
        <v>1234</v>
      </c>
    </row>
    <row r="223" spans="1:17" x14ac:dyDescent="0.25">
      <c r="A223">
        <v>1950</v>
      </c>
      <c r="B223">
        <v>104.669813</v>
      </c>
      <c r="C223" s="1">
        <v>1</v>
      </c>
      <c r="D223">
        <v>108.54223399999999</v>
      </c>
      <c r="E223" s="4">
        <v>2</v>
      </c>
      <c r="F223">
        <v>98.151288999999991</v>
      </c>
      <c r="G223" s="3">
        <v>3</v>
      </c>
      <c r="H223">
        <v>94.730680000000007</v>
      </c>
      <c r="I223" s="2">
        <v>4</v>
      </c>
      <c r="P223">
        <v>4</v>
      </c>
      <c r="Q223" t="str">
        <f>CONCATENATE(C223,E223,G223,I223)</f>
        <v>1234</v>
      </c>
    </row>
    <row r="224" spans="1:17" x14ac:dyDescent="0.25">
      <c r="A224">
        <v>1951</v>
      </c>
      <c r="D224">
        <v>108.54223399999999</v>
      </c>
      <c r="E224" s="4">
        <v>2</v>
      </c>
      <c r="F224">
        <v>98.151288999999991</v>
      </c>
      <c r="G224" s="3">
        <v>3</v>
      </c>
      <c r="H224">
        <v>94.730680000000007</v>
      </c>
      <c r="I224" s="2">
        <v>4</v>
      </c>
      <c r="P224">
        <v>3</v>
      </c>
      <c r="Q224" t="str">
        <f>CONCATENATE(C224,E224,G224,I224)</f>
        <v>234</v>
      </c>
    </row>
    <row r="225" spans="1:17" x14ac:dyDescent="0.25">
      <c r="A225">
        <v>1952</v>
      </c>
      <c r="D225">
        <v>108.54223399999999</v>
      </c>
      <c r="E225" s="4">
        <v>2</v>
      </c>
      <c r="F225">
        <v>98.151288999999991</v>
      </c>
      <c r="G225" s="3">
        <v>3</v>
      </c>
      <c r="H225">
        <v>94.924252999999993</v>
      </c>
      <c r="I225" s="2">
        <v>4</v>
      </c>
      <c r="P225">
        <v>3</v>
      </c>
      <c r="Q225" t="str">
        <f>CONCATENATE(C225,E225,G225,I225)</f>
        <v>234</v>
      </c>
    </row>
    <row r="226" spans="1:17" x14ac:dyDescent="0.25">
      <c r="A226">
        <v>1953</v>
      </c>
      <c r="D226">
        <v>108.54223399999999</v>
      </c>
      <c r="E226" s="4">
        <v>2</v>
      </c>
      <c r="F226">
        <v>98.151288999999991</v>
      </c>
      <c r="G226" s="3">
        <v>3</v>
      </c>
      <c r="H226">
        <v>94.924252999999993</v>
      </c>
      <c r="I226" s="2">
        <v>4</v>
      </c>
      <c r="P226">
        <v>3</v>
      </c>
      <c r="Q226" t="str">
        <f>CONCATENATE(C226,E226,G226,I226)</f>
        <v>234</v>
      </c>
    </row>
    <row r="227" spans="1:17" x14ac:dyDescent="0.25">
      <c r="A227">
        <v>1954</v>
      </c>
      <c r="D227">
        <v>108.54223399999999</v>
      </c>
      <c r="E227" s="4">
        <v>2</v>
      </c>
      <c r="F227">
        <v>98.151288999999991</v>
      </c>
      <c r="G227" s="3">
        <v>3</v>
      </c>
      <c r="H227">
        <v>94.924252999999993</v>
      </c>
      <c r="I227" s="2">
        <v>4</v>
      </c>
      <c r="P227">
        <v>3</v>
      </c>
      <c r="Q227" t="str">
        <f>CONCATENATE(C227,E227,G227,I227)</f>
        <v>234</v>
      </c>
    </row>
    <row r="228" spans="1:17" x14ac:dyDescent="0.25">
      <c r="A228">
        <v>1955</v>
      </c>
      <c r="D228">
        <v>108.54223399999999</v>
      </c>
      <c r="E228" s="4">
        <v>2</v>
      </c>
      <c r="F228">
        <v>98.151288999999991</v>
      </c>
      <c r="G228" s="3">
        <v>3</v>
      </c>
      <c r="H228">
        <v>94.924252999999993</v>
      </c>
      <c r="I228" s="2">
        <v>4</v>
      </c>
      <c r="P228">
        <v>3</v>
      </c>
      <c r="Q228" t="str">
        <f>CONCATENATE(C228,E228,G228,I228)</f>
        <v>234</v>
      </c>
    </row>
    <row r="229" spans="1:17" x14ac:dyDescent="0.25">
      <c r="A229">
        <v>1956</v>
      </c>
      <c r="D229">
        <v>108.54223399999999</v>
      </c>
      <c r="E229" s="4">
        <v>2</v>
      </c>
      <c r="F229">
        <v>98.151288999999991</v>
      </c>
      <c r="G229" s="3">
        <v>3</v>
      </c>
      <c r="H229">
        <v>94.924252999999993</v>
      </c>
      <c r="I229" s="2">
        <v>4</v>
      </c>
      <c r="P229">
        <v>3</v>
      </c>
      <c r="Q229" t="str">
        <f>CONCATENATE(C229,E229,G229,I229)</f>
        <v>234</v>
      </c>
    </row>
    <row r="230" spans="1:17" x14ac:dyDescent="0.25">
      <c r="A230">
        <v>1957</v>
      </c>
      <c r="D230">
        <v>108.54223399999999</v>
      </c>
      <c r="E230" s="4">
        <v>2</v>
      </c>
      <c r="F230">
        <v>98.151288999999991</v>
      </c>
      <c r="G230" s="3">
        <v>3</v>
      </c>
      <c r="H230">
        <v>94.924252999999993</v>
      </c>
      <c r="I230" s="2">
        <v>4</v>
      </c>
      <c r="P230">
        <v>3</v>
      </c>
      <c r="Q230" t="str">
        <f>CONCATENATE(C230,E230,G230,I230)</f>
        <v>234</v>
      </c>
    </row>
    <row r="231" spans="1:17" x14ac:dyDescent="0.25">
      <c r="A231">
        <v>1958</v>
      </c>
      <c r="D231">
        <v>108.54223399999999</v>
      </c>
      <c r="E231" s="4">
        <v>2</v>
      </c>
      <c r="F231">
        <v>98.151288999999991</v>
      </c>
      <c r="G231" s="3">
        <v>3</v>
      </c>
      <c r="H231">
        <v>94.924252999999993</v>
      </c>
      <c r="I231" s="2">
        <v>4</v>
      </c>
      <c r="P231">
        <v>3</v>
      </c>
      <c r="Q231" t="str">
        <f>CONCATENATE(C231,E231,G231,I231)</f>
        <v>234</v>
      </c>
    </row>
    <row r="232" spans="1:17" x14ac:dyDescent="0.25">
      <c r="A232">
        <v>1959</v>
      </c>
      <c r="D232">
        <v>108.54223399999999</v>
      </c>
      <c r="E232" s="4">
        <v>2</v>
      </c>
      <c r="F232">
        <v>98.151288999999991</v>
      </c>
      <c r="G232" s="3">
        <v>3</v>
      </c>
      <c r="H232">
        <v>94.988812999999993</v>
      </c>
      <c r="I232" s="2">
        <v>4</v>
      </c>
      <c r="P232">
        <v>3</v>
      </c>
      <c r="Q232" t="str">
        <f>CONCATENATE(C232,E232,G232,I232)</f>
        <v>234</v>
      </c>
    </row>
    <row r="233" spans="1:17" x14ac:dyDescent="0.25">
      <c r="A233">
        <v>1960</v>
      </c>
      <c r="D233">
        <v>108.54223399999999</v>
      </c>
      <c r="E233" s="4">
        <v>2</v>
      </c>
      <c r="F233">
        <v>98.151288999999991</v>
      </c>
      <c r="G233" s="3">
        <v>3</v>
      </c>
      <c r="H233">
        <v>94.988812999999993</v>
      </c>
      <c r="I233" s="2">
        <v>4</v>
      </c>
      <c r="P233">
        <v>3</v>
      </c>
      <c r="Q233" t="str">
        <f>CONCATENATE(C233,E233,G233,I233)</f>
        <v>234</v>
      </c>
    </row>
    <row r="234" spans="1:17" x14ac:dyDescent="0.25">
      <c r="A234">
        <v>1961</v>
      </c>
      <c r="D234">
        <v>108.54223399999999</v>
      </c>
      <c r="E234" s="4">
        <v>2</v>
      </c>
      <c r="F234">
        <v>98.151288999999991</v>
      </c>
      <c r="G234" s="3">
        <v>3</v>
      </c>
      <c r="P234">
        <v>2</v>
      </c>
      <c r="Q234" t="str">
        <f>CONCATENATE(C234,E234,G234,I234)</f>
        <v>23</v>
      </c>
    </row>
    <row r="235" spans="1:17" x14ac:dyDescent="0.25">
      <c r="A235">
        <v>1962</v>
      </c>
      <c r="D235">
        <v>108.54223399999999</v>
      </c>
      <c r="E235" s="4">
        <v>2</v>
      </c>
      <c r="F235">
        <v>98.151288999999991</v>
      </c>
      <c r="G235" s="3">
        <v>3</v>
      </c>
      <c r="P235">
        <v>2</v>
      </c>
      <c r="Q235" t="str">
        <f>CONCATENATE(C235,E235,G235,I235)</f>
        <v>23</v>
      </c>
    </row>
    <row r="236" spans="1:17" x14ac:dyDescent="0.25">
      <c r="A236">
        <v>1963</v>
      </c>
      <c r="D236">
        <v>108.54223399999999</v>
      </c>
      <c r="E236" s="4">
        <v>2</v>
      </c>
      <c r="F236">
        <v>98.151288999999991</v>
      </c>
      <c r="G236" s="3">
        <v>3</v>
      </c>
      <c r="P236">
        <v>2</v>
      </c>
      <c r="Q236" t="str">
        <f>CONCATENATE(C236,E236,G236,I236)</f>
        <v>23</v>
      </c>
    </row>
    <row r="237" spans="1:17" x14ac:dyDescent="0.25">
      <c r="A237">
        <v>1964</v>
      </c>
      <c r="D237">
        <v>108.54223399999999</v>
      </c>
      <c r="E237" s="4">
        <v>2</v>
      </c>
      <c r="F237">
        <v>98.151288999999991</v>
      </c>
      <c r="G237" s="3">
        <v>3</v>
      </c>
      <c r="P237">
        <v>2</v>
      </c>
      <c r="Q237" t="str">
        <f>CONCATENATE(C237,E237,G237,I237)</f>
        <v>23</v>
      </c>
    </row>
    <row r="238" spans="1:17" x14ac:dyDescent="0.25">
      <c r="A238">
        <v>1965</v>
      </c>
      <c r="B238">
        <v>114.802627</v>
      </c>
      <c r="C238" s="1">
        <v>1</v>
      </c>
      <c r="D238">
        <v>108.54223399999999</v>
      </c>
      <c r="E238" s="4">
        <v>2</v>
      </c>
      <c r="F238">
        <v>98.151288999999991</v>
      </c>
      <c r="G238" s="3">
        <v>3</v>
      </c>
      <c r="P238">
        <v>3</v>
      </c>
      <c r="Q238" t="str">
        <f>CONCATENATE(C238,E238,G238,I238)</f>
        <v>123</v>
      </c>
    </row>
    <row r="239" spans="1:17" x14ac:dyDescent="0.25">
      <c r="A239">
        <v>1966</v>
      </c>
      <c r="B239">
        <v>114.802627</v>
      </c>
      <c r="C239" s="1">
        <v>1</v>
      </c>
      <c r="D239">
        <v>108.54223399999999</v>
      </c>
      <c r="E239" s="4">
        <v>2</v>
      </c>
      <c r="F239">
        <v>98.151288999999991</v>
      </c>
      <c r="G239" s="3">
        <v>3</v>
      </c>
      <c r="P239">
        <v>3</v>
      </c>
      <c r="Q239" t="str">
        <f>CONCATENATE(C239,E239,G239,I239)</f>
        <v>123</v>
      </c>
    </row>
    <row r="240" spans="1:17" x14ac:dyDescent="0.25">
      <c r="A240">
        <v>1967</v>
      </c>
      <c r="B240">
        <v>114.802627</v>
      </c>
      <c r="C240" s="1">
        <v>1</v>
      </c>
      <c r="D240">
        <v>108.54223399999999</v>
      </c>
      <c r="E240" s="4">
        <v>2</v>
      </c>
      <c r="F240">
        <v>98.151288999999991</v>
      </c>
      <c r="G240" s="3">
        <v>3</v>
      </c>
      <c r="P240">
        <v>3</v>
      </c>
      <c r="Q240" t="str">
        <f>CONCATENATE(C240,E240,G240,I240)</f>
        <v>123</v>
      </c>
    </row>
    <row r="241" spans="1:17" x14ac:dyDescent="0.25">
      <c r="A241">
        <v>1968</v>
      </c>
      <c r="B241">
        <v>114.802627</v>
      </c>
      <c r="C241" s="1">
        <v>1</v>
      </c>
      <c r="D241">
        <v>108.54223399999999</v>
      </c>
      <c r="E241" s="4">
        <v>2</v>
      </c>
      <c r="F241">
        <v>98.151288999999991</v>
      </c>
      <c r="G241" s="3">
        <v>3</v>
      </c>
      <c r="P241">
        <v>3</v>
      </c>
      <c r="Q241" t="str">
        <f>CONCATENATE(C241,E241,G241,I241)</f>
        <v>123</v>
      </c>
    </row>
    <row r="242" spans="1:17" x14ac:dyDescent="0.25">
      <c r="A242">
        <v>1969</v>
      </c>
      <c r="B242">
        <v>114.802627</v>
      </c>
      <c r="C242" s="1">
        <v>1</v>
      </c>
      <c r="D242">
        <v>108.54223399999999</v>
      </c>
      <c r="E242" s="4">
        <v>2</v>
      </c>
      <c r="F242">
        <v>98.151288999999991</v>
      </c>
      <c r="G242" s="3">
        <v>3</v>
      </c>
      <c r="P242">
        <v>3</v>
      </c>
      <c r="Q242" t="str">
        <f>CONCATENATE(C242,E242,G242,I242)</f>
        <v>123</v>
      </c>
    </row>
    <row r="243" spans="1:17" x14ac:dyDescent="0.25">
      <c r="A243">
        <v>1970</v>
      </c>
      <c r="B243">
        <v>114.802627</v>
      </c>
      <c r="C243" s="1">
        <v>1</v>
      </c>
      <c r="D243">
        <v>108.73580899999999</v>
      </c>
      <c r="E243" s="4">
        <v>2</v>
      </c>
      <c r="F243">
        <v>98.151288999999991</v>
      </c>
      <c r="G243" s="3">
        <v>3</v>
      </c>
      <c r="P243">
        <v>3</v>
      </c>
      <c r="Q243" t="str">
        <f>CONCATENATE(C243,E243,G243,I243)</f>
        <v>123</v>
      </c>
    </row>
    <row r="244" spans="1:17" x14ac:dyDescent="0.25">
      <c r="A244">
        <v>1971</v>
      </c>
      <c r="B244">
        <v>114.802627</v>
      </c>
      <c r="C244" s="1">
        <v>1</v>
      </c>
      <c r="D244">
        <v>108.73580899999999</v>
      </c>
      <c r="E244" s="4">
        <v>2</v>
      </c>
      <c r="F244">
        <v>98.151288999999991</v>
      </c>
      <c r="G244" s="3">
        <v>3</v>
      </c>
      <c r="P244">
        <v>3</v>
      </c>
      <c r="Q244" t="str">
        <f>CONCATENATE(C244,E244,G244,I244)</f>
        <v>123</v>
      </c>
    </row>
    <row r="245" spans="1:17" x14ac:dyDescent="0.25">
      <c r="A245">
        <v>1972</v>
      </c>
      <c r="B245">
        <v>114.802627</v>
      </c>
      <c r="C245" s="1">
        <v>1</v>
      </c>
      <c r="D245">
        <v>108.73580899999999</v>
      </c>
      <c r="E245" s="4">
        <v>2</v>
      </c>
      <c r="F245">
        <v>98.151288999999991</v>
      </c>
      <c r="G245" s="3">
        <v>3</v>
      </c>
      <c r="P245">
        <v>3</v>
      </c>
      <c r="Q245" t="str">
        <f>CONCATENATE(C245,E245,G245,I245)</f>
        <v>123</v>
      </c>
    </row>
    <row r="246" spans="1:17" x14ac:dyDescent="0.25">
      <c r="A246">
        <v>1973</v>
      </c>
      <c r="B246">
        <v>114.802627</v>
      </c>
      <c r="C246" s="1">
        <v>1</v>
      </c>
      <c r="D246">
        <v>108.73580899999999</v>
      </c>
      <c r="E246" s="4">
        <v>2</v>
      </c>
      <c r="F246">
        <v>98.151288999999991</v>
      </c>
      <c r="G246" s="3">
        <v>3</v>
      </c>
      <c r="H246">
        <v>105.18618499999999</v>
      </c>
      <c r="I246" s="2">
        <v>4</v>
      </c>
      <c r="P246">
        <v>4</v>
      </c>
      <c r="Q246" t="str">
        <f>CONCATENATE(C246,E246,G246,I246)</f>
        <v>1234</v>
      </c>
    </row>
    <row r="247" spans="1:17" x14ac:dyDescent="0.25">
      <c r="A247">
        <v>1974</v>
      </c>
      <c r="B247">
        <v>114.802627</v>
      </c>
      <c r="C247" s="1">
        <v>1</v>
      </c>
      <c r="F247">
        <v>98.151288999999991</v>
      </c>
      <c r="G247" s="3">
        <v>3</v>
      </c>
      <c r="H247">
        <v>105.18618499999999</v>
      </c>
      <c r="I247" s="2">
        <v>4</v>
      </c>
      <c r="P247">
        <v>3</v>
      </c>
      <c r="Q247" t="str">
        <f>CONCATENATE(C247,E247,G247,I247)</f>
        <v>134</v>
      </c>
    </row>
    <row r="248" spans="1:17" x14ac:dyDescent="0.25">
      <c r="A248">
        <v>1975</v>
      </c>
      <c r="B248">
        <v>114.802627</v>
      </c>
      <c r="C248" s="1">
        <v>1</v>
      </c>
      <c r="F248">
        <v>98.151288999999991</v>
      </c>
      <c r="G248" s="3">
        <v>3</v>
      </c>
      <c r="H248">
        <v>105.18618499999999</v>
      </c>
      <c r="I248" s="2">
        <v>4</v>
      </c>
      <c r="P248">
        <v>3</v>
      </c>
      <c r="Q248" t="str">
        <f>CONCATENATE(C248,E248,G248,I248)</f>
        <v>134</v>
      </c>
    </row>
    <row r="249" spans="1:17" x14ac:dyDescent="0.25">
      <c r="A249">
        <v>1976</v>
      </c>
      <c r="B249">
        <v>114.802627</v>
      </c>
      <c r="C249" s="1">
        <v>1</v>
      </c>
      <c r="F249">
        <v>98.151288999999991</v>
      </c>
      <c r="G249" s="3">
        <v>3</v>
      </c>
      <c r="H249">
        <v>105.18618499999999</v>
      </c>
      <c r="I249" s="2">
        <v>4</v>
      </c>
      <c r="P249">
        <v>3</v>
      </c>
      <c r="Q249" t="str">
        <f>CONCATENATE(C249,E249,G249,I249)</f>
        <v>134</v>
      </c>
    </row>
    <row r="250" spans="1:17" x14ac:dyDescent="0.25">
      <c r="A250">
        <v>1977</v>
      </c>
      <c r="B250">
        <v>114.802627</v>
      </c>
      <c r="C250" s="1">
        <v>1</v>
      </c>
      <c r="F250">
        <v>98.151288999999991</v>
      </c>
      <c r="G250" s="3">
        <v>3</v>
      </c>
      <c r="H250">
        <v>105.18618499999999</v>
      </c>
      <c r="I250" s="2">
        <v>4</v>
      </c>
      <c r="P250">
        <v>3</v>
      </c>
      <c r="Q250" t="str">
        <f>CONCATENATE(C250,E250,G250,I250)</f>
        <v>134</v>
      </c>
    </row>
    <row r="251" spans="1:17" x14ac:dyDescent="0.25">
      <c r="A251">
        <v>1978</v>
      </c>
      <c r="B251">
        <v>114.802627</v>
      </c>
      <c r="C251" s="1">
        <v>1</v>
      </c>
      <c r="F251">
        <v>98.151288999999991</v>
      </c>
      <c r="G251" s="3">
        <v>3</v>
      </c>
      <c r="H251">
        <v>105.18618499999999</v>
      </c>
      <c r="I251" s="2">
        <v>4</v>
      </c>
      <c r="P251">
        <v>3</v>
      </c>
      <c r="Q251" t="str">
        <f>CONCATENATE(C251,E251,G251,I251)</f>
        <v>134</v>
      </c>
    </row>
    <row r="252" spans="1:17" x14ac:dyDescent="0.25">
      <c r="A252">
        <v>1979</v>
      </c>
      <c r="B252">
        <v>114.802627</v>
      </c>
      <c r="C252" s="1">
        <v>1</v>
      </c>
      <c r="F252">
        <v>98.151288999999991</v>
      </c>
      <c r="G252" s="3">
        <v>3</v>
      </c>
      <c r="H252">
        <v>105.18618499999999</v>
      </c>
      <c r="I252" s="2">
        <v>4</v>
      </c>
      <c r="P252">
        <v>3</v>
      </c>
      <c r="Q252" t="str">
        <f>CONCATENATE(C252,E252,G252,I252)</f>
        <v>134</v>
      </c>
    </row>
    <row r="253" spans="1:17" x14ac:dyDescent="0.25">
      <c r="A253">
        <v>1980</v>
      </c>
      <c r="B253">
        <v>114.802627</v>
      </c>
      <c r="C253" s="1">
        <v>1</v>
      </c>
      <c r="H253">
        <v>105.18618499999999</v>
      </c>
      <c r="I253" s="2">
        <v>4</v>
      </c>
      <c r="P253">
        <v>2</v>
      </c>
      <c r="Q253" t="str">
        <f>CONCATENATE(C253,E253,G253,I253)</f>
        <v>14</v>
      </c>
    </row>
    <row r="254" spans="1:17" x14ac:dyDescent="0.25">
      <c r="A254">
        <v>1981</v>
      </c>
      <c r="B254">
        <v>114.802627</v>
      </c>
      <c r="C254" s="1">
        <v>1</v>
      </c>
      <c r="H254">
        <v>105.18618499999999</v>
      </c>
      <c r="I254" s="2">
        <v>4</v>
      </c>
      <c r="P254">
        <v>2</v>
      </c>
      <c r="Q254" t="str">
        <f>CONCATENATE(C254,E254,G254,I254)</f>
        <v>14</v>
      </c>
    </row>
    <row r="255" spans="1:17" x14ac:dyDescent="0.25">
      <c r="A255">
        <v>1982</v>
      </c>
      <c r="B255">
        <v>114.802627</v>
      </c>
      <c r="C255" s="1">
        <v>1</v>
      </c>
      <c r="H255">
        <v>105.18618499999999</v>
      </c>
      <c r="I255" s="2">
        <v>4</v>
      </c>
      <c r="P255">
        <v>2</v>
      </c>
      <c r="Q255" t="str">
        <f>CONCATENATE(C255,E255,G255,I255)</f>
        <v>14</v>
      </c>
    </row>
    <row r="256" spans="1:17" x14ac:dyDescent="0.25">
      <c r="A256">
        <v>1983</v>
      </c>
      <c r="B256">
        <v>114.802627</v>
      </c>
      <c r="C256" s="1">
        <v>1</v>
      </c>
      <c r="H256">
        <v>105.18618499999999</v>
      </c>
      <c r="I256" s="2">
        <v>4</v>
      </c>
      <c r="P256">
        <v>2</v>
      </c>
      <c r="Q256" t="str">
        <f>CONCATENATE(C256,E256,G256,I256)</f>
        <v>14</v>
      </c>
    </row>
    <row r="257" spans="1:17" x14ac:dyDescent="0.25">
      <c r="A257">
        <v>1984</v>
      </c>
      <c r="B257">
        <v>114.802627</v>
      </c>
      <c r="C257" s="1">
        <v>1</v>
      </c>
      <c r="H257">
        <v>105.18618499999999</v>
      </c>
      <c r="I257" s="2">
        <v>4</v>
      </c>
      <c r="P257">
        <v>2</v>
      </c>
      <c r="Q257" t="str">
        <f>CONCATENATE(C257,E257,G257,I257)</f>
        <v>14</v>
      </c>
    </row>
    <row r="258" spans="1:17" x14ac:dyDescent="0.25">
      <c r="A258">
        <v>1985</v>
      </c>
      <c r="B258">
        <v>114.802627</v>
      </c>
      <c r="C258" s="1">
        <v>1</v>
      </c>
      <c r="H258">
        <v>105.18618499999999</v>
      </c>
      <c r="I258" s="2">
        <v>4</v>
      </c>
      <c r="P258">
        <v>2</v>
      </c>
      <c r="Q258" t="str">
        <f>CONCATENATE(C258,E258,G258,I258)</f>
        <v>14</v>
      </c>
    </row>
    <row r="259" spans="1:17" x14ac:dyDescent="0.25">
      <c r="A259">
        <v>1986</v>
      </c>
      <c r="B259">
        <v>114.802627</v>
      </c>
      <c r="C259" s="1">
        <v>1</v>
      </c>
      <c r="H259">
        <v>105.18618499999999</v>
      </c>
      <c r="I259" s="2">
        <v>4</v>
      </c>
      <c r="P259">
        <v>2</v>
      </c>
      <c r="Q259" t="str">
        <f>CONCATENATE(C259,E259,G259,I259)</f>
        <v>14</v>
      </c>
    </row>
    <row r="260" spans="1:17" x14ac:dyDescent="0.25">
      <c r="A260">
        <v>1987</v>
      </c>
      <c r="B260">
        <v>114.802627</v>
      </c>
      <c r="C260" s="1">
        <v>1</v>
      </c>
      <c r="H260">
        <v>105.18618499999999</v>
      </c>
      <c r="I260" s="2">
        <v>4</v>
      </c>
      <c r="P260">
        <v>2</v>
      </c>
      <c r="Q260" t="str">
        <f>CONCATENATE(C260,E260,G260,I260)</f>
        <v>14</v>
      </c>
    </row>
    <row r="261" spans="1:17" x14ac:dyDescent="0.25">
      <c r="A261">
        <v>1988</v>
      </c>
      <c r="B261">
        <v>114.802627</v>
      </c>
      <c r="C261" s="1">
        <v>1</v>
      </c>
      <c r="H261">
        <v>105.18618499999999</v>
      </c>
      <c r="I261" s="2">
        <v>4</v>
      </c>
      <c r="P261">
        <v>2</v>
      </c>
      <c r="Q261" t="str">
        <f>CONCATENATE(C261,E261,G261,I261)</f>
        <v>14</v>
      </c>
    </row>
    <row r="262" spans="1:17" x14ac:dyDescent="0.25">
      <c r="A262">
        <v>1989</v>
      </c>
      <c r="B262">
        <v>114.802627</v>
      </c>
      <c r="C262" s="1">
        <v>1</v>
      </c>
      <c r="H262">
        <v>105.18618499999999</v>
      </c>
      <c r="I262" s="2">
        <v>4</v>
      </c>
      <c r="P262">
        <v>2</v>
      </c>
      <c r="Q262" t="str">
        <f>CONCATENATE(C262,E262,G262,I262)</f>
        <v>14</v>
      </c>
    </row>
    <row r="263" spans="1:17" x14ac:dyDescent="0.25">
      <c r="A263">
        <v>1990</v>
      </c>
      <c r="B263">
        <v>114.802627</v>
      </c>
      <c r="C263" s="1">
        <v>1</v>
      </c>
      <c r="H263">
        <v>105.18618499999999</v>
      </c>
      <c r="I263" s="2">
        <v>4</v>
      </c>
      <c r="P263">
        <v>2</v>
      </c>
      <c r="Q263" t="str">
        <f>CONCATENATE(C263,E263,G263,I263)</f>
        <v>14</v>
      </c>
    </row>
    <row r="264" spans="1:17" x14ac:dyDescent="0.25">
      <c r="A264">
        <v>1991</v>
      </c>
      <c r="B264">
        <v>114.802627</v>
      </c>
      <c r="C264" s="1">
        <v>1</v>
      </c>
      <c r="H264">
        <v>105.18618499999999</v>
      </c>
      <c r="I264" s="2">
        <v>4</v>
      </c>
      <c r="P264">
        <v>2</v>
      </c>
      <c r="Q264" t="str">
        <f>CONCATENATE(C264,E264,G264,I264)</f>
        <v>14</v>
      </c>
    </row>
    <row r="265" spans="1:17" x14ac:dyDescent="0.25">
      <c r="A265">
        <v>1992</v>
      </c>
      <c r="B265">
        <v>114.802627</v>
      </c>
      <c r="C265" s="1">
        <v>1</v>
      </c>
      <c r="H265">
        <v>105.18618499999999</v>
      </c>
      <c r="I265" s="2">
        <v>4</v>
      </c>
      <c r="P265">
        <v>2</v>
      </c>
      <c r="Q265" t="str">
        <f>CONCATENATE(C265,E265,G265,I265)</f>
        <v>14</v>
      </c>
    </row>
    <row r="266" spans="1:17" x14ac:dyDescent="0.25">
      <c r="A266">
        <v>1993</v>
      </c>
      <c r="B266">
        <v>114.802627</v>
      </c>
      <c r="C266" s="1">
        <v>1</v>
      </c>
      <c r="D266">
        <v>120.675766</v>
      </c>
      <c r="E266" s="4">
        <v>2</v>
      </c>
      <c r="H266">
        <v>105.18618499999999</v>
      </c>
      <c r="I266" s="2">
        <v>4</v>
      </c>
      <c r="P266">
        <v>3</v>
      </c>
      <c r="Q266" t="str">
        <f>CONCATENATE(C266,E266,G266,I266)</f>
        <v>124</v>
      </c>
    </row>
    <row r="267" spans="1:17" x14ac:dyDescent="0.25">
      <c r="A267">
        <v>1994</v>
      </c>
      <c r="B267">
        <v>114.802627</v>
      </c>
      <c r="C267" s="1">
        <v>1</v>
      </c>
      <c r="D267">
        <v>120.675766</v>
      </c>
      <c r="E267" s="4">
        <v>2</v>
      </c>
      <c r="H267">
        <v>105.18618499999999</v>
      </c>
      <c r="I267" s="2">
        <v>4</v>
      </c>
      <c r="P267">
        <v>3</v>
      </c>
      <c r="Q267" t="str">
        <f>CONCATENATE(C267,E267,G267,I267)</f>
        <v>124</v>
      </c>
    </row>
    <row r="268" spans="1:17" x14ac:dyDescent="0.25">
      <c r="A268">
        <v>1995</v>
      </c>
      <c r="B268">
        <v>114.802627</v>
      </c>
      <c r="C268" s="1">
        <v>1</v>
      </c>
      <c r="D268">
        <v>120.675766</v>
      </c>
      <c r="E268" s="4">
        <v>2</v>
      </c>
      <c r="H268">
        <v>105.18618499999999</v>
      </c>
      <c r="I268" s="2">
        <v>4</v>
      </c>
      <c r="P268">
        <v>3</v>
      </c>
      <c r="Q268" t="str">
        <f>CONCATENATE(C268,E268,G268,I268)</f>
        <v>124</v>
      </c>
    </row>
    <row r="269" spans="1:17" x14ac:dyDescent="0.25">
      <c r="A269">
        <v>1996</v>
      </c>
      <c r="B269">
        <v>114.802627</v>
      </c>
      <c r="C269" s="1">
        <v>1</v>
      </c>
      <c r="D269">
        <v>120.675766</v>
      </c>
      <c r="E269" s="4">
        <v>2</v>
      </c>
      <c r="H269">
        <v>105.18618499999999</v>
      </c>
      <c r="I269" s="2">
        <v>4</v>
      </c>
      <c r="P269">
        <v>3</v>
      </c>
      <c r="Q269" t="str">
        <f>CONCATENATE(C269,E269,G269,I269)</f>
        <v>124</v>
      </c>
    </row>
    <row r="270" spans="1:17" x14ac:dyDescent="0.25">
      <c r="A270">
        <v>1997</v>
      </c>
      <c r="B270">
        <v>114.802627</v>
      </c>
      <c r="C270" s="1">
        <v>1</v>
      </c>
      <c r="D270">
        <v>120.675766</v>
      </c>
      <c r="E270" s="4">
        <v>2</v>
      </c>
      <c r="H270">
        <v>105.18618499999999</v>
      </c>
      <c r="I270" s="2">
        <v>4</v>
      </c>
      <c r="P270">
        <v>3</v>
      </c>
      <c r="Q270" t="str">
        <f>CONCATENATE(C270,E270,G270,I270)</f>
        <v>124</v>
      </c>
    </row>
    <row r="271" spans="1:17" x14ac:dyDescent="0.25">
      <c r="A271">
        <v>1998</v>
      </c>
      <c r="B271">
        <v>114.802627</v>
      </c>
      <c r="C271" s="1">
        <v>1</v>
      </c>
      <c r="D271">
        <v>120.675766</v>
      </c>
      <c r="E271" s="4">
        <v>2</v>
      </c>
      <c r="H271">
        <v>105.18618499999999</v>
      </c>
      <c r="I271" s="2">
        <v>4</v>
      </c>
      <c r="P271">
        <v>3</v>
      </c>
      <c r="Q271" t="str">
        <f>CONCATENATE(C271,E271,G271,I271)</f>
        <v>124</v>
      </c>
    </row>
    <row r="272" spans="1:17" x14ac:dyDescent="0.25">
      <c r="A272">
        <v>1999</v>
      </c>
      <c r="D272">
        <v>120.675766</v>
      </c>
      <c r="E272" s="4">
        <v>2</v>
      </c>
      <c r="F272">
        <v>112.28553700000001</v>
      </c>
      <c r="G272" s="3">
        <v>3</v>
      </c>
      <c r="H272">
        <v>105.18618499999999</v>
      </c>
      <c r="I272" s="2">
        <v>4</v>
      </c>
      <c r="P272">
        <v>3</v>
      </c>
      <c r="Q272" t="str">
        <f>CONCATENATE(C272,E272,G272,I272)</f>
        <v>234</v>
      </c>
    </row>
    <row r="273" spans="1:17" x14ac:dyDescent="0.25">
      <c r="A273">
        <v>2000</v>
      </c>
      <c r="D273">
        <v>120.675766</v>
      </c>
      <c r="E273" s="4">
        <v>2</v>
      </c>
      <c r="F273">
        <v>112.28553700000001</v>
      </c>
      <c r="G273" s="3">
        <v>3</v>
      </c>
      <c r="H273">
        <v>105.18618499999999</v>
      </c>
      <c r="I273" s="2">
        <v>4</v>
      </c>
      <c r="P273">
        <v>3</v>
      </c>
      <c r="Q273" t="str">
        <f>CONCATENATE(C273,E273,G273,I273)</f>
        <v>234</v>
      </c>
    </row>
    <row r="274" spans="1:17" x14ac:dyDescent="0.25">
      <c r="A274">
        <v>2001</v>
      </c>
      <c r="D274">
        <v>120.675766</v>
      </c>
      <c r="E274" s="4">
        <v>2</v>
      </c>
      <c r="F274">
        <v>112.28553700000001</v>
      </c>
      <c r="G274" s="3">
        <v>3</v>
      </c>
      <c r="H274">
        <v>105.18618499999999</v>
      </c>
      <c r="I274" s="2">
        <v>4</v>
      </c>
      <c r="P274">
        <v>3</v>
      </c>
      <c r="Q274" t="str">
        <f>CONCATENATE(C274,E274,G274,I274)</f>
        <v>234</v>
      </c>
    </row>
    <row r="275" spans="1:17" x14ac:dyDescent="0.25">
      <c r="A275">
        <v>2002</v>
      </c>
      <c r="D275">
        <v>120.675766</v>
      </c>
      <c r="E275" s="4">
        <v>2</v>
      </c>
      <c r="F275">
        <v>112.28553700000001</v>
      </c>
      <c r="G275" s="3">
        <v>3</v>
      </c>
      <c r="H275">
        <v>105.31519899999999</v>
      </c>
      <c r="I275" s="2">
        <v>4</v>
      </c>
      <c r="P275">
        <v>3</v>
      </c>
      <c r="Q275" t="str">
        <f>CONCATENATE(C275,E275,G275,I275)</f>
        <v>234</v>
      </c>
    </row>
    <row r="276" spans="1:17" x14ac:dyDescent="0.25">
      <c r="A276">
        <v>2003</v>
      </c>
      <c r="D276">
        <v>120.675766</v>
      </c>
      <c r="E276" s="4">
        <v>2</v>
      </c>
      <c r="F276">
        <v>112.28553700000001</v>
      </c>
      <c r="G276" s="3">
        <v>3</v>
      </c>
      <c r="H276">
        <v>105.444318</v>
      </c>
      <c r="I276" s="2">
        <v>4</v>
      </c>
      <c r="P276">
        <v>3</v>
      </c>
      <c r="Q276" t="str">
        <f>CONCATENATE(C276,E276,G276,I276)</f>
        <v>234</v>
      </c>
    </row>
    <row r="277" spans="1:17" x14ac:dyDescent="0.25">
      <c r="A277">
        <v>2004</v>
      </c>
      <c r="D277">
        <v>120.675766</v>
      </c>
      <c r="E277" s="4">
        <v>2</v>
      </c>
      <c r="F277">
        <v>112.28553700000001</v>
      </c>
      <c r="G277" s="3">
        <v>3</v>
      </c>
      <c r="P277">
        <v>2</v>
      </c>
      <c r="Q277" t="str">
        <f>CONCATENATE(C277,E277,G277,I277)</f>
        <v>23</v>
      </c>
    </row>
    <row r="278" spans="1:17" x14ac:dyDescent="0.25">
      <c r="A278">
        <v>2005</v>
      </c>
      <c r="D278">
        <v>120.675766</v>
      </c>
      <c r="E278" s="4">
        <v>2</v>
      </c>
      <c r="F278">
        <v>112.28553700000001</v>
      </c>
      <c r="G278" s="3">
        <v>3</v>
      </c>
      <c r="P278">
        <v>2</v>
      </c>
      <c r="Q278" t="str">
        <f>CONCATENATE(C278,E278,G278,I278)</f>
        <v>23</v>
      </c>
    </row>
    <row r="279" spans="1:17" x14ac:dyDescent="0.25">
      <c r="A279">
        <v>2006</v>
      </c>
      <c r="D279">
        <v>120.675766</v>
      </c>
      <c r="E279" s="4">
        <v>2</v>
      </c>
      <c r="F279">
        <v>112.35009700000001</v>
      </c>
      <c r="G279" s="3">
        <v>3</v>
      </c>
      <c r="P279">
        <v>2</v>
      </c>
      <c r="Q279" t="str">
        <f>CONCATENATE(C279,E279,G279,I279)</f>
        <v>23</v>
      </c>
    </row>
    <row r="280" spans="1:17" x14ac:dyDescent="0.25">
      <c r="A280">
        <v>2007</v>
      </c>
      <c r="D280">
        <v>120.675766</v>
      </c>
      <c r="E280" s="4">
        <v>2</v>
      </c>
      <c r="F280">
        <v>112.35009700000001</v>
      </c>
      <c r="G280" s="3">
        <v>3</v>
      </c>
      <c r="P280">
        <v>2</v>
      </c>
      <c r="Q280" t="str">
        <f>CONCATENATE(C280,E280,G280,I280)</f>
        <v>23</v>
      </c>
    </row>
    <row r="281" spans="1:17" x14ac:dyDescent="0.25">
      <c r="A281">
        <v>2008</v>
      </c>
      <c r="D281">
        <v>120.675766</v>
      </c>
      <c r="E281" s="4">
        <v>2</v>
      </c>
      <c r="F281">
        <v>112.35009700000001</v>
      </c>
      <c r="G281" s="3">
        <v>3</v>
      </c>
      <c r="P281">
        <v>2</v>
      </c>
      <c r="Q281" t="str">
        <f>CONCATENATE(C281,E281,G281,I281)</f>
        <v>23</v>
      </c>
    </row>
    <row r="282" spans="1:17" x14ac:dyDescent="0.25">
      <c r="A282">
        <v>2009</v>
      </c>
      <c r="D282">
        <v>120.675766</v>
      </c>
      <c r="E282" s="4">
        <v>2</v>
      </c>
      <c r="F282">
        <v>112.35009700000001</v>
      </c>
      <c r="G282" s="3">
        <v>3</v>
      </c>
      <c r="P282">
        <v>2</v>
      </c>
      <c r="Q282" t="str">
        <f>CONCATENATE(C282,E282,G282,I282)</f>
        <v>23</v>
      </c>
    </row>
    <row r="283" spans="1:17" x14ac:dyDescent="0.25">
      <c r="A283">
        <v>2010</v>
      </c>
      <c r="D283">
        <v>120.675766</v>
      </c>
      <c r="E283" s="4">
        <v>2</v>
      </c>
      <c r="F283">
        <v>112.35009700000001</v>
      </c>
      <c r="G283" s="3">
        <v>3</v>
      </c>
      <c r="P283">
        <v>2</v>
      </c>
      <c r="Q283" t="str">
        <f>CONCATENATE(C283,E283,G283,I283)</f>
        <v>23</v>
      </c>
    </row>
    <row r="284" spans="1:17" x14ac:dyDescent="0.25">
      <c r="A284">
        <v>2011</v>
      </c>
      <c r="D284">
        <v>120.675766</v>
      </c>
      <c r="E284" s="4">
        <v>2</v>
      </c>
      <c r="F284">
        <v>112.35009700000001</v>
      </c>
      <c r="G284" s="3">
        <v>3</v>
      </c>
      <c r="P284">
        <v>2</v>
      </c>
      <c r="Q284" t="str">
        <f>CONCATENATE(C284,E284,G284,I284)</f>
        <v>23</v>
      </c>
    </row>
    <row r="285" spans="1:17" x14ac:dyDescent="0.25">
      <c r="A285">
        <v>2012</v>
      </c>
      <c r="D285">
        <v>120.675766</v>
      </c>
      <c r="E285" s="4">
        <v>2</v>
      </c>
      <c r="F285">
        <v>112.35009700000001</v>
      </c>
      <c r="G285" s="3">
        <v>3</v>
      </c>
      <c r="P285">
        <v>2</v>
      </c>
      <c r="Q285" t="str">
        <f>CONCATENATE(C285,E285,G285,I285)</f>
        <v>23</v>
      </c>
    </row>
    <row r="286" spans="1:17" x14ac:dyDescent="0.25">
      <c r="A286">
        <v>2013</v>
      </c>
      <c r="D286">
        <v>120.675766</v>
      </c>
      <c r="E286" s="4">
        <v>2</v>
      </c>
      <c r="F286">
        <v>112.35009700000001</v>
      </c>
      <c r="G286" s="3">
        <v>3</v>
      </c>
      <c r="P286">
        <v>2</v>
      </c>
      <c r="Q286" t="str">
        <f>CONCATENATE(C286,E286,G286,I286)</f>
        <v>23</v>
      </c>
    </row>
    <row r="287" spans="1:17" x14ac:dyDescent="0.25">
      <c r="A287">
        <v>2014</v>
      </c>
      <c r="D287">
        <v>120.675766</v>
      </c>
      <c r="E287" s="4">
        <v>2</v>
      </c>
      <c r="F287">
        <v>112.35009700000001</v>
      </c>
      <c r="G287" s="3">
        <v>3</v>
      </c>
      <c r="P287">
        <v>2</v>
      </c>
      <c r="Q287" t="str">
        <f>CONCATENATE(C287,E287,G287,I287)</f>
        <v>23</v>
      </c>
    </row>
    <row r="288" spans="1:17" x14ac:dyDescent="0.25">
      <c r="A288">
        <v>2015</v>
      </c>
      <c r="D288">
        <v>120.675766</v>
      </c>
      <c r="E288" s="4">
        <v>2</v>
      </c>
      <c r="F288">
        <v>112.35009700000001</v>
      </c>
      <c r="G288" s="3">
        <v>3</v>
      </c>
      <c r="P288">
        <v>2</v>
      </c>
      <c r="Q288" t="str">
        <f>CONCATENATE(C288,E288,G288,I288)</f>
        <v>23</v>
      </c>
    </row>
    <row r="289" spans="1:17" x14ac:dyDescent="0.25">
      <c r="A289">
        <v>2016</v>
      </c>
      <c r="B289">
        <v>127.968796</v>
      </c>
      <c r="C289" s="1">
        <v>1</v>
      </c>
      <c r="D289">
        <v>120.675766</v>
      </c>
      <c r="E289" s="4">
        <v>2</v>
      </c>
      <c r="F289">
        <v>112.35009700000001</v>
      </c>
      <c r="G289" s="3">
        <v>3</v>
      </c>
      <c r="P289">
        <v>3</v>
      </c>
      <c r="Q289" t="str">
        <f>CONCATENATE(C289,E289,G289,I289)</f>
        <v>123</v>
      </c>
    </row>
    <row r="290" spans="1:17" x14ac:dyDescent="0.25">
      <c r="A290">
        <v>2017</v>
      </c>
      <c r="B290">
        <v>127.968796</v>
      </c>
      <c r="C290" s="1">
        <v>1</v>
      </c>
      <c r="D290">
        <v>120.675766</v>
      </c>
      <c r="E290" s="4">
        <v>2</v>
      </c>
      <c r="F290">
        <v>112.35009700000001</v>
      </c>
      <c r="G290" s="3">
        <v>3</v>
      </c>
      <c r="P290">
        <v>3</v>
      </c>
      <c r="Q290" t="str">
        <f>CONCATENATE(C290,E290,G290,I290)</f>
        <v>123</v>
      </c>
    </row>
    <row r="291" spans="1:17" x14ac:dyDescent="0.25">
      <c r="A291">
        <v>2018</v>
      </c>
      <c r="B291">
        <v>127.968796</v>
      </c>
      <c r="C291" s="1">
        <v>1</v>
      </c>
      <c r="D291">
        <v>120.675766</v>
      </c>
      <c r="E291" s="4">
        <v>2</v>
      </c>
      <c r="F291">
        <v>112.35009700000001</v>
      </c>
      <c r="G291" s="3">
        <v>3</v>
      </c>
      <c r="P291">
        <v>3</v>
      </c>
      <c r="Q291" t="str">
        <f>CONCATENATE(C291,E291,G291,I291)</f>
        <v>123</v>
      </c>
    </row>
    <row r="292" spans="1:17" x14ac:dyDescent="0.25">
      <c r="A292">
        <v>2019</v>
      </c>
      <c r="B292">
        <v>127.968796</v>
      </c>
      <c r="C292" s="1">
        <v>1</v>
      </c>
      <c r="F292">
        <v>112.35009700000001</v>
      </c>
      <c r="G292" s="3">
        <v>3</v>
      </c>
      <c r="P292">
        <v>2</v>
      </c>
      <c r="Q292" t="str">
        <f>CONCATENATE(C292,E292,G292,I292)</f>
        <v>13</v>
      </c>
    </row>
    <row r="293" spans="1:17" x14ac:dyDescent="0.25">
      <c r="A293">
        <v>2020</v>
      </c>
      <c r="B293">
        <v>127.968796</v>
      </c>
      <c r="C293" s="1">
        <v>1</v>
      </c>
      <c r="F293">
        <v>112.35009700000001</v>
      </c>
      <c r="G293" s="3">
        <v>3</v>
      </c>
      <c r="P293">
        <v>2</v>
      </c>
      <c r="Q293" t="str">
        <f>CONCATENATE(C293,E293,G293,I293)</f>
        <v>13</v>
      </c>
    </row>
    <row r="294" spans="1:17" x14ac:dyDescent="0.25">
      <c r="A294">
        <v>2021</v>
      </c>
      <c r="B294">
        <v>127.968796</v>
      </c>
      <c r="C294" s="1">
        <v>1</v>
      </c>
      <c r="F294">
        <v>112.35009700000001</v>
      </c>
      <c r="G294" s="3">
        <v>3</v>
      </c>
      <c r="P294">
        <v>2</v>
      </c>
      <c r="Q294" t="str">
        <f>CONCATENATE(C294,E294,G294,I294)</f>
        <v>13</v>
      </c>
    </row>
    <row r="295" spans="1:17" x14ac:dyDescent="0.25">
      <c r="A295">
        <v>2022</v>
      </c>
      <c r="B295">
        <v>127.968796</v>
      </c>
      <c r="C295" s="1">
        <v>1</v>
      </c>
      <c r="F295">
        <v>112.35009700000001</v>
      </c>
      <c r="G295" s="3">
        <v>3</v>
      </c>
      <c r="H295">
        <v>120.15939299999999</v>
      </c>
      <c r="I295" s="2">
        <v>4</v>
      </c>
      <c r="P295">
        <v>3</v>
      </c>
      <c r="Q295" t="str">
        <f>CONCATENATE(C295,E295,G295,I295)</f>
        <v>134</v>
      </c>
    </row>
    <row r="296" spans="1:17" x14ac:dyDescent="0.25">
      <c r="A296">
        <v>2023</v>
      </c>
      <c r="B296">
        <v>127.968796</v>
      </c>
      <c r="C296" s="1">
        <v>1</v>
      </c>
      <c r="F296">
        <v>112.35009700000001</v>
      </c>
      <c r="G296" s="3">
        <v>3</v>
      </c>
      <c r="H296">
        <v>120.15939299999999</v>
      </c>
      <c r="I296" s="2">
        <v>4</v>
      </c>
      <c r="P296">
        <v>3</v>
      </c>
      <c r="Q296" t="str">
        <f>CONCATENATE(C296,E296,G296,I296)</f>
        <v>134</v>
      </c>
    </row>
    <row r="297" spans="1:17" x14ac:dyDescent="0.25">
      <c r="A297">
        <v>2024</v>
      </c>
      <c r="B297">
        <v>127.968796</v>
      </c>
      <c r="C297" s="1">
        <v>1</v>
      </c>
      <c r="F297">
        <v>112.35009700000001</v>
      </c>
      <c r="G297" s="3">
        <v>3</v>
      </c>
      <c r="H297">
        <v>120.15939299999999</v>
      </c>
      <c r="I297" s="2">
        <v>4</v>
      </c>
      <c r="P297">
        <v>3</v>
      </c>
      <c r="Q297" t="str">
        <f>CONCATENATE(C297,E297,G297,I297)</f>
        <v>134</v>
      </c>
    </row>
    <row r="298" spans="1:17" x14ac:dyDescent="0.25">
      <c r="A298">
        <v>2025</v>
      </c>
      <c r="B298">
        <v>127.968796</v>
      </c>
      <c r="C298" s="1">
        <v>1</v>
      </c>
      <c r="H298">
        <v>120.15939299999999</v>
      </c>
      <c r="I298" s="2">
        <v>4</v>
      </c>
      <c r="P298">
        <v>2</v>
      </c>
      <c r="Q298" t="str">
        <f>CONCATENATE(C298,E298,G298,I298)</f>
        <v>14</v>
      </c>
    </row>
    <row r="299" spans="1:17" x14ac:dyDescent="0.25">
      <c r="A299">
        <v>2026</v>
      </c>
      <c r="B299">
        <v>127.968796</v>
      </c>
      <c r="C299" s="1">
        <v>1</v>
      </c>
      <c r="H299">
        <v>120.15939299999999</v>
      </c>
      <c r="I299" s="2">
        <v>4</v>
      </c>
      <c r="P299">
        <v>2</v>
      </c>
      <c r="Q299" t="str">
        <f>CONCATENATE(C299,E299,G299,I299)</f>
        <v>14</v>
      </c>
    </row>
    <row r="300" spans="1:17" x14ac:dyDescent="0.25">
      <c r="A300">
        <v>2027</v>
      </c>
      <c r="B300">
        <v>127.968796</v>
      </c>
      <c r="C300" s="1">
        <v>1</v>
      </c>
      <c r="H300">
        <v>120.15939299999999</v>
      </c>
      <c r="I300" s="2">
        <v>4</v>
      </c>
      <c r="P300">
        <v>2</v>
      </c>
      <c r="Q300" t="str">
        <f>CONCATENATE(C300,E300,G300,I300)</f>
        <v>14</v>
      </c>
    </row>
    <row r="301" spans="1:17" x14ac:dyDescent="0.25">
      <c r="A301">
        <v>2028</v>
      </c>
      <c r="B301">
        <v>127.968796</v>
      </c>
      <c r="C301" s="1">
        <v>1</v>
      </c>
      <c r="H301">
        <v>120.15939299999999</v>
      </c>
      <c r="I301" s="2">
        <v>4</v>
      </c>
      <c r="P301">
        <v>2</v>
      </c>
      <c r="Q301" t="str">
        <f>CONCATENATE(C301,E301,G301,I301)</f>
        <v>14</v>
      </c>
    </row>
    <row r="302" spans="1:17" x14ac:dyDescent="0.25">
      <c r="A302">
        <v>2029</v>
      </c>
      <c r="B302">
        <v>127.968796</v>
      </c>
      <c r="C302" s="1">
        <v>1</v>
      </c>
      <c r="H302">
        <v>120.15939299999999</v>
      </c>
      <c r="I302" s="2">
        <v>4</v>
      </c>
      <c r="P302">
        <v>2</v>
      </c>
      <c r="Q302" t="str">
        <f>CONCATENATE(C302,E302,G302,I302)</f>
        <v>14</v>
      </c>
    </row>
    <row r="303" spans="1:17" x14ac:dyDescent="0.25">
      <c r="A303">
        <v>2030</v>
      </c>
      <c r="B303">
        <v>127.968796</v>
      </c>
      <c r="C303" s="1">
        <v>1</v>
      </c>
      <c r="H303">
        <v>120.15939299999999</v>
      </c>
      <c r="I303" s="2">
        <v>4</v>
      </c>
      <c r="P303">
        <v>2</v>
      </c>
      <c r="Q303" t="str">
        <f>CONCATENATE(C303,E303,G303,I303)</f>
        <v>14</v>
      </c>
    </row>
    <row r="304" spans="1:17" x14ac:dyDescent="0.25">
      <c r="A304">
        <v>2031</v>
      </c>
      <c r="B304">
        <v>127.968796</v>
      </c>
      <c r="C304" s="1">
        <v>1</v>
      </c>
      <c r="H304">
        <v>120.15939299999999</v>
      </c>
      <c r="I304" s="2">
        <v>4</v>
      </c>
      <c r="P304">
        <v>2</v>
      </c>
      <c r="Q304" t="str">
        <f>CONCATENATE(C304,E304,G304,I304)</f>
        <v>14</v>
      </c>
    </row>
    <row r="305" spans="1:17" x14ac:dyDescent="0.25">
      <c r="A305">
        <v>2032</v>
      </c>
      <c r="B305">
        <v>127.968796</v>
      </c>
      <c r="C305" s="1">
        <v>1</v>
      </c>
      <c r="H305">
        <v>120.15939299999999</v>
      </c>
      <c r="I305" s="2">
        <v>4</v>
      </c>
      <c r="P305">
        <v>2</v>
      </c>
      <c r="Q305" t="str">
        <f>CONCATENATE(C305,E305,G305,I305)</f>
        <v>14</v>
      </c>
    </row>
    <row r="306" spans="1:17" x14ac:dyDescent="0.25">
      <c r="A306">
        <v>2033</v>
      </c>
      <c r="B306">
        <v>127.968796</v>
      </c>
      <c r="C306" s="1">
        <v>1</v>
      </c>
      <c r="D306">
        <v>140.99352999999999</v>
      </c>
      <c r="E306" s="4">
        <v>2</v>
      </c>
      <c r="H306">
        <v>120.15939299999999</v>
      </c>
      <c r="I306" s="2">
        <v>4</v>
      </c>
      <c r="P306">
        <v>3</v>
      </c>
      <c r="Q306" t="str">
        <f>CONCATENATE(C306,E306,G306,I306)</f>
        <v>124</v>
      </c>
    </row>
    <row r="307" spans="1:17" x14ac:dyDescent="0.25">
      <c r="A307">
        <v>2034</v>
      </c>
      <c r="B307">
        <v>127.968796</v>
      </c>
      <c r="C307" s="1">
        <v>1</v>
      </c>
      <c r="D307">
        <v>140.99352999999999</v>
      </c>
      <c r="E307" s="4">
        <v>2</v>
      </c>
      <c r="H307">
        <v>120.15939299999999</v>
      </c>
      <c r="I307" s="2">
        <v>4</v>
      </c>
      <c r="P307">
        <v>3</v>
      </c>
      <c r="Q307" t="str">
        <f>CONCATENATE(C307,E307,G307,I307)</f>
        <v>124</v>
      </c>
    </row>
    <row r="308" spans="1:17" x14ac:dyDescent="0.25">
      <c r="A308">
        <v>2035</v>
      </c>
      <c r="B308">
        <v>127.968796</v>
      </c>
      <c r="C308" s="1">
        <v>1</v>
      </c>
      <c r="D308">
        <v>140.99352999999999</v>
      </c>
      <c r="E308" s="4">
        <v>2</v>
      </c>
      <c r="H308">
        <v>120.15939299999999</v>
      </c>
      <c r="I308" s="2">
        <v>4</v>
      </c>
      <c r="P308">
        <v>3</v>
      </c>
      <c r="Q308" t="str">
        <f>CONCATENATE(C308,E308,G308,I308)</f>
        <v>124</v>
      </c>
    </row>
    <row r="309" spans="1:17" x14ac:dyDescent="0.25">
      <c r="A309">
        <v>2036</v>
      </c>
      <c r="D309">
        <v>140.99352999999999</v>
      </c>
      <c r="E309" s="4">
        <v>2</v>
      </c>
      <c r="H309">
        <v>120.15939299999999</v>
      </c>
      <c r="I309" s="2">
        <v>4</v>
      </c>
      <c r="P309">
        <v>2</v>
      </c>
      <c r="Q309" t="str">
        <f>CONCATENATE(C309,E309,G309,I309)</f>
        <v>24</v>
      </c>
    </row>
    <row r="310" spans="1:17" x14ac:dyDescent="0.25">
      <c r="A310">
        <v>2037</v>
      </c>
      <c r="D310">
        <v>140.99352999999999</v>
      </c>
      <c r="E310" s="4">
        <v>2</v>
      </c>
      <c r="H310">
        <v>120.15939299999999</v>
      </c>
      <c r="I310" s="2">
        <v>4</v>
      </c>
      <c r="P310">
        <v>2</v>
      </c>
      <c r="Q310" t="str">
        <f>CONCATENATE(C310,E310,G310,I310)</f>
        <v>24</v>
      </c>
    </row>
    <row r="311" spans="1:17" x14ac:dyDescent="0.25">
      <c r="A311">
        <v>2038</v>
      </c>
      <c r="D311">
        <v>140.99352999999999</v>
      </c>
      <c r="E311" s="4">
        <v>2</v>
      </c>
      <c r="H311">
        <v>120.15939299999999</v>
      </c>
      <c r="I311" s="2">
        <v>4</v>
      </c>
      <c r="P311">
        <v>2</v>
      </c>
      <c r="Q311" t="str">
        <f>CONCATENATE(C311,E311,G311,I311)</f>
        <v>24</v>
      </c>
    </row>
    <row r="312" spans="1:17" x14ac:dyDescent="0.25">
      <c r="A312">
        <v>2039</v>
      </c>
      <c r="D312">
        <v>140.99352999999999</v>
      </c>
      <c r="E312" s="4">
        <v>2</v>
      </c>
      <c r="H312">
        <v>120.15939299999999</v>
      </c>
      <c r="I312" s="2">
        <v>4</v>
      </c>
      <c r="P312">
        <v>2</v>
      </c>
      <c r="Q312" t="str">
        <f>CONCATENATE(C312,E312,G312,I312)</f>
        <v>24</v>
      </c>
    </row>
    <row r="313" spans="1:17" x14ac:dyDescent="0.25">
      <c r="A313">
        <v>2040</v>
      </c>
      <c r="D313">
        <v>140.99352999999999</v>
      </c>
      <c r="E313" s="4">
        <v>2</v>
      </c>
      <c r="F313">
        <v>127.32341099999999</v>
      </c>
      <c r="G313" s="3">
        <v>3</v>
      </c>
      <c r="H313">
        <v>120.15939299999999</v>
      </c>
      <c r="I313" s="2">
        <v>4</v>
      </c>
      <c r="P313">
        <v>3</v>
      </c>
      <c r="Q313" t="str">
        <f>CONCATENATE(C313,E313,G313,I313)</f>
        <v>234</v>
      </c>
    </row>
    <row r="314" spans="1:17" x14ac:dyDescent="0.25">
      <c r="A314">
        <v>2041</v>
      </c>
      <c r="D314">
        <v>140.99352999999999</v>
      </c>
      <c r="E314" s="4">
        <v>2</v>
      </c>
      <c r="F314">
        <v>127.32341099999999</v>
      </c>
      <c r="G314" s="3">
        <v>3</v>
      </c>
      <c r="H314">
        <v>120.15939299999999</v>
      </c>
      <c r="I314" s="2">
        <v>4</v>
      </c>
      <c r="P314">
        <v>3</v>
      </c>
      <c r="Q314" t="str">
        <f>CONCATENATE(C314,E314,G314,I314)</f>
        <v>234</v>
      </c>
    </row>
    <row r="315" spans="1:17" x14ac:dyDescent="0.25">
      <c r="A315">
        <v>2042</v>
      </c>
      <c r="D315">
        <v>140.99352999999999</v>
      </c>
      <c r="E315" s="4">
        <v>2</v>
      </c>
      <c r="F315">
        <v>127.32341099999999</v>
      </c>
      <c r="G315" s="3">
        <v>3</v>
      </c>
      <c r="P315">
        <v>2</v>
      </c>
      <c r="Q315" t="str">
        <f>CONCATENATE(C315,E315,G315,I315)</f>
        <v>23</v>
      </c>
    </row>
    <row r="316" spans="1:17" x14ac:dyDescent="0.25">
      <c r="A316">
        <v>2043</v>
      </c>
      <c r="D316">
        <v>140.99352999999999</v>
      </c>
      <c r="E316" s="4">
        <v>2</v>
      </c>
      <c r="F316">
        <v>127.32341099999999</v>
      </c>
      <c r="G316" s="3">
        <v>3</v>
      </c>
      <c r="P316">
        <v>2</v>
      </c>
      <c r="Q316" t="str">
        <f>CONCATENATE(C316,E316,G316,I316)</f>
        <v>23</v>
      </c>
    </row>
    <row r="317" spans="1:17" x14ac:dyDescent="0.25">
      <c r="A317">
        <v>2044</v>
      </c>
      <c r="D317">
        <v>140.99352999999999</v>
      </c>
      <c r="E317" s="4">
        <v>2</v>
      </c>
      <c r="F317">
        <v>127.32341099999999</v>
      </c>
      <c r="G317" s="3">
        <v>3</v>
      </c>
      <c r="P317">
        <v>2</v>
      </c>
      <c r="Q317" t="str">
        <f>CONCATENATE(C317,E317,G317,I317)</f>
        <v>23</v>
      </c>
    </row>
    <row r="318" spans="1:17" x14ac:dyDescent="0.25">
      <c r="A318">
        <v>2045</v>
      </c>
      <c r="D318">
        <v>140.99352999999999</v>
      </c>
      <c r="E318" s="4">
        <v>2</v>
      </c>
      <c r="F318">
        <v>127.32341099999999</v>
      </c>
      <c r="G318" s="3">
        <v>3</v>
      </c>
      <c r="P318">
        <v>2</v>
      </c>
      <c r="Q318" t="str">
        <f>CONCATENATE(C318,E318,G318,I318)</f>
        <v>23</v>
      </c>
    </row>
    <row r="319" spans="1:17" x14ac:dyDescent="0.25">
      <c r="A319">
        <v>2046</v>
      </c>
      <c r="D319">
        <v>140.99352999999999</v>
      </c>
      <c r="E319" s="4">
        <v>2</v>
      </c>
      <c r="F319">
        <v>127.32341099999999</v>
      </c>
      <c r="G319" s="3">
        <v>3</v>
      </c>
      <c r="P319">
        <v>2</v>
      </c>
      <c r="Q319" t="str">
        <f>CONCATENATE(C319,E319,G319,I319)</f>
        <v>23</v>
      </c>
    </row>
    <row r="320" spans="1:17" x14ac:dyDescent="0.25">
      <c r="A320">
        <v>2047</v>
      </c>
      <c r="D320">
        <v>140.99352999999999</v>
      </c>
      <c r="E320" s="4">
        <v>2</v>
      </c>
      <c r="F320">
        <v>127.32341099999999</v>
      </c>
      <c r="G320" s="3">
        <v>3</v>
      </c>
      <c r="P320">
        <v>2</v>
      </c>
      <c r="Q320" t="str">
        <f>CONCATENATE(C320,E320,G320,I320)</f>
        <v>23</v>
      </c>
    </row>
    <row r="321" spans="1:17" x14ac:dyDescent="0.25">
      <c r="A321">
        <v>2048</v>
      </c>
      <c r="D321">
        <v>140.99352999999999</v>
      </c>
      <c r="E321" s="4">
        <v>2</v>
      </c>
      <c r="F321">
        <v>127.32341099999999</v>
      </c>
      <c r="G321" s="3">
        <v>3</v>
      </c>
      <c r="P321">
        <v>2</v>
      </c>
      <c r="Q321" t="str">
        <f>CONCATENATE(C321,E321,G321,I321)</f>
        <v>23</v>
      </c>
    </row>
    <row r="322" spans="1:17" x14ac:dyDescent="0.25">
      <c r="A322">
        <v>2049</v>
      </c>
      <c r="B322">
        <v>148.161765</v>
      </c>
      <c r="C322" s="1">
        <v>1</v>
      </c>
      <c r="D322">
        <v>140.99352999999999</v>
      </c>
      <c r="E322" s="4">
        <v>2</v>
      </c>
      <c r="F322">
        <v>127.32341099999999</v>
      </c>
      <c r="G322" s="3">
        <v>3</v>
      </c>
      <c r="P322">
        <v>3</v>
      </c>
      <c r="Q322" t="str">
        <f>CONCATENATE(C322,E322,G322,I322)</f>
        <v>123</v>
      </c>
    </row>
    <row r="323" spans="1:17" x14ac:dyDescent="0.25">
      <c r="A323">
        <v>2050</v>
      </c>
      <c r="B323">
        <v>148.161765</v>
      </c>
      <c r="C323" s="1">
        <v>1</v>
      </c>
      <c r="D323">
        <v>140.99352999999999</v>
      </c>
      <c r="E323" s="4">
        <v>2</v>
      </c>
      <c r="F323">
        <v>127.32341099999999</v>
      </c>
      <c r="G323" s="3">
        <v>3</v>
      </c>
      <c r="P323">
        <v>3</v>
      </c>
      <c r="Q323" t="str">
        <f>CONCATENATE(C323,E323,G323,I323)</f>
        <v>123</v>
      </c>
    </row>
    <row r="324" spans="1:17" x14ac:dyDescent="0.25">
      <c r="A324">
        <v>2051</v>
      </c>
      <c r="B324">
        <v>148.161765</v>
      </c>
      <c r="C324" s="1">
        <v>1</v>
      </c>
      <c r="F324">
        <v>127.32341099999999</v>
      </c>
      <c r="G324" s="3">
        <v>3</v>
      </c>
      <c r="P324">
        <v>2</v>
      </c>
      <c r="Q324" t="str">
        <f>CONCATENATE(C324,E324,G324,I324)</f>
        <v>13</v>
      </c>
    </row>
    <row r="325" spans="1:17" x14ac:dyDescent="0.25">
      <c r="A325">
        <v>2052</v>
      </c>
      <c r="B325">
        <v>148.161765</v>
      </c>
      <c r="C325" s="1">
        <v>1</v>
      </c>
      <c r="F325">
        <v>127.32341099999999</v>
      </c>
      <c r="G325" s="3">
        <v>3</v>
      </c>
      <c r="P325">
        <v>2</v>
      </c>
      <c r="Q325" t="str">
        <f>CONCATENATE(C325,E325,G325,I325)</f>
        <v>13</v>
      </c>
    </row>
    <row r="326" spans="1:17" x14ac:dyDescent="0.25">
      <c r="A326">
        <v>2053</v>
      </c>
      <c r="B326">
        <v>148.161765</v>
      </c>
      <c r="C326" s="1">
        <v>1</v>
      </c>
      <c r="F326">
        <v>127.32341099999999</v>
      </c>
      <c r="G326" s="3">
        <v>3</v>
      </c>
      <c r="P326">
        <v>2</v>
      </c>
      <c r="Q326" t="str">
        <f>CONCATENATE(C326,E326,G326,I326)</f>
        <v>13</v>
      </c>
    </row>
    <row r="327" spans="1:17" x14ac:dyDescent="0.25">
      <c r="A327">
        <v>2054</v>
      </c>
      <c r="B327">
        <v>148.161765</v>
      </c>
      <c r="C327" s="1">
        <v>1</v>
      </c>
      <c r="F327">
        <v>127.32341099999999</v>
      </c>
      <c r="G327" s="3">
        <v>3</v>
      </c>
      <c r="P327">
        <v>2</v>
      </c>
      <c r="Q327" t="str">
        <f>CONCATENATE(C327,E327,G327,I327)</f>
        <v>13</v>
      </c>
    </row>
    <row r="328" spans="1:17" x14ac:dyDescent="0.25">
      <c r="A328">
        <v>2055</v>
      </c>
      <c r="B328">
        <v>148.161765</v>
      </c>
      <c r="C328" s="1">
        <v>1</v>
      </c>
      <c r="F328">
        <v>127.32341099999999</v>
      </c>
      <c r="G328" s="3">
        <v>3</v>
      </c>
      <c r="P328">
        <v>2</v>
      </c>
      <c r="Q328" t="str">
        <f>CONCATENATE(C328,E328,G328,I328)</f>
        <v>13</v>
      </c>
    </row>
    <row r="329" spans="1:17" x14ac:dyDescent="0.25">
      <c r="A329">
        <v>2056</v>
      </c>
      <c r="B329">
        <v>148.161765</v>
      </c>
      <c r="C329" s="1">
        <v>1</v>
      </c>
      <c r="F329">
        <v>127.32341099999999</v>
      </c>
      <c r="G329" s="3">
        <v>3</v>
      </c>
      <c r="H329">
        <v>140.86887300000001</v>
      </c>
      <c r="I329" s="2">
        <v>4</v>
      </c>
      <c r="P329">
        <v>3</v>
      </c>
      <c r="Q329" t="str">
        <f>CONCATENATE(C329,E329,G329,I329)</f>
        <v>134</v>
      </c>
    </row>
    <row r="330" spans="1:17" x14ac:dyDescent="0.25">
      <c r="A330">
        <v>2057</v>
      </c>
      <c r="B330">
        <v>148.161765</v>
      </c>
      <c r="C330" s="1">
        <v>1</v>
      </c>
      <c r="F330">
        <v>127.32341099999999</v>
      </c>
      <c r="G330" s="3">
        <v>3</v>
      </c>
      <c r="H330">
        <v>140.86887300000001</v>
      </c>
      <c r="I330" s="2">
        <v>4</v>
      </c>
      <c r="P330">
        <v>3</v>
      </c>
      <c r="Q330" t="str">
        <f>CONCATENATE(C330,E330,G330,I330)</f>
        <v>134</v>
      </c>
    </row>
    <row r="331" spans="1:17" x14ac:dyDescent="0.25">
      <c r="A331">
        <v>2058</v>
      </c>
      <c r="B331">
        <v>148.161765</v>
      </c>
      <c r="C331" s="1">
        <v>1</v>
      </c>
      <c r="F331">
        <v>127.32341099999999</v>
      </c>
      <c r="G331" s="3">
        <v>3</v>
      </c>
      <c r="H331">
        <v>140.86887300000001</v>
      </c>
      <c r="I331" s="2">
        <v>4</v>
      </c>
      <c r="P331">
        <v>3</v>
      </c>
      <c r="Q331" t="str">
        <f>CONCATENATE(C331,E331,G331,I331)</f>
        <v>134</v>
      </c>
    </row>
    <row r="332" spans="1:17" x14ac:dyDescent="0.25">
      <c r="A332">
        <v>2059</v>
      </c>
      <c r="B332">
        <v>148.161765</v>
      </c>
      <c r="C332" s="1">
        <v>1</v>
      </c>
      <c r="H332">
        <v>140.86887300000001</v>
      </c>
      <c r="I332" s="2">
        <v>4</v>
      </c>
      <c r="P332">
        <v>2</v>
      </c>
      <c r="Q332" t="str">
        <f>CONCATENATE(C332,E332,G332,I332)</f>
        <v>14</v>
      </c>
    </row>
    <row r="333" spans="1:17" x14ac:dyDescent="0.25">
      <c r="A333">
        <v>2060</v>
      </c>
      <c r="B333">
        <v>148.161765</v>
      </c>
      <c r="C333" s="1">
        <v>1</v>
      </c>
      <c r="H333">
        <v>140.86887300000001</v>
      </c>
      <c r="I333" s="2">
        <v>4</v>
      </c>
      <c r="P333">
        <v>2</v>
      </c>
      <c r="Q333" t="str">
        <f>CONCATENATE(C333,E333,G333,I333)</f>
        <v>14</v>
      </c>
    </row>
    <row r="334" spans="1:17" x14ac:dyDescent="0.25">
      <c r="A334">
        <v>2061</v>
      </c>
      <c r="B334">
        <v>148.161765</v>
      </c>
      <c r="C334" s="1">
        <v>1</v>
      </c>
      <c r="H334">
        <v>140.86887300000001</v>
      </c>
      <c r="I334" s="2">
        <v>4</v>
      </c>
      <c r="P334">
        <v>2</v>
      </c>
      <c r="Q334" t="str">
        <f>CONCATENATE(C334,E334,G334,I334)</f>
        <v>14</v>
      </c>
    </row>
    <row r="335" spans="1:17" x14ac:dyDescent="0.25">
      <c r="A335">
        <v>2062</v>
      </c>
      <c r="B335">
        <v>148.161765</v>
      </c>
      <c r="C335" s="1">
        <v>1</v>
      </c>
      <c r="H335">
        <v>140.86887300000001</v>
      </c>
      <c r="I335" s="2">
        <v>4</v>
      </c>
      <c r="P335">
        <v>2</v>
      </c>
      <c r="Q335" t="str">
        <f>CONCATENATE(C335,E335,G335,I335)</f>
        <v>14</v>
      </c>
    </row>
    <row r="336" spans="1:17" x14ac:dyDescent="0.25">
      <c r="A336">
        <v>2063</v>
      </c>
      <c r="B336">
        <v>148.161765</v>
      </c>
      <c r="C336" s="1">
        <v>1</v>
      </c>
      <c r="H336">
        <v>140.86887300000001</v>
      </c>
      <c r="I336" s="2">
        <v>4</v>
      </c>
      <c r="P336">
        <v>2</v>
      </c>
      <c r="Q336" t="str">
        <f>CONCATENATE(C336,E336,G336,I336)</f>
        <v>14</v>
      </c>
    </row>
    <row r="337" spans="1:17" x14ac:dyDescent="0.25">
      <c r="A337">
        <v>2064</v>
      </c>
      <c r="B337">
        <v>148.161765</v>
      </c>
      <c r="C337" s="1">
        <v>1</v>
      </c>
      <c r="H337">
        <v>140.86887300000001</v>
      </c>
      <c r="I337" s="2">
        <v>4</v>
      </c>
      <c r="P337">
        <v>2</v>
      </c>
      <c r="Q337" t="str">
        <f>CONCATENATE(C337,E337,G337,I337)</f>
        <v>14</v>
      </c>
    </row>
    <row r="338" spans="1:17" x14ac:dyDescent="0.25">
      <c r="A338">
        <v>2065</v>
      </c>
      <c r="B338">
        <v>148.161765</v>
      </c>
      <c r="C338" s="1">
        <v>1</v>
      </c>
      <c r="H338">
        <v>140.86887300000001</v>
      </c>
      <c r="I338" s="2">
        <v>4</v>
      </c>
      <c r="P338">
        <v>2</v>
      </c>
      <c r="Q338" t="str">
        <f>CONCATENATE(C338,E338,G338,I338)</f>
        <v>14</v>
      </c>
    </row>
    <row r="339" spans="1:17" x14ac:dyDescent="0.25">
      <c r="A339">
        <v>2066</v>
      </c>
      <c r="B339">
        <v>148.161765</v>
      </c>
      <c r="C339" s="1">
        <v>1</v>
      </c>
      <c r="H339">
        <v>140.86887300000001</v>
      </c>
      <c r="I339" s="2">
        <v>4</v>
      </c>
      <c r="P339">
        <v>2</v>
      </c>
      <c r="Q339" t="str">
        <f>CONCATENATE(C339,E339,G339,I339)</f>
        <v>14</v>
      </c>
    </row>
    <row r="340" spans="1:17" x14ac:dyDescent="0.25">
      <c r="A340">
        <v>2067</v>
      </c>
      <c r="B340">
        <v>148.161765</v>
      </c>
      <c r="C340" s="1">
        <v>1</v>
      </c>
      <c r="H340">
        <v>140.86887300000001</v>
      </c>
      <c r="I340" s="2">
        <v>4</v>
      </c>
      <c r="P340">
        <v>2</v>
      </c>
      <c r="Q340" t="str">
        <f>CONCATENATE(C340,E340,G340,I340)</f>
        <v>14</v>
      </c>
    </row>
    <row r="341" spans="1:17" x14ac:dyDescent="0.25">
      <c r="A341">
        <v>2068</v>
      </c>
      <c r="B341">
        <v>148.161765</v>
      </c>
      <c r="C341" s="1">
        <v>1</v>
      </c>
      <c r="H341">
        <v>140.86887300000001</v>
      </c>
      <c r="I341" s="2">
        <v>4</v>
      </c>
      <c r="P341">
        <v>2</v>
      </c>
      <c r="Q341" t="str">
        <f>CONCATENATE(C341,E341,G341,I341)</f>
        <v>14</v>
      </c>
    </row>
    <row r="342" spans="1:17" x14ac:dyDescent="0.25">
      <c r="A342">
        <v>2069</v>
      </c>
      <c r="B342">
        <v>148.161765</v>
      </c>
      <c r="C342" s="1">
        <v>1</v>
      </c>
      <c r="D342">
        <v>155.392383</v>
      </c>
      <c r="E342" s="4">
        <v>2</v>
      </c>
      <c r="H342">
        <v>140.86887300000001</v>
      </c>
      <c r="I342" s="2">
        <v>4</v>
      </c>
      <c r="P342">
        <v>3</v>
      </c>
      <c r="Q342" t="str">
        <f>CONCATENATE(C342,E342,G342,I342)</f>
        <v>124</v>
      </c>
    </row>
    <row r="343" spans="1:17" x14ac:dyDescent="0.25">
      <c r="A343">
        <v>2070</v>
      </c>
      <c r="B343">
        <v>148.34880799999999</v>
      </c>
      <c r="C343" s="1">
        <v>1</v>
      </c>
      <c r="D343">
        <v>155.392383</v>
      </c>
      <c r="E343" s="4">
        <v>2</v>
      </c>
      <c r="H343">
        <v>140.86887300000001</v>
      </c>
      <c r="I343" s="2">
        <v>4</v>
      </c>
      <c r="P343">
        <v>3</v>
      </c>
      <c r="Q343" t="str">
        <f>CONCATENATE(C343,E343,G343,I343)</f>
        <v>124</v>
      </c>
    </row>
    <row r="344" spans="1:17" x14ac:dyDescent="0.25">
      <c r="A344">
        <v>2071</v>
      </c>
      <c r="D344">
        <v>155.392383</v>
      </c>
      <c r="E344" s="4">
        <v>2</v>
      </c>
      <c r="H344">
        <v>140.86887300000001</v>
      </c>
      <c r="I344" s="2">
        <v>4</v>
      </c>
      <c r="P344">
        <v>2</v>
      </c>
      <c r="Q344" t="str">
        <f>CONCATENATE(C344,E344,G344,I344)</f>
        <v>24</v>
      </c>
    </row>
    <row r="345" spans="1:17" x14ac:dyDescent="0.25">
      <c r="A345">
        <v>2072</v>
      </c>
      <c r="D345">
        <v>155.392383</v>
      </c>
      <c r="E345" s="4">
        <v>2</v>
      </c>
      <c r="H345">
        <v>140.86887300000001</v>
      </c>
      <c r="I345" s="2">
        <v>4</v>
      </c>
      <c r="P345">
        <v>2</v>
      </c>
      <c r="Q345" t="str">
        <f>CONCATENATE(C345,E345,G345,I345)</f>
        <v>24</v>
      </c>
    </row>
    <row r="346" spans="1:17" x14ac:dyDescent="0.25">
      <c r="A346">
        <v>2073</v>
      </c>
      <c r="D346">
        <v>155.392383</v>
      </c>
      <c r="E346" s="4">
        <v>2</v>
      </c>
      <c r="F346">
        <v>146.47879699999999</v>
      </c>
      <c r="G346" s="3">
        <v>3</v>
      </c>
      <c r="H346">
        <v>140.86887300000001</v>
      </c>
      <c r="I346" s="2">
        <v>4</v>
      </c>
      <c r="P346">
        <v>3</v>
      </c>
      <c r="Q346" t="str">
        <f>CONCATENATE(C346,E346,G346,I346)</f>
        <v>234</v>
      </c>
    </row>
    <row r="347" spans="1:17" x14ac:dyDescent="0.25">
      <c r="A347">
        <v>2074</v>
      </c>
      <c r="D347">
        <v>155.392383</v>
      </c>
      <c r="E347" s="4">
        <v>2</v>
      </c>
      <c r="F347">
        <v>146.47879699999999</v>
      </c>
      <c r="G347" s="3">
        <v>3</v>
      </c>
      <c r="H347">
        <v>140.86887300000001</v>
      </c>
      <c r="I347" s="2">
        <v>4</v>
      </c>
      <c r="P347">
        <v>3</v>
      </c>
      <c r="Q347" t="str">
        <f>CONCATENATE(C347,E347,G347,I347)</f>
        <v>234</v>
      </c>
    </row>
    <row r="348" spans="1:17" x14ac:dyDescent="0.25">
      <c r="A348">
        <v>2075</v>
      </c>
      <c r="D348">
        <v>155.392383</v>
      </c>
      <c r="E348" s="4">
        <v>2</v>
      </c>
      <c r="F348">
        <v>146.47879699999999</v>
      </c>
      <c r="G348" s="3">
        <v>3</v>
      </c>
      <c r="H348">
        <v>140.86887300000001</v>
      </c>
      <c r="I348" s="2">
        <v>4</v>
      </c>
      <c r="P348">
        <v>3</v>
      </c>
      <c r="Q348" t="str">
        <f>CONCATENATE(C348,E348,G348,I348)</f>
        <v>234</v>
      </c>
    </row>
    <row r="349" spans="1:17" x14ac:dyDescent="0.25">
      <c r="A349">
        <v>2076</v>
      </c>
      <c r="D349">
        <v>155.392383</v>
      </c>
      <c r="E349" s="4">
        <v>2</v>
      </c>
      <c r="F349">
        <v>146.47879699999999</v>
      </c>
      <c r="G349" s="3">
        <v>3</v>
      </c>
      <c r="H349">
        <v>140.86887300000001</v>
      </c>
      <c r="I349" s="2">
        <v>4</v>
      </c>
      <c r="P349">
        <v>3</v>
      </c>
      <c r="Q349" t="str">
        <f>CONCATENATE(C349,E349,G349,I349)</f>
        <v>234</v>
      </c>
    </row>
    <row r="350" spans="1:17" x14ac:dyDescent="0.25">
      <c r="A350">
        <v>2077</v>
      </c>
      <c r="D350">
        <v>155.392383</v>
      </c>
      <c r="E350" s="4">
        <v>2</v>
      </c>
      <c r="F350">
        <v>146.47879699999999</v>
      </c>
      <c r="G350" s="3">
        <v>3</v>
      </c>
      <c r="P350">
        <v>2</v>
      </c>
      <c r="Q350" t="str">
        <f>CONCATENATE(C350,E350,G350,I350)</f>
        <v>23</v>
      </c>
    </row>
    <row r="351" spans="1:17" x14ac:dyDescent="0.25">
      <c r="A351">
        <v>2078</v>
      </c>
      <c r="D351">
        <v>155.392383</v>
      </c>
      <c r="E351" s="4">
        <v>2</v>
      </c>
      <c r="F351">
        <v>146.47879699999999</v>
      </c>
      <c r="G351" s="3">
        <v>3</v>
      </c>
      <c r="P351">
        <v>2</v>
      </c>
      <c r="Q351" t="str">
        <f>CONCATENATE(C351,E351,G351,I351)</f>
        <v>23</v>
      </c>
    </row>
    <row r="352" spans="1:17" x14ac:dyDescent="0.25">
      <c r="A352">
        <v>2079</v>
      </c>
      <c r="D352">
        <v>155.392383</v>
      </c>
      <c r="E352" s="4">
        <v>2</v>
      </c>
      <c r="F352">
        <v>146.47879699999999</v>
      </c>
      <c r="G352" s="3">
        <v>3</v>
      </c>
      <c r="P352">
        <v>2</v>
      </c>
      <c r="Q352" t="str">
        <f>CONCATENATE(C352,E352,G352,I352)</f>
        <v>23</v>
      </c>
    </row>
    <row r="353" spans="1:17" x14ac:dyDescent="0.25">
      <c r="A353">
        <v>2080</v>
      </c>
      <c r="D353">
        <v>155.392383</v>
      </c>
      <c r="E353" s="4">
        <v>2</v>
      </c>
      <c r="F353">
        <v>146.47879699999999</v>
      </c>
      <c r="G353" s="3">
        <v>3</v>
      </c>
      <c r="P353">
        <v>2</v>
      </c>
      <c r="Q353" t="str">
        <f>CONCATENATE(C353,E353,G353,I353)</f>
        <v>23</v>
      </c>
    </row>
    <row r="354" spans="1:17" x14ac:dyDescent="0.25">
      <c r="A354">
        <v>2081</v>
      </c>
      <c r="D354">
        <v>155.392383</v>
      </c>
      <c r="E354" s="4">
        <v>2</v>
      </c>
      <c r="F354">
        <v>146.47879699999999</v>
      </c>
      <c r="G354" s="3">
        <v>3</v>
      </c>
      <c r="P354">
        <v>2</v>
      </c>
      <c r="Q354" t="str">
        <f>CONCATENATE(C354,E354,G354,I354)</f>
        <v>23</v>
      </c>
    </row>
    <row r="355" spans="1:17" x14ac:dyDescent="0.25">
      <c r="A355">
        <v>2082</v>
      </c>
      <c r="D355">
        <v>155.392383</v>
      </c>
      <c r="E355" s="4">
        <v>2</v>
      </c>
      <c r="F355">
        <v>146.47879699999999</v>
      </c>
      <c r="G355" s="3">
        <v>3</v>
      </c>
      <c r="P355">
        <v>2</v>
      </c>
      <c r="Q355" t="str">
        <f>CONCATENATE(C355,E355,G355,I355)</f>
        <v>23</v>
      </c>
    </row>
    <row r="356" spans="1:17" x14ac:dyDescent="0.25">
      <c r="A356">
        <v>2083</v>
      </c>
      <c r="D356">
        <v>155.392383</v>
      </c>
      <c r="E356" s="4">
        <v>2</v>
      </c>
      <c r="F356">
        <v>146.47879699999999</v>
      </c>
      <c r="G356" s="3">
        <v>3</v>
      </c>
      <c r="P356">
        <v>2</v>
      </c>
      <c r="Q356" t="str">
        <f>CONCATENATE(C356,E356,G356,I356)</f>
        <v>23</v>
      </c>
    </row>
    <row r="357" spans="1:17" x14ac:dyDescent="0.25">
      <c r="A357">
        <v>2084</v>
      </c>
      <c r="D357">
        <v>155.392383</v>
      </c>
      <c r="E357" s="4">
        <v>2</v>
      </c>
      <c r="F357">
        <v>146.47879699999999</v>
      </c>
      <c r="G357" s="3">
        <v>3</v>
      </c>
      <c r="P357">
        <v>2</v>
      </c>
      <c r="Q357" t="str">
        <f>CONCATENATE(C357,E357,G357,I357)</f>
        <v>23</v>
      </c>
    </row>
    <row r="358" spans="1:17" x14ac:dyDescent="0.25">
      <c r="A358">
        <v>2085</v>
      </c>
      <c r="B358">
        <v>161.99970200000001</v>
      </c>
      <c r="C358" s="1">
        <v>1</v>
      </c>
      <c r="D358">
        <v>155.392383</v>
      </c>
      <c r="E358" s="4">
        <v>2</v>
      </c>
      <c r="F358">
        <v>146.47879699999999</v>
      </c>
      <c r="G358" s="3">
        <v>3</v>
      </c>
      <c r="P358">
        <v>3</v>
      </c>
      <c r="Q358" t="str">
        <f>CONCATENATE(C358,E358,G358,I358)</f>
        <v>123</v>
      </c>
    </row>
    <row r="359" spans="1:17" x14ac:dyDescent="0.25">
      <c r="A359">
        <v>2086</v>
      </c>
      <c r="B359">
        <v>161.99970200000001</v>
      </c>
      <c r="C359" s="1">
        <v>1</v>
      </c>
      <c r="D359">
        <v>155.392383</v>
      </c>
      <c r="E359" s="4">
        <v>2</v>
      </c>
      <c r="F359">
        <v>146.47879699999999</v>
      </c>
      <c r="G359" s="3">
        <v>3</v>
      </c>
      <c r="P359">
        <v>3</v>
      </c>
      <c r="Q359" t="str">
        <f>CONCATENATE(C359,E359,G359,I359)</f>
        <v>123</v>
      </c>
    </row>
    <row r="360" spans="1:17" x14ac:dyDescent="0.25">
      <c r="A360">
        <v>2087</v>
      </c>
      <c r="B360">
        <v>161.99970200000001</v>
      </c>
      <c r="C360" s="1">
        <v>1</v>
      </c>
      <c r="D360">
        <v>155.392383</v>
      </c>
      <c r="E360" s="4">
        <v>2</v>
      </c>
      <c r="F360">
        <v>146.47879699999999</v>
      </c>
      <c r="G360" s="3">
        <v>3</v>
      </c>
      <c r="P360">
        <v>3</v>
      </c>
      <c r="Q360" t="str">
        <f>CONCATENATE(C360,E360,G360,I360)</f>
        <v>123</v>
      </c>
    </row>
    <row r="361" spans="1:17" x14ac:dyDescent="0.25">
      <c r="A361">
        <v>2088</v>
      </c>
      <c r="B361">
        <v>161.99970200000001</v>
      </c>
      <c r="C361" s="1">
        <v>1</v>
      </c>
      <c r="D361">
        <v>155.392383</v>
      </c>
      <c r="E361" s="4">
        <v>2</v>
      </c>
      <c r="F361">
        <v>146.79050000000001</v>
      </c>
      <c r="G361" s="3">
        <v>3</v>
      </c>
      <c r="P361">
        <v>3</v>
      </c>
      <c r="Q361" t="str">
        <f>CONCATENATE(C361,E361,G361,I361)</f>
        <v>123</v>
      </c>
    </row>
    <row r="362" spans="1:17" x14ac:dyDescent="0.25">
      <c r="A362">
        <v>2089</v>
      </c>
      <c r="B362">
        <v>161.99970200000001</v>
      </c>
      <c r="C362" s="1">
        <v>1</v>
      </c>
      <c r="D362">
        <v>155.392383</v>
      </c>
      <c r="E362" s="4">
        <v>2</v>
      </c>
      <c r="F362">
        <v>146.79050000000001</v>
      </c>
      <c r="G362" s="3">
        <v>3</v>
      </c>
      <c r="P362">
        <v>3</v>
      </c>
      <c r="Q362" t="str">
        <f>CONCATENATE(C362,E362,G362,I362)</f>
        <v>123</v>
      </c>
    </row>
    <row r="363" spans="1:17" x14ac:dyDescent="0.25">
      <c r="A363">
        <v>2090</v>
      </c>
      <c r="B363">
        <v>161.99970200000001</v>
      </c>
      <c r="C363" s="1">
        <v>1</v>
      </c>
      <c r="F363">
        <v>146.79050000000001</v>
      </c>
      <c r="G363" s="3">
        <v>3</v>
      </c>
      <c r="P363">
        <v>2</v>
      </c>
      <c r="Q363" t="str">
        <f>CONCATENATE(C363,E363,G363,I363)</f>
        <v>13</v>
      </c>
    </row>
    <row r="364" spans="1:17" x14ac:dyDescent="0.25">
      <c r="A364">
        <v>2091</v>
      </c>
      <c r="B364">
        <v>161.99970200000001</v>
      </c>
      <c r="C364" s="1">
        <v>1</v>
      </c>
      <c r="F364">
        <v>146.79050000000001</v>
      </c>
      <c r="G364" s="3">
        <v>3</v>
      </c>
      <c r="P364">
        <v>2</v>
      </c>
      <c r="Q364" t="str">
        <f>CONCATENATE(C364,E364,G364,I364)</f>
        <v>13</v>
      </c>
    </row>
    <row r="365" spans="1:17" x14ac:dyDescent="0.25">
      <c r="A365">
        <v>2092</v>
      </c>
      <c r="B365">
        <v>161.99970200000001</v>
      </c>
      <c r="C365" s="1">
        <v>1</v>
      </c>
      <c r="F365">
        <v>146.79050000000001</v>
      </c>
      <c r="G365" s="3">
        <v>3</v>
      </c>
      <c r="H365">
        <v>154.76908</v>
      </c>
      <c r="I365" s="2">
        <v>4</v>
      </c>
      <c r="P365">
        <v>3</v>
      </c>
      <c r="Q365" t="str">
        <f>CONCATENATE(C365,E365,G365,I365)</f>
        <v>134</v>
      </c>
    </row>
    <row r="366" spans="1:17" x14ac:dyDescent="0.25">
      <c r="A366">
        <v>2093</v>
      </c>
      <c r="B366">
        <v>161.99970200000001</v>
      </c>
      <c r="C366" s="1">
        <v>1</v>
      </c>
      <c r="H366">
        <v>154.76908</v>
      </c>
      <c r="I366" s="2">
        <v>4</v>
      </c>
      <c r="P366">
        <v>2</v>
      </c>
      <c r="Q366" t="str">
        <f>CONCATENATE(C366,E366,G366,I366)</f>
        <v>14</v>
      </c>
    </row>
    <row r="367" spans="1:17" x14ac:dyDescent="0.25">
      <c r="A367">
        <v>2094</v>
      </c>
      <c r="B367">
        <v>161.99970200000001</v>
      </c>
      <c r="C367" s="1">
        <v>1</v>
      </c>
      <c r="H367">
        <v>154.76908</v>
      </c>
      <c r="I367" s="2">
        <v>4</v>
      </c>
      <c r="P367">
        <v>2</v>
      </c>
      <c r="Q367" t="str">
        <f>CONCATENATE(C367,E367,G367,I367)</f>
        <v>14</v>
      </c>
    </row>
    <row r="368" spans="1:17" x14ac:dyDescent="0.25">
      <c r="A368">
        <v>2095</v>
      </c>
      <c r="B368">
        <v>161.99970200000001</v>
      </c>
      <c r="C368" s="1">
        <v>1</v>
      </c>
      <c r="H368">
        <v>154.76908</v>
      </c>
      <c r="I368" s="2">
        <v>4</v>
      </c>
      <c r="P368">
        <v>2</v>
      </c>
      <c r="Q368" t="str">
        <f>CONCATENATE(C368,E368,G368,I368)</f>
        <v>14</v>
      </c>
    </row>
    <row r="369" spans="1:17" x14ac:dyDescent="0.25">
      <c r="A369">
        <v>2096</v>
      </c>
      <c r="B369">
        <v>161.99970200000001</v>
      </c>
      <c r="C369" s="1">
        <v>1</v>
      </c>
      <c r="H369">
        <v>154.76908</v>
      </c>
      <c r="I369" s="2">
        <v>4</v>
      </c>
      <c r="P369">
        <v>2</v>
      </c>
      <c r="Q369" t="str">
        <f>CONCATENATE(C369,E369,G369,I369)</f>
        <v>14</v>
      </c>
    </row>
    <row r="370" spans="1:17" x14ac:dyDescent="0.25">
      <c r="A370">
        <v>2097</v>
      </c>
      <c r="B370">
        <v>161.99970200000001</v>
      </c>
      <c r="C370" s="1">
        <v>1</v>
      </c>
      <c r="H370">
        <v>154.76908</v>
      </c>
      <c r="I370" s="2">
        <v>4</v>
      </c>
      <c r="P370">
        <v>2</v>
      </c>
      <c r="Q370" t="str">
        <f>CONCATENATE(C370,E370,G370,I370)</f>
        <v>14</v>
      </c>
    </row>
    <row r="371" spans="1:17" x14ac:dyDescent="0.25">
      <c r="A371">
        <v>2098</v>
      </c>
      <c r="B371">
        <v>161.99970200000001</v>
      </c>
      <c r="C371" s="1">
        <v>1</v>
      </c>
      <c r="H371">
        <v>154.76908</v>
      </c>
      <c r="I371" s="2">
        <v>4</v>
      </c>
      <c r="P371">
        <v>2</v>
      </c>
      <c r="Q371" t="str">
        <f>CONCATENATE(C371,E371,G371,I371)</f>
        <v>14</v>
      </c>
    </row>
    <row r="372" spans="1:17" x14ac:dyDescent="0.25">
      <c r="A372">
        <v>2099</v>
      </c>
      <c r="B372">
        <v>161.99970200000001</v>
      </c>
      <c r="C372" s="1">
        <v>1</v>
      </c>
      <c r="H372">
        <v>154.76908</v>
      </c>
      <c r="I372" s="2">
        <v>4</v>
      </c>
      <c r="P372">
        <v>2</v>
      </c>
      <c r="Q372" t="str">
        <f>CONCATENATE(C372,E372,G372,I372)</f>
        <v>14</v>
      </c>
    </row>
    <row r="373" spans="1:17" x14ac:dyDescent="0.25">
      <c r="A373">
        <v>2100</v>
      </c>
      <c r="B373">
        <v>161.99970200000001</v>
      </c>
      <c r="C373" s="1">
        <v>1</v>
      </c>
      <c r="H373">
        <v>154.76908</v>
      </c>
      <c r="I373" s="2">
        <v>4</v>
      </c>
      <c r="P373">
        <v>2</v>
      </c>
      <c r="Q373" t="str">
        <f>CONCATENATE(C373,E373,G373,I373)</f>
        <v>14</v>
      </c>
    </row>
    <row r="374" spans="1:17" x14ac:dyDescent="0.25">
      <c r="A374">
        <v>2101</v>
      </c>
      <c r="B374">
        <v>161.99970200000001</v>
      </c>
      <c r="C374" s="1">
        <v>1</v>
      </c>
      <c r="H374">
        <v>154.76908</v>
      </c>
      <c r="I374" s="2">
        <v>4</v>
      </c>
      <c r="P374">
        <v>2</v>
      </c>
      <c r="Q374" t="str">
        <f>CONCATENATE(C374,E374,G374,I374)</f>
        <v>14</v>
      </c>
    </row>
    <row r="375" spans="1:17" x14ac:dyDescent="0.25">
      <c r="A375">
        <v>2102</v>
      </c>
      <c r="B375">
        <v>161.99970200000001</v>
      </c>
      <c r="C375" s="1">
        <v>1</v>
      </c>
      <c r="H375">
        <v>154.76908</v>
      </c>
      <c r="I375" s="2">
        <v>4</v>
      </c>
      <c r="P375">
        <v>2</v>
      </c>
      <c r="Q375" t="str">
        <f>CONCATENATE(C375,E375,G375,I375)</f>
        <v>14</v>
      </c>
    </row>
    <row r="376" spans="1:17" x14ac:dyDescent="0.25">
      <c r="A376">
        <v>2103</v>
      </c>
      <c r="B376">
        <v>161.99970200000001</v>
      </c>
      <c r="C376" s="1">
        <v>1</v>
      </c>
      <c r="H376">
        <v>154.76908</v>
      </c>
      <c r="I376" s="2">
        <v>4</v>
      </c>
      <c r="P376">
        <v>2</v>
      </c>
      <c r="Q376" t="str">
        <f>CONCATENATE(C376,E376,G376,I376)</f>
        <v>14</v>
      </c>
    </row>
    <row r="377" spans="1:17" x14ac:dyDescent="0.25">
      <c r="A377">
        <v>2104</v>
      </c>
      <c r="B377">
        <v>161.99970200000001</v>
      </c>
      <c r="C377" s="1">
        <v>1</v>
      </c>
      <c r="H377">
        <v>154.76908</v>
      </c>
      <c r="I377" s="2">
        <v>4</v>
      </c>
      <c r="P377">
        <v>2</v>
      </c>
      <c r="Q377" t="str">
        <f>CONCATENATE(C377,E377,G377,I377)</f>
        <v>14</v>
      </c>
    </row>
    <row r="378" spans="1:17" x14ac:dyDescent="0.25">
      <c r="A378">
        <v>2105</v>
      </c>
      <c r="B378">
        <v>161.99970200000001</v>
      </c>
      <c r="C378" s="1">
        <v>1</v>
      </c>
      <c r="H378">
        <v>154.76908</v>
      </c>
      <c r="I378" s="2">
        <v>4</v>
      </c>
      <c r="P378">
        <v>2</v>
      </c>
      <c r="Q378" t="str">
        <f>CONCATENATE(C378,E378,G378,I378)</f>
        <v>14</v>
      </c>
    </row>
    <row r="379" spans="1:17" x14ac:dyDescent="0.25">
      <c r="A379">
        <v>2106</v>
      </c>
      <c r="B379">
        <v>161.99970200000001</v>
      </c>
      <c r="C379" s="1">
        <v>1</v>
      </c>
      <c r="D379">
        <v>170.22770600000001</v>
      </c>
      <c r="E379" s="4">
        <v>2</v>
      </c>
      <c r="H379">
        <v>154.76908</v>
      </c>
      <c r="I379" s="2">
        <v>4</v>
      </c>
      <c r="P379">
        <v>3</v>
      </c>
      <c r="Q379" t="str">
        <f>CONCATENATE(C379,E379,G379,I379)</f>
        <v>124</v>
      </c>
    </row>
    <row r="380" spans="1:17" x14ac:dyDescent="0.25">
      <c r="A380">
        <v>2107</v>
      </c>
      <c r="D380">
        <v>170.22770600000001</v>
      </c>
      <c r="E380" s="4">
        <v>2</v>
      </c>
      <c r="H380">
        <v>154.76908</v>
      </c>
      <c r="I380" s="2">
        <v>4</v>
      </c>
      <c r="P380">
        <v>2</v>
      </c>
      <c r="Q380" t="str">
        <f>CONCATENATE(C380,E380,G380,I380)</f>
        <v>24</v>
      </c>
    </row>
    <row r="381" spans="1:17" x14ac:dyDescent="0.25">
      <c r="A381">
        <v>2108</v>
      </c>
      <c r="D381">
        <v>170.22770600000001</v>
      </c>
      <c r="E381" s="4">
        <v>2</v>
      </c>
      <c r="H381">
        <v>154.76908</v>
      </c>
      <c r="I381" s="2">
        <v>4</v>
      </c>
      <c r="P381">
        <v>2</v>
      </c>
      <c r="Q381" t="str">
        <f>CONCATENATE(C381,E381,G381,I381)</f>
        <v>24</v>
      </c>
    </row>
    <row r="382" spans="1:17" x14ac:dyDescent="0.25">
      <c r="A382">
        <v>2109</v>
      </c>
      <c r="D382">
        <v>170.22770600000001</v>
      </c>
      <c r="E382" s="4">
        <v>2</v>
      </c>
      <c r="H382">
        <v>154.76908</v>
      </c>
      <c r="I382" s="2">
        <v>4</v>
      </c>
      <c r="P382">
        <v>2</v>
      </c>
      <c r="Q382" t="str">
        <f>CONCATENATE(C382,E382,G382,I382)</f>
        <v>24</v>
      </c>
    </row>
    <row r="383" spans="1:17" x14ac:dyDescent="0.25">
      <c r="A383">
        <v>2110</v>
      </c>
      <c r="D383">
        <v>170.22770600000001</v>
      </c>
      <c r="E383" s="4">
        <v>2</v>
      </c>
      <c r="F383">
        <v>161.31401399999999</v>
      </c>
      <c r="G383" s="3">
        <v>3</v>
      </c>
      <c r="H383">
        <v>154.95612299999999</v>
      </c>
      <c r="I383" s="2">
        <v>4</v>
      </c>
      <c r="P383">
        <v>3</v>
      </c>
      <c r="Q383" t="str">
        <f>CONCATENATE(C383,E383,G383,I383)</f>
        <v>234</v>
      </c>
    </row>
    <row r="384" spans="1:17" x14ac:dyDescent="0.25">
      <c r="A384">
        <v>2111</v>
      </c>
      <c r="D384">
        <v>170.22770600000001</v>
      </c>
      <c r="E384" s="4">
        <v>2</v>
      </c>
      <c r="F384">
        <v>161.31401399999999</v>
      </c>
      <c r="G384" s="3">
        <v>3</v>
      </c>
      <c r="H384">
        <v>155.080783</v>
      </c>
      <c r="I384" s="2">
        <v>4</v>
      </c>
      <c r="P384">
        <v>3</v>
      </c>
      <c r="Q384" t="str">
        <f>CONCATENATE(C384,E384,G384,I384)</f>
        <v>234</v>
      </c>
    </row>
    <row r="385" spans="1:17" x14ac:dyDescent="0.25">
      <c r="A385">
        <v>2112</v>
      </c>
      <c r="D385">
        <v>170.22770600000001</v>
      </c>
      <c r="E385" s="4">
        <v>2</v>
      </c>
      <c r="F385">
        <v>161.31401399999999</v>
      </c>
      <c r="G385" s="3">
        <v>3</v>
      </c>
      <c r="H385">
        <v>155.080783</v>
      </c>
      <c r="I385" s="2">
        <v>4</v>
      </c>
      <c r="P385">
        <v>3</v>
      </c>
      <c r="Q385" t="str">
        <f>CONCATENATE(C385,E385,G385,I385)</f>
        <v>234</v>
      </c>
    </row>
    <row r="386" spans="1:17" x14ac:dyDescent="0.25">
      <c r="A386">
        <v>2113</v>
      </c>
      <c r="D386">
        <v>170.22770600000001</v>
      </c>
      <c r="E386" s="4">
        <v>2</v>
      </c>
      <c r="F386">
        <v>161.31401399999999</v>
      </c>
      <c r="G386" s="3">
        <v>3</v>
      </c>
      <c r="H386">
        <v>155.080783</v>
      </c>
      <c r="I386" s="2">
        <v>4</v>
      </c>
      <c r="P386">
        <v>3</v>
      </c>
      <c r="Q386" t="str">
        <f>CONCATENATE(C386,E386,G386,I386)</f>
        <v>234</v>
      </c>
    </row>
    <row r="387" spans="1:17" x14ac:dyDescent="0.25">
      <c r="A387">
        <v>2114</v>
      </c>
      <c r="D387">
        <v>170.22770600000001</v>
      </c>
      <c r="E387" s="4">
        <v>2</v>
      </c>
      <c r="F387">
        <v>161.31401399999999</v>
      </c>
      <c r="G387" s="3">
        <v>3</v>
      </c>
      <c r="H387">
        <v>155.080783</v>
      </c>
      <c r="I387" s="2">
        <v>4</v>
      </c>
      <c r="P387">
        <v>3</v>
      </c>
      <c r="Q387" t="str">
        <f>CONCATENATE(C387,E387,G387,I387)</f>
        <v>234</v>
      </c>
    </row>
    <row r="388" spans="1:17" x14ac:dyDescent="0.25">
      <c r="A388">
        <v>2115</v>
      </c>
      <c r="D388">
        <v>170.22770600000001</v>
      </c>
      <c r="E388" s="4">
        <v>2</v>
      </c>
      <c r="F388">
        <v>161.31401399999999</v>
      </c>
      <c r="G388" s="3">
        <v>3</v>
      </c>
      <c r="P388">
        <v>2</v>
      </c>
      <c r="Q388" t="str">
        <f>CONCATENATE(C388,E388,G388,I388)</f>
        <v>23</v>
      </c>
    </row>
    <row r="389" spans="1:17" x14ac:dyDescent="0.25">
      <c r="A389">
        <v>2116</v>
      </c>
      <c r="D389">
        <v>170.22770600000001</v>
      </c>
      <c r="E389" s="4">
        <v>2</v>
      </c>
      <c r="F389">
        <v>161.31401399999999</v>
      </c>
      <c r="G389" s="3">
        <v>3</v>
      </c>
      <c r="P389">
        <v>2</v>
      </c>
      <c r="Q389" t="str">
        <f>CONCATENATE(C389,E389,G389,I389)</f>
        <v>23</v>
      </c>
    </row>
    <row r="390" spans="1:17" x14ac:dyDescent="0.25">
      <c r="A390">
        <v>2117</v>
      </c>
      <c r="D390">
        <v>170.22770600000001</v>
      </c>
      <c r="E390" s="4">
        <v>2</v>
      </c>
      <c r="F390">
        <v>161.31401399999999</v>
      </c>
      <c r="G390" s="3">
        <v>3</v>
      </c>
      <c r="P390">
        <v>2</v>
      </c>
      <c r="Q390" t="str">
        <f>CONCATENATE(C390,E390,G390,I390)</f>
        <v>23</v>
      </c>
    </row>
    <row r="391" spans="1:17" x14ac:dyDescent="0.25">
      <c r="A391">
        <v>2118</v>
      </c>
      <c r="D391">
        <v>170.22770600000001</v>
      </c>
      <c r="E391" s="4">
        <v>2</v>
      </c>
      <c r="F391">
        <v>161.31401399999999</v>
      </c>
      <c r="G391" s="3">
        <v>3</v>
      </c>
      <c r="P391">
        <v>2</v>
      </c>
      <c r="Q391" t="str">
        <f>CONCATENATE(C391,E391,G391,I391)</f>
        <v>23</v>
      </c>
    </row>
    <row r="392" spans="1:17" x14ac:dyDescent="0.25">
      <c r="A392">
        <v>2119</v>
      </c>
      <c r="D392">
        <v>170.22770600000001</v>
      </c>
      <c r="E392" s="4">
        <v>2</v>
      </c>
      <c r="F392">
        <v>161.31401399999999</v>
      </c>
      <c r="G392" s="3">
        <v>3</v>
      </c>
      <c r="P392">
        <v>2</v>
      </c>
      <c r="Q392" t="str">
        <f>CONCATENATE(C392,E392,G392,I392)</f>
        <v>23</v>
      </c>
    </row>
    <row r="393" spans="1:17" x14ac:dyDescent="0.25">
      <c r="A393">
        <v>2120</v>
      </c>
      <c r="D393">
        <v>170.22770600000001</v>
      </c>
      <c r="E393" s="4">
        <v>2</v>
      </c>
      <c r="F393">
        <v>161.31401399999999</v>
      </c>
      <c r="G393" s="3">
        <v>3</v>
      </c>
      <c r="P393">
        <v>2</v>
      </c>
      <c r="Q393" t="str">
        <f>CONCATENATE(C393,E393,G393,I393)</f>
        <v>23</v>
      </c>
    </row>
    <row r="394" spans="1:17" x14ac:dyDescent="0.25">
      <c r="A394">
        <v>2121</v>
      </c>
      <c r="D394">
        <v>170.22770600000001</v>
      </c>
      <c r="E394" s="4">
        <v>2</v>
      </c>
      <c r="F394">
        <v>161.31401399999999</v>
      </c>
      <c r="G394" s="3">
        <v>3</v>
      </c>
      <c r="P394">
        <v>2</v>
      </c>
      <c r="Q394" t="str">
        <f>CONCATENATE(C394,E394,G394,I394)</f>
        <v>23</v>
      </c>
    </row>
    <row r="395" spans="1:17" x14ac:dyDescent="0.25">
      <c r="A395">
        <v>2122</v>
      </c>
      <c r="D395">
        <v>170.22770600000001</v>
      </c>
      <c r="E395" s="4">
        <v>2</v>
      </c>
      <c r="F395">
        <v>161.31401399999999</v>
      </c>
      <c r="G395" s="3">
        <v>3</v>
      </c>
      <c r="P395">
        <v>2</v>
      </c>
      <c r="Q395" t="str">
        <f>CONCATENATE(C395,E395,G395,I395)</f>
        <v>23</v>
      </c>
    </row>
    <row r="396" spans="1:17" x14ac:dyDescent="0.25">
      <c r="A396">
        <v>2123</v>
      </c>
      <c r="D396">
        <v>170.22770600000001</v>
      </c>
      <c r="E396" s="4">
        <v>2</v>
      </c>
      <c r="F396">
        <v>161.31401399999999</v>
      </c>
      <c r="G396" s="3">
        <v>3</v>
      </c>
      <c r="P396">
        <v>2</v>
      </c>
      <c r="Q396" t="str">
        <f>CONCATENATE(C396,E396,G396,I396)</f>
        <v>23</v>
      </c>
    </row>
    <row r="397" spans="1:17" x14ac:dyDescent="0.25">
      <c r="A397">
        <v>2124</v>
      </c>
      <c r="D397">
        <v>170.22770600000001</v>
      </c>
      <c r="E397" s="4">
        <v>2</v>
      </c>
      <c r="F397">
        <v>161.31401399999999</v>
      </c>
      <c r="G397" s="3">
        <v>3</v>
      </c>
      <c r="P397">
        <v>2</v>
      </c>
      <c r="Q397" t="str">
        <f>CONCATENATE(C397,E397,G397,I397)</f>
        <v>23</v>
      </c>
    </row>
    <row r="398" spans="1:17" x14ac:dyDescent="0.25">
      <c r="A398">
        <v>2125</v>
      </c>
      <c r="B398">
        <v>176.772639</v>
      </c>
      <c r="C398" s="1">
        <v>1</v>
      </c>
      <c r="D398">
        <v>170.22770600000001</v>
      </c>
      <c r="E398" s="4">
        <v>2</v>
      </c>
      <c r="F398">
        <v>161.31401399999999</v>
      </c>
      <c r="G398" s="3">
        <v>3</v>
      </c>
      <c r="P398">
        <v>3</v>
      </c>
      <c r="Q398" t="str">
        <f>CONCATENATE(C398,E398,G398,I398)</f>
        <v>123</v>
      </c>
    </row>
    <row r="399" spans="1:17" x14ac:dyDescent="0.25">
      <c r="A399">
        <v>2126</v>
      </c>
      <c r="B399">
        <v>176.772639</v>
      </c>
      <c r="C399" s="1">
        <v>1</v>
      </c>
      <c r="D399">
        <v>170.22770600000001</v>
      </c>
      <c r="E399" s="4">
        <v>2</v>
      </c>
      <c r="F399">
        <v>161.31401399999999</v>
      </c>
      <c r="G399" s="3">
        <v>3</v>
      </c>
      <c r="P399">
        <v>3</v>
      </c>
      <c r="Q399" t="str">
        <f>CONCATENATE(C399,E399,G399,I399)</f>
        <v>123</v>
      </c>
    </row>
    <row r="400" spans="1:17" x14ac:dyDescent="0.25">
      <c r="A400">
        <v>2127</v>
      </c>
      <c r="B400">
        <v>176.772639</v>
      </c>
      <c r="C400" s="1">
        <v>1</v>
      </c>
      <c r="F400">
        <v>161.31401399999999</v>
      </c>
      <c r="G400" s="3">
        <v>3</v>
      </c>
      <c r="P400">
        <v>2</v>
      </c>
      <c r="Q400" t="str">
        <f>CONCATENATE(C400,E400,G400,I400)</f>
        <v>13</v>
      </c>
    </row>
    <row r="401" spans="1:17" x14ac:dyDescent="0.25">
      <c r="A401">
        <v>2128</v>
      </c>
      <c r="B401">
        <v>176.772639</v>
      </c>
      <c r="C401" s="1">
        <v>1</v>
      </c>
      <c r="F401">
        <v>161.31401399999999</v>
      </c>
      <c r="G401" s="3">
        <v>3</v>
      </c>
      <c r="H401">
        <v>168.48235599999998</v>
      </c>
      <c r="I401" s="2">
        <v>4</v>
      </c>
      <c r="P401">
        <v>3</v>
      </c>
      <c r="Q401" t="str">
        <f>CONCATENATE(C401,E401,G401,I401)</f>
        <v>134</v>
      </c>
    </row>
    <row r="402" spans="1:17" x14ac:dyDescent="0.25">
      <c r="A402">
        <v>2129</v>
      </c>
      <c r="B402">
        <v>176.772639</v>
      </c>
      <c r="C402" s="1">
        <v>1</v>
      </c>
      <c r="F402">
        <v>161.31401399999999</v>
      </c>
      <c r="G402" s="3">
        <v>3</v>
      </c>
      <c r="H402">
        <v>168.48235599999998</v>
      </c>
      <c r="I402" s="2">
        <v>4</v>
      </c>
      <c r="P402">
        <v>3</v>
      </c>
      <c r="Q402" t="str">
        <f>CONCATENATE(C402,E402,G402,I402)</f>
        <v>134</v>
      </c>
    </row>
    <row r="403" spans="1:17" x14ac:dyDescent="0.25">
      <c r="A403">
        <v>2130</v>
      </c>
      <c r="B403">
        <v>176.772639</v>
      </c>
      <c r="C403" s="1">
        <v>1</v>
      </c>
      <c r="F403">
        <v>161.31401399999999</v>
      </c>
      <c r="G403" s="3">
        <v>3</v>
      </c>
      <c r="H403">
        <v>168.48235599999998</v>
      </c>
      <c r="I403" s="2">
        <v>4</v>
      </c>
      <c r="P403">
        <v>3</v>
      </c>
      <c r="Q403" t="str">
        <f>CONCATENATE(C403,E403,G403,I403)</f>
        <v>134</v>
      </c>
    </row>
    <row r="404" spans="1:17" x14ac:dyDescent="0.25">
      <c r="A404">
        <v>2131</v>
      </c>
      <c r="B404">
        <v>176.772639</v>
      </c>
      <c r="C404" s="1">
        <v>1</v>
      </c>
      <c r="F404">
        <v>161.31401399999999</v>
      </c>
      <c r="G404" s="3">
        <v>3</v>
      </c>
      <c r="H404">
        <v>168.48235599999998</v>
      </c>
      <c r="I404" s="2">
        <v>4</v>
      </c>
      <c r="P404">
        <v>3</v>
      </c>
      <c r="Q404" t="str">
        <f>CONCATENATE(C404,E404,G404,I404)</f>
        <v>134</v>
      </c>
    </row>
    <row r="405" spans="1:17" x14ac:dyDescent="0.25">
      <c r="A405">
        <v>2132</v>
      </c>
      <c r="B405">
        <v>176.772639</v>
      </c>
      <c r="C405" s="1">
        <v>1</v>
      </c>
      <c r="H405">
        <v>168.48235599999998</v>
      </c>
      <c r="I405" s="2">
        <v>4</v>
      </c>
      <c r="P405">
        <v>2</v>
      </c>
      <c r="Q405" t="str">
        <f>CONCATENATE(C405,E405,G405,I405)</f>
        <v>14</v>
      </c>
    </row>
    <row r="406" spans="1:17" x14ac:dyDescent="0.25">
      <c r="A406">
        <v>2133</v>
      </c>
      <c r="B406">
        <v>176.772639</v>
      </c>
      <c r="C406" s="1">
        <v>1</v>
      </c>
      <c r="H406">
        <v>168.48235599999998</v>
      </c>
      <c r="I406" s="2">
        <v>4</v>
      </c>
      <c r="P406">
        <v>2</v>
      </c>
      <c r="Q406" t="str">
        <f>CONCATENATE(C406,E406,G406,I406)</f>
        <v>14</v>
      </c>
    </row>
    <row r="407" spans="1:17" x14ac:dyDescent="0.25">
      <c r="A407">
        <v>2134</v>
      </c>
      <c r="B407">
        <v>176.772639</v>
      </c>
      <c r="C407" s="1">
        <v>1</v>
      </c>
      <c r="H407">
        <v>168.48235599999998</v>
      </c>
      <c r="I407" s="2">
        <v>4</v>
      </c>
      <c r="P407">
        <v>2</v>
      </c>
      <c r="Q407" t="str">
        <f>CONCATENATE(C407,E407,G407,I407)</f>
        <v>14</v>
      </c>
    </row>
    <row r="408" spans="1:17" x14ac:dyDescent="0.25">
      <c r="A408">
        <v>2135</v>
      </c>
      <c r="B408">
        <v>176.772639</v>
      </c>
      <c r="C408" s="1">
        <v>1</v>
      </c>
      <c r="H408">
        <v>168.48235599999998</v>
      </c>
      <c r="I408" s="2">
        <v>4</v>
      </c>
      <c r="P408">
        <v>2</v>
      </c>
      <c r="Q408" t="str">
        <f>CONCATENATE(C408,E408,G408,I408)</f>
        <v>14</v>
      </c>
    </row>
    <row r="409" spans="1:17" x14ac:dyDescent="0.25">
      <c r="A409">
        <v>2136</v>
      </c>
      <c r="B409">
        <v>176.772639</v>
      </c>
      <c r="C409" s="1">
        <v>1</v>
      </c>
      <c r="H409">
        <v>168.48235599999998</v>
      </c>
      <c r="I409" s="2">
        <v>4</v>
      </c>
      <c r="P409">
        <v>2</v>
      </c>
      <c r="Q409" t="str">
        <f>CONCATENATE(C409,E409,G409,I409)</f>
        <v>14</v>
      </c>
    </row>
    <row r="410" spans="1:17" x14ac:dyDescent="0.25">
      <c r="A410">
        <v>2137</v>
      </c>
      <c r="B410">
        <v>176.772639</v>
      </c>
      <c r="C410" s="1">
        <v>1</v>
      </c>
      <c r="H410">
        <v>168.48235599999998</v>
      </c>
      <c r="I410" s="2">
        <v>4</v>
      </c>
      <c r="P410">
        <v>2</v>
      </c>
      <c r="Q410" t="str">
        <f>CONCATENATE(C410,E410,G410,I410)</f>
        <v>14</v>
      </c>
    </row>
    <row r="411" spans="1:17" x14ac:dyDescent="0.25">
      <c r="A411">
        <v>2138</v>
      </c>
      <c r="B411">
        <v>176.772639</v>
      </c>
      <c r="C411" s="1">
        <v>1</v>
      </c>
      <c r="H411">
        <v>168.48235599999998</v>
      </c>
      <c r="I411" s="2">
        <v>4</v>
      </c>
      <c r="P411">
        <v>2</v>
      </c>
      <c r="Q411" t="str">
        <f>CONCATENATE(C411,E411,G411,I411)</f>
        <v>14</v>
      </c>
    </row>
    <row r="412" spans="1:17" x14ac:dyDescent="0.25">
      <c r="A412">
        <v>2139</v>
      </c>
      <c r="B412">
        <v>176.772639</v>
      </c>
      <c r="C412" s="1">
        <v>1</v>
      </c>
      <c r="H412">
        <v>168.48235599999998</v>
      </c>
      <c r="I412" s="2">
        <v>4</v>
      </c>
      <c r="P412">
        <v>2</v>
      </c>
      <c r="Q412" t="str">
        <f>CONCATENATE(C412,E412,G412,I412)</f>
        <v>14</v>
      </c>
    </row>
    <row r="413" spans="1:17" x14ac:dyDescent="0.25">
      <c r="A413">
        <v>2140</v>
      </c>
      <c r="B413">
        <v>176.772639</v>
      </c>
      <c r="C413" s="1">
        <v>1</v>
      </c>
      <c r="H413">
        <v>168.48235599999998</v>
      </c>
      <c r="I413" s="2">
        <v>4</v>
      </c>
      <c r="P413">
        <v>2</v>
      </c>
      <c r="Q413" t="str">
        <f>CONCATENATE(C413,E413,G413,I413)</f>
        <v>14</v>
      </c>
    </row>
    <row r="414" spans="1:17" x14ac:dyDescent="0.25">
      <c r="A414">
        <v>2141</v>
      </c>
      <c r="B414">
        <v>176.772639</v>
      </c>
      <c r="C414" s="1">
        <v>1</v>
      </c>
      <c r="H414">
        <v>168.48235599999998</v>
      </c>
      <c r="I414" s="2">
        <v>4</v>
      </c>
      <c r="P414">
        <v>2</v>
      </c>
      <c r="Q414" t="str">
        <f>CONCATENATE(C414,E414,G414,I414)</f>
        <v>14</v>
      </c>
    </row>
    <row r="415" spans="1:17" x14ac:dyDescent="0.25">
      <c r="A415">
        <v>2142</v>
      </c>
      <c r="B415">
        <v>176.772639</v>
      </c>
      <c r="C415" s="1">
        <v>1</v>
      </c>
      <c r="H415">
        <v>168.48235599999998</v>
      </c>
      <c r="I415" s="2">
        <v>4</v>
      </c>
      <c r="P415">
        <v>2</v>
      </c>
      <c r="Q415" t="str">
        <f>CONCATENATE(C415,E415,G415,I415)</f>
        <v>14</v>
      </c>
    </row>
    <row r="416" spans="1:17" x14ac:dyDescent="0.25">
      <c r="A416">
        <v>2143</v>
      </c>
      <c r="B416">
        <v>176.772639</v>
      </c>
      <c r="C416" s="1">
        <v>1</v>
      </c>
      <c r="H416">
        <v>168.48235599999998</v>
      </c>
      <c r="I416" s="2">
        <v>4</v>
      </c>
      <c r="P416">
        <v>2</v>
      </c>
      <c r="Q416" t="str">
        <f>CONCATENATE(C416,E416,G416,I416)</f>
        <v>14</v>
      </c>
    </row>
    <row r="417" spans="1:17" x14ac:dyDescent="0.25">
      <c r="A417">
        <v>2144</v>
      </c>
      <c r="B417">
        <v>176.772639</v>
      </c>
      <c r="C417" s="1">
        <v>1</v>
      </c>
      <c r="H417">
        <v>168.48235599999998</v>
      </c>
      <c r="I417" s="2">
        <v>4</v>
      </c>
      <c r="P417">
        <v>2</v>
      </c>
      <c r="Q417" t="str">
        <f>CONCATENATE(C417,E417,G417,I417)</f>
        <v>14</v>
      </c>
    </row>
    <row r="418" spans="1:17" x14ac:dyDescent="0.25">
      <c r="A418">
        <v>2145</v>
      </c>
      <c r="B418">
        <v>176.772639</v>
      </c>
      <c r="C418" s="1">
        <v>1</v>
      </c>
      <c r="H418">
        <v>168.48235599999998</v>
      </c>
      <c r="I418" s="2">
        <v>4</v>
      </c>
      <c r="P418">
        <v>2</v>
      </c>
      <c r="Q418" t="str">
        <f>CONCATENATE(C418,E418,G418,I418)</f>
        <v>14</v>
      </c>
    </row>
    <row r="419" spans="1:17" x14ac:dyDescent="0.25">
      <c r="A419">
        <v>2146</v>
      </c>
      <c r="B419">
        <v>176.772639</v>
      </c>
      <c r="C419" s="1">
        <v>1</v>
      </c>
      <c r="D419">
        <v>184.938264</v>
      </c>
      <c r="E419" s="4">
        <v>2</v>
      </c>
      <c r="H419">
        <v>168.48235599999998</v>
      </c>
      <c r="I419" s="2">
        <v>4</v>
      </c>
      <c r="P419">
        <v>3</v>
      </c>
      <c r="Q419" t="str">
        <f>CONCATENATE(C419,E419,G419,I419)</f>
        <v>124</v>
      </c>
    </row>
    <row r="420" spans="1:17" x14ac:dyDescent="0.25">
      <c r="A420">
        <v>2147</v>
      </c>
      <c r="B420">
        <v>176.772639</v>
      </c>
      <c r="C420" s="1">
        <v>1</v>
      </c>
      <c r="D420">
        <v>184.938264</v>
      </c>
      <c r="E420" s="4">
        <v>2</v>
      </c>
      <c r="H420">
        <v>168.48235599999998</v>
      </c>
      <c r="I420" s="2">
        <v>4</v>
      </c>
      <c r="P420">
        <v>3</v>
      </c>
      <c r="Q420" t="str">
        <f>CONCATENATE(C420,E420,G420,I420)</f>
        <v>124</v>
      </c>
    </row>
    <row r="421" spans="1:17" x14ac:dyDescent="0.25">
      <c r="A421">
        <v>2148</v>
      </c>
      <c r="D421">
        <v>184.938264</v>
      </c>
      <c r="E421" s="4">
        <v>2</v>
      </c>
      <c r="F421">
        <v>175.46365299999999</v>
      </c>
      <c r="G421" s="3">
        <v>3</v>
      </c>
      <c r="H421">
        <v>168.544738</v>
      </c>
      <c r="I421" s="2">
        <v>4</v>
      </c>
      <c r="P421">
        <v>3</v>
      </c>
      <c r="Q421" t="str">
        <f>CONCATENATE(C421,E421,G421,I421)</f>
        <v>234</v>
      </c>
    </row>
    <row r="422" spans="1:17" x14ac:dyDescent="0.25">
      <c r="A422">
        <v>2149</v>
      </c>
      <c r="D422">
        <v>184.938264</v>
      </c>
      <c r="E422" s="4">
        <v>2</v>
      </c>
      <c r="F422">
        <v>175.46365299999999</v>
      </c>
      <c r="G422" s="3">
        <v>3</v>
      </c>
      <c r="H422">
        <v>168.544738</v>
      </c>
      <c r="I422" s="2">
        <v>4</v>
      </c>
      <c r="P422">
        <v>3</v>
      </c>
      <c r="Q422" t="str">
        <f>CONCATENATE(C422,E422,G422,I422)</f>
        <v>234</v>
      </c>
    </row>
    <row r="423" spans="1:17" x14ac:dyDescent="0.25">
      <c r="A423">
        <v>2150</v>
      </c>
      <c r="D423">
        <v>184.938264</v>
      </c>
      <c r="E423" s="4">
        <v>2</v>
      </c>
      <c r="F423">
        <v>175.46365299999999</v>
      </c>
      <c r="G423" s="3">
        <v>3</v>
      </c>
      <c r="H423">
        <v>168.544738</v>
      </c>
      <c r="I423" s="2">
        <v>4</v>
      </c>
      <c r="P423">
        <v>3</v>
      </c>
      <c r="Q423" t="str">
        <f>CONCATENATE(C423,E423,G423,I423)</f>
        <v>234</v>
      </c>
    </row>
    <row r="424" spans="1:17" x14ac:dyDescent="0.25">
      <c r="A424">
        <v>2151</v>
      </c>
      <c r="D424">
        <v>184.938264</v>
      </c>
      <c r="E424" s="4">
        <v>2</v>
      </c>
      <c r="F424">
        <v>175.46365299999999</v>
      </c>
      <c r="G424" s="3">
        <v>3</v>
      </c>
      <c r="H424">
        <v>168.544738</v>
      </c>
      <c r="I424" s="2">
        <v>4</v>
      </c>
      <c r="P424">
        <v>3</v>
      </c>
      <c r="Q424" t="str">
        <f>CONCATENATE(C424,E424,G424,I424)</f>
        <v>234</v>
      </c>
    </row>
    <row r="425" spans="1:17" x14ac:dyDescent="0.25">
      <c r="A425">
        <v>2152</v>
      </c>
      <c r="D425">
        <v>184.938264</v>
      </c>
      <c r="E425" s="4">
        <v>2</v>
      </c>
      <c r="F425">
        <v>175.46365299999999</v>
      </c>
      <c r="G425" s="3">
        <v>3</v>
      </c>
      <c r="H425">
        <v>168.544738</v>
      </c>
      <c r="I425" s="2">
        <v>4</v>
      </c>
      <c r="P425">
        <v>3</v>
      </c>
      <c r="Q425" t="str">
        <f>CONCATENATE(C425,E425,G425,I425)</f>
        <v>234</v>
      </c>
    </row>
    <row r="426" spans="1:17" x14ac:dyDescent="0.25">
      <c r="A426">
        <v>2153</v>
      </c>
      <c r="D426">
        <v>184.938264</v>
      </c>
      <c r="E426" s="4">
        <v>2</v>
      </c>
      <c r="F426">
        <v>175.46365299999999</v>
      </c>
      <c r="G426" s="3">
        <v>3</v>
      </c>
      <c r="H426">
        <v>168.544738</v>
      </c>
      <c r="I426" s="2">
        <v>4</v>
      </c>
      <c r="P426">
        <v>3</v>
      </c>
      <c r="Q426" t="str">
        <f>CONCATENATE(C426,E426,G426,I426)</f>
        <v>234</v>
      </c>
    </row>
    <row r="427" spans="1:17" x14ac:dyDescent="0.25">
      <c r="A427">
        <v>2154</v>
      </c>
      <c r="D427">
        <v>184.938264</v>
      </c>
      <c r="E427" s="4">
        <v>2</v>
      </c>
      <c r="F427">
        <v>175.46365299999999</v>
      </c>
      <c r="G427" s="3">
        <v>3</v>
      </c>
      <c r="H427">
        <v>169.29270099999999</v>
      </c>
      <c r="I427" s="2">
        <v>4</v>
      </c>
      <c r="P427">
        <v>3</v>
      </c>
      <c r="Q427" t="str">
        <f>CONCATENATE(C427,E427,G427,I427)</f>
        <v>234</v>
      </c>
    </row>
    <row r="428" spans="1:17" x14ac:dyDescent="0.25">
      <c r="A428">
        <v>2155</v>
      </c>
      <c r="D428">
        <v>184.938264</v>
      </c>
      <c r="E428" s="4">
        <v>2</v>
      </c>
      <c r="F428">
        <v>175.46365299999999</v>
      </c>
      <c r="G428" s="3">
        <v>3</v>
      </c>
      <c r="P428">
        <v>2</v>
      </c>
      <c r="Q428" t="str">
        <f>CONCATENATE(C428,E428,G428,I428)</f>
        <v>23</v>
      </c>
    </row>
    <row r="429" spans="1:17" x14ac:dyDescent="0.25">
      <c r="A429">
        <v>2156</v>
      </c>
      <c r="D429">
        <v>184.938264</v>
      </c>
      <c r="E429" s="4">
        <v>2</v>
      </c>
      <c r="F429">
        <v>175.46365299999999</v>
      </c>
      <c r="G429" s="3">
        <v>3</v>
      </c>
      <c r="P429">
        <v>2</v>
      </c>
      <c r="Q429" t="str">
        <f>CONCATENATE(C429,E429,G429,I429)</f>
        <v>23</v>
      </c>
    </row>
    <row r="430" spans="1:17" x14ac:dyDescent="0.25">
      <c r="A430">
        <v>2157</v>
      </c>
      <c r="D430">
        <v>184.938264</v>
      </c>
      <c r="E430" s="4">
        <v>2</v>
      </c>
      <c r="F430">
        <v>175.46365299999999</v>
      </c>
      <c r="G430" s="3">
        <v>3</v>
      </c>
      <c r="P430">
        <v>2</v>
      </c>
      <c r="Q430" t="str">
        <f>CONCATENATE(C430,E430,G430,I430)</f>
        <v>23</v>
      </c>
    </row>
    <row r="431" spans="1:17" x14ac:dyDescent="0.25">
      <c r="A431">
        <v>2158</v>
      </c>
      <c r="D431">
        <v>184.938264</v>
      </c>
      <c r="E431" s="4">
        <v>2</v>
      </c>
      <c r="F431">
        <v>175.46365299999999</v>
      </c>
      <c r="G431" s="3">
        <v>3</v>
      </c>
      <c r="P431">
        <v>2</v>
      </c>
      <c r="Q431" t="str">
        <f>CONCATENATE(C431,E431,G431,I431)</f>
        <v>23</v>
      </c>
    </row>
    <row r="432" spans="1:17" x14ac:dyDescent="0.25">
      <c r="A432">
        <v>2159</v>
      </c>
      <c r="D432">
        <v>184.938264</v>
      </c>
      <c r="E432" s="4">
        <v>2</v>
      </c>
      <c r="F432">
        <v>175.46365299999999</v>
      </c>
      <c r="G432" s="3">
        <v>3</v>
      </c>
      <c r="P432">
        <v>2</v>
      </c>
      <c r="Q432" t="str">
        <f>CONCATENATE(C432,E432,G432,I432)</f>
        <v>23</v>
      </c>
    </row>
    <row r="433" spans="1:17" x14ac:dyDescent="0.25">
      <c r="A433">
        <v>2160</v>
      </c>
      <c r="D433">
        <v>184.938264</v>
      </c>
      <c r="E433" s="4">
        <v>2</v>
      </c>
      <c r="F433">
        <v>175.46365299999999</v>
      </c>
      <c r="G433" s="3">
        <v>3</v>
      </c>
      <c r="P433">
        <v>2</v>
      </c>
      <c r="Q433" t="str">
        <f>CONCATENATE(C433,E433,G433,I433)</f>
        <v>23</v>
      </c>
    </row>
    <row r="434" spans="1:17" x14ac:dyDescent="0.25">
      <c r="A434">
        <v>2161</v>
      </c>
      <c r="D434">
        <v>184.938264</v>
      </c>
      <c r="E434" s="4">
        <v>2</v>
      </c>
      <c r="F434">
        <v>175.46365299999999</v>
      </c>
      <c r="G434" s="3">
        <v>3</v>
      </c>
      <c r="P434">
        <v>2</v>
      </c>
      <c r="Q434" t="str">
        <f>CONCATENATE(C434,E434,G434,I434)</f>
        <v>23</v>
      </c>
    </row>
    <row r="435" spans="1:17" x14ac:dyDescent="0.25">
      <c r="A435">
        <v>2162</v>
      </c>
      <c r="D435">
        <v>184.938264</v>
      </c>
      <c r="E435" s="4">
        <v>2</v>
      </c>
      <c r="F435">
        <v>175.46365299999999</v>
      </c>
      <c r="G435" s="3">
        <v>3</v>
      </c>
      <c r="P435">
        <v>2</v>
      </c>
      <c r="Q435" t="str">
        <f>CONCATENATE(C435,E435,G435,I435)</f>
        <v>23</v>
      </c>
    </row>
    <row r="436" spans="1:17" x14ac:dyDescent="0.25">
      <c r="A436">
        <v>2163</v>
      </c>
      <c r="D436">
        <v>184.938264</v>
      </c>
      <c r="E436" s="4">
        <v>2</v>
      </c>
      <c r="F436">
        <v>175.46365299999999</v>
      </c>
      <c r="G436" s="3">
        <v>3</v>
      </c>
      <c r="P436">
        <v>2</v>
      </c>
      <c r="Q436" t="str">
        <f>CONCATENATE(C436,E436,G436,I436)</f>
        <v>23</v>
      </c>
    </row>
    <row r="437" spans="1:17" x14ac:dyDescent="0.25">
      <c r="A437">
        <v>2164</v>
      </c>
      <c r="B437">
        <v>192.04422099999999</v>
      </c>
      <c r="C437" s="1">
        <v>1</v>
      </c>
      <c r="D437">
        <v>184.938264</v>
      </c>
      <c r="E437" s="4">
        <v>2</v>
      </c>
      <c r="F437">
        <v>175.46365299999999</v>
      </c>
      <c r="G437" s="3">
        <v>3</v>
      </c>
      <c r="P437">
        <v>3</v>
      </c>
      <c r="Q437" t="str">
        <f>CONCATENATE(C437,E437,G437,I437)</f>
        <v>123</v>
      </c>
    </row>
    <row r="438" spans="1:17" x14ac:dyDescent="0.25">
      <c r="A438">
        <v>2165</v>
      </c>
      <c r="B438">
        <v>192.04422099999999</v>
      </c>
      <c r="C438" s="1">
        <v>1</v>
      </c>
      <c r="D438">
        <v>184.938264</v>
      </c>
      <c r="E438" s="4">
        <v>2</v>
      </c>
      <c r="F438">
        <v>175.46365299999999</v>
      </c>
      <c r="G438" s="3">
        <v>3</v>
      </c>
      <c r="P438">
        <v>3</v>
      </c>
      <c r="Q438" t="str">
        <f>CONCATENATE(C438,E438,G438,I438)</f>
        <v>123</v>
      </c>
    </row>
    <row r="439" spans="1:17" x14ac:dyDescent="0.25">
      <c r="A439">
        <v>2166</v>
      </c>
      <c r="B439">
        <v>192.04422099999999</v>
      </c>
      <c r="C439" s="1">
        <v>1</v>
      </c>
      <c r="D439">
        <v>184.938264</v>
      </c>
      <c r="E439" s="4">
        <v>2</v>
      </c>
      <c r="F439">
        <v>175.46365299999999</v>
      </c>
      <c r="G439" s="3">
        <v>3</v>
      </c>
      <c r="P439">
        <v>3</v>
      </c>
      <c r="Q439" t="str">
        <f>CONCATENATE(C439,E439,G439,I439)</f>
        <v>123</v>
      </c>
    </row>
    <row r="440" spans="1:17" x14ac:dyDescent="0.25">
      <c r="A440">
        <v>2167</v>
      </c>
      <c r="B440">
        <v>192.04422099999999</v>
      </c>
      <c r="C440" s="1">
        <v>1</v>
      </c>
      <c r="D440">
        <v>184.938264</v>
      </c>
      <c r="E440" s="4">
        <v>2</v>
      </c>
      <c r="F440">
        <v>175.46365299999999</v>
      </c>
      <c r="G440" s="3">
        <v>3</v>
      </c>
      <c r="P440">
        <v>3</v>
      </c>
      <c r="Q440" t="str">
        <f>CONCATENATE(C440,E440,G440,I440)</f>
        <v>123</v>
      </c>
    </row>
    <row r="441" spans="1:17" x14ac:dyDescent="0.25">
      <c r="A441">
        <v>2168</v>
      </c>
      <c r="B441">
        <v>192.04422099999999</v>
      </c>
      <c r="C441" s="1">
        <v>1</v>
      </c>
      <c r="D441">
        <v>184.938264</v>
      </c>
      <c r="E441" s="4">
        <v>2</v>
      </c>
      <c r="F441">
        <v>175.46365299999999</v>
      </c>
      <c r="G441" s="3">
        <v>3</v>
      </c>
      <c r="P441">
        <v>3</v>
      </c>
      <c r="Q441" t="str">
        <f>CONCATENATE(C441,E441,G441,I441)</f>
        <v>123</v>
      </c>
    </row>
    <row r="442" spans="1:17" x14ac:dyDescent="0.25">
      <c r="A442">
        <v>2169</v>
      </c>
      <c r="B442">
        <v>192.04422099999999</v>
      </c>
      <c r="C442" s="1">
        <v>1</v>
      </c>
      <c r="F442">
        <v>175.46365299999999</v>
      </c>
      <c r="G442" s="3">
        <v>3</v>
      </c>
      <c r="H442">
        <v>184.00325699999999</v>
      </c>
      <c r="I442" s="2">
        <v>4</v>
      </c>
      <c r="P442">
        <v>3</v>
      </c>
      <c r="Q442" t="str">
        <f>CONCATENATE(C442,E442,G442,I442)</f>
        <v>134</v>
      </c>
    </row>
    <row r="443" spans="1:17" x14ac:dyDescent="0.25">
      <c r="A443">
        <v>2170</v>
      </c>
      <c r="B443">
        <v>192.04422099999999</v>
      </c>
      <c r="C443" s="1">
        <v>1</v>
      </c>
      <c r="H443">
        <v>184.00325699999999</v>
      </c>
      <c r="I443" s="2">
        <v>4</v>
      </c>
      <c r="P443">
        <v>2</v>
      </c>
      <c r="Q443" t="str">
        <f>CONCATENATE(C443,E443,G443,I443)</f>
        <v>14</v>
      </c>
    </row>
    <row r="444" spans="1:17" x14ac:dyDescent="0.25">
      <c r="A444">
        <v>2171</v>
      </c>
      <c r="B444">
        <v>192.04422099999999</v>
      </c>
      <c r="C444" s="1">
        <v>1</v>
      </c>
      <c r="H444">
        <v>184.00325699999999</v>
      </c>
      <c r="I444" s="2">
        <v>4</v>
      </c>
      <c r="P444">
        <v>2</v>
      </c>
      <c r="Q444" t="str">
        <f>CONCATENATE(C444,E444,G444,I444)</f>
        <v>14</v>
      </c>
    </row>
    <row r="445" spans="1:17" x14ac:dyDescent="0.25">
      <c r="A445">
        <v>2172</v>
      </c>
      <c r="B445">
        <v>192.04422099999999</v>
      </c>
      <c r="C445" s="1">
        <v>1</v>
      </c>
      <c r="H445">
        <v>184.00325699999999</v>
      </c>
      <c r="I445" s="2">
        <v>4</v>
      </c>
      <c r="P445">
        <v>2</v>
      </c>
      <c r="Q445" t="str">
        <f>CONCATENATE(C445,E445,G445,I445)</f>
        <v>14</v>
      </c>
    </row>
    <row r="446" spans="1:17" x14ac:dyDescent="0.25">
      <c r="A446">
        <v>2173</v>
      </c>
      <c r="B446">
        <v>192.04422099999999</v>
      </c>
      <c r="C446" s="1">
        <v>1</v>
      </c>
      <c r="H446">
        <v>184.00325699999999</v>
      </c>
      <c r="I446" s="2">
        <v>4</v>
      </c>
      <c r="P446">
        <v>2</v>
      </c>
      <c r="Q446" t="str">
        <f>CONCATENATE(C446,E446,G446,I446)</f>
        <v>14</v>
      </c>
    </row>
    <row r="447" spans="1:17" x14ac:dyDescent="0.25">
      <c r="A447">
        <v>2174</v>
      </c>
      <c r="B447">
        <v>192.04422099999999</v>
      </c>
      <c r="C447" s="1">
        <v>1</v>
      </c>
      <c r="H447">
        <v>184.00325699999999</v>
      </c>
      <c r="I447" s="2">
        <v>4</v>
      </c>
      <c r="P447">
        <v>2</v>
      </c>
      <c r="Q447" t="str">
        <f>CONCATENATE(C447,E447,G447,I447)</f>
        <v>14</v>
      </c>
    </row>
    <row r="448" spans="1:17" x14ac:dyDescent="0.25">
      <c r="A448">
        <v>2175</v>
      </c>
      <c r="B448">
        <v>192.04422099999999</v>
      </c>
      <c r="C448" s="1">
        <v>1</v>
      </c>
      <c r="H448">
        <v>184.00325699999999</v>
      </c>
      <c r="I448" s="2">
        <v>4</v>
      </c>
      <c r="P448">
        <v>2</v>
      </c>
      <c r="Q448" t="str">
        <f>CONCATENATE(C448,E448,G448,I448)</f>
        <v>14</v>
      </c>
    </row>
    <row r="449" spans="1:17" x14ac:dyDescent="0.25">
      <c r="A449">
        <v>2176</v>
      </c>
      <c r="B449">
        <v>192.04422099999999</v>
      </c>
      <c r="C449" s="1">
        <v>1</v>
      </c>
      <c r="H449">
        <v>184.00325699999999</v>
      </c>
      <c r="I449" s="2">
        <v>4</v>
      </c>
      <c r="P449">
        <v>2</v>
      </c>
      <c r="Q449" t="str">
        <f>CONCATENATE(C449,E449,G449,I449)</f>
        <v>14</v>
      </c>
    </row>
    <row r="450" spans="1:17" x14ac:dyDescent="0.25">
      <c r="A450">
        <v>2177</v>
      </c>
      <c r="B450">
        <v>192.04422099999999</v>
      </c>
      <c r="C450" s="1">
        <v>1</v>
      </c>
      <c r="H450">
        <v>184.00325699999999</v>
      </c>
      <c r="I450" s="2">
        <v>4</v>
      </c>
      <c r="P450">
        <v>2</v>
      </c>
      <c r="Q450" t="str">
        <f>CONCATENATE(C450,E450,G450,I450)</f>
        <v>14</v>
      </c>
    </row>
    <row r="451" spans="1:17" x14ac:dyDescent="0.25">
      <c r="A451">
        <v>2178</v>
      </c>
      <c r="B451">
        <v>192.04422099999999</v>
      </c>
      <c r="C451" s="1">
        <v>1</v>
      </c>
      <c r="H451">
        <v>184.00325699999999</v>
      </c>
      <c r="I451" s="2">
        <v>4</v>
      </c>
      <c r="P451">
        <v>2</v>
      </c>
      <c r="Q451" t="str">
        <f>CONCATENATE(C451,E451,G451,I451)</f>
        <v>14</v>
      </c>
    </row>
    <row r="452" spans="1:17" x14ac:dyDescent="0.25">
      <c r="A452">
        <v>2179</v>
      </c>
      <c r="B452">
        <v>192.04422099999999</v>
      </c>
      <c r="C452" s="1">
        <v>1</v>
      </c>
      <c r="H452">
        <v>184.00325699999999</v>
      </c>
      <c r="I452" s="2">
        <v>4</v>
      </c>
      <c r="P452">
        <v>2</v>
      </c>
      <c r="Q452" t="str">
        <f>CONCATENATE(C452,E452,G452,I452)</f>
        <v>14</v>
      </c>
    </row>
    <row r="453" spans="1:17" x14ac:dyDescent="0.25">
      <c r="A453">
        <v>2180</v>
      </c>
      <c r="B453">
        <v>192.04422099999999</v>
      </c>
      <c r="C453" s="1">
        <v>1</v>
      </c>
      <c r="H453">
        <v>184.00325699999999</v>
      </c>
      <c r="I453" s="2">
        <v>4</v>
      </c>
      <c r="P453">
        <v>2</v>
      </c>
      <c r="Q453" t="str">
        <f>CONCATENATE(C453,E453,G453,I453)</f>
        <v>14</v>
      </c>
    </row>
    <row r="454" spans="1:17" x14ac:dyDescent="0.25">
      <c r="A454">
        <v>2181</v>
      </c>
      <c r="B454">
        <v>192.04422099999999</v>
      </c>
      <c r="C454" s="1">
        <v>1</v>
      </c>
      <c r="H454">
        <v>184.00325699999999</v>
      </c>
      <c r="I454" s="2">
        <v>4</v>
      </c>
      <c r="P454">
        <v>2</v>
      </c>
      <c r="Q454" t="str">
        <f>CONCATENATE(C454,E454,G454,I454)</f>
        <v>14</v>
      </c>
    </row>
    <row r="455" spans="1:17" x14ac:dyDescent="0.25">
      <c r="A455">
        <v>2182</v>
      </c>
      <c r="B455">
        <v>192.04422099999999</v>
      </c>
      <c r="C455" s="1">
        <v>1</v>
      </c>
      <c r="H455">
        <v>184.00325699999999</v>
      </c>
      <c r="I455" s="2">
        <v>4</v>
      </c>
      <c r="P455">
        <v>2</v>
      </c>
      <c r="Q455" t="str">
        <f>CONCATENATE(C455,E455,G455,I455)</f>
        <v>14</v>
      </c>
    </row>
    <row r="456" spans="1:17" x14ac:dyDescent="0.25">
      <c r="A456">
        <v>2183</v>
      </c>
      <c r="B456">
        <v>192.04422099999999</v>
      </c>
      <c r="C456" s="1">
        <v>1</v>
      </c>
      <c r="H456">
        <v>184.00325699999999</v>
      </c>
      <c r="I456" s="2">
        <v>4</v>
      </c>
      <c r="P456">
        <v>2</v>
      </c>
      <c r="Q456" t="str">
        <f>CONCATENATE(C456,E456,G456,I456)</f>
        <v>14</v>
      </c>
    </row>
    <row r="457" spans="1:17" x14ac:dyDescent="0.25">
      <c r="A457">
        <v>2184</v>
      </c>
      <c r="B457">
        <v>192.04422099999999</v>
      </c>
      <c r="C457" s="1">
        <v>1</v>
      </c>
      <c r="H457">
        <v>184.00325699999999</v>
      </c>
      <c r="I457" s="2">
        <v>4</v>
      </c>
      <c r="P457">
        <v>2</v>
      </c>
      <c r="Q457" t="str">
        <f>CONCATENATE(C457,E457,G457,I457)</f>
        <v>14</v>
      </c>
    </row>
    <row r="458" spans="1:17" x14ac:dyDescent="0.25">
      <c r="A458">
        <v>2185</v>
      </c>
      <c r="B458">
        <v>192.04422099999999</v>
      </c>
      <c r="C458" s="1">
        <v>1</v>
      </c>
      <c r="H458">
        <v>184.00325699999999</v>
      </c>
      <c r="I458" s="2">
        <v>4</v>
      </c>
      <c r="P458">
        <v>2</v>
      </c>
      <c r="Q458" t="str">
        <f>CONCATENATE(C458,E458,G458,I458)</f>
        <v>14</v>
      </c>
    </row>
    <row r="459" spans="1:17" x14ac:dyDescent="0.25">
      <c r="A459">
        <v>2186</v>
      </c>
      <c r="B459">
        <v>192.04422099999999</v>
      </c>
      <c r="C459" s="1">
        <v>1</v>
      </c>
      <c r="H459">
        <v>184.00325699999999</v>
      </c>
      <c r="I459" s="2">
        <v>4</v>
      </c>
      <c r="P459">
        <v>2</v>
      </c>
      <c r="Q459" t="str">
        <f>CONCATENATE(C459,E459,G459,I459)</f>
        <v>14</v>
      </c>
    </row>
    <row r="460" spans="1:17" x14ac:dyDescent="0.25">
      <c r="A460">
        <v>2187</v>
      </c>
      <c r="F460">
        <v>189.675569</v>
      </c>
      <c r="G460" s="3">
        <v>3</v>
      </c>
      <c r="H460">
        <v>184.00325699999999</v>
      </c>
      <c r="I460" s="2">
        <v>4</v>
      </c>
      <c r="P460">
        <v>2</v>
      </c>
      <c r="Q460" t="str">
        <f>CONCATENATE(C460,E460,G460,I460)</f>
        <v>34</v>
      </c>
    </row>
    <row r="461" spans="1:17" x14ac:dyDescent="0.25">
      <c r="A461">
        <v>2188</v>
      </c>
      <c r="D461">
        <v>199.71120299999998</v>
      </c>
      <c r="E461" s="4">
        <v>2</v>
      </c>
      <c r="F461">
        <v>189.675569</v>
      </c>
      <c r="G461" s="3">
        <v>3</v>
      </c>
      <c r="H461">
        <v>184.00325699999999</v>
      </c>
      <c r="I461" s="2">
        <v>4</v>
      </c>
      <c r="P461">
        <v>3</v>
      </c>
      <c r="Q461" t="str">
        <f>CONCATENATE(C461,E461,G461,I461)</f>
        <v>234</v>
      </c>
    </row>
    <row r="462" spans="1:17" x14ac:dyDescent="0.25">
      <c r="A462">
        <v>2189</v>
      </c>
      <c r="D462">
        <v>199.71120299999998</v>
      </c>
      <c r="E462" s="4">
        <v>2</v>
      </c>
      <c r="F462">
        <v>189.675569</v>
      </c>
      <c r="G462" s="3">
        <v>3</v>
      </c>
      <c r="H462">
        <v>184.00325699999999</v>
      </c>
      <c r="I462" s="2">
        <v>4</v>
      </c>
      <c r="P462">
        <v>3</v>
      </c>
      <c r="Q462" t="str">
        <f>CONCATENATE(C462,E462,G462,I462)</f>
        <v>234</v>
      </c>
    </row>
    <row r="463" spans="1:17" x14ac:dyDescent="0.25">
      <c r="A463">
        <v>2190</v>
      </c>
      <c r="D463">
        <v>199.71120299999998</v>
      </c>
      <c r="E463" s="4">
        <v>2</v>
      </c>
      <c r="F463">
        <v>189.675569</v>
      </c>
      <c r="G463" s="3">
        <v>3</v>
      </c>
      <c r="H463">
        <v>184.00325699999999</v>
      </c>
      <c r="I463" s="2">
        <v>4</v>
      </c>
      <c r="P463">
        <v>3</v>
      </c>
      <c r="Q463" t="str">
        <f>CONCATENATE(C463,E463,G463,I463)</f>
        <v>234</v>
      </c>
    </row>
    <row r="464" spans="1:17" x14ac:dyDescent="0.25">
      <c r="A464">
        <v>2191</v>
      </c>
      <c r="D464">
        <v>199.71120299999998</v>
      </c>
      <c r="E464" s="4">
        <v>2</v>
      </c>
      <c r="F464">
        <v>189.675569</v>
      </c>
      <c r="G464" s="3">
        <v>3</v>
      </c>
      <c r="H464">
        <v>184.00325699999999</v>
      </c>
      <c r="I464" s="2">
        <v>4</v>
      </c>
      <c r="P464">
        <v>3</v>
      </c>
      <c r="Q464" t="str">
        <f>CONCATENATE(C464,E464,G464,I464)</f>
        <v>234</v>
      </c>
    </row>
    <row r="465" spans="1:17" x14ac:dyDescent="0.25">
      <c r="A465">
        <v>2192</v>
      </c>
      <c r="D465">
        <v>199.71120299999998</v>
      </c>
      <c r="E465" s="4">
        <v>2</v>
      </c>
      <c r="F465">
        <v>189.675569</v>
      </c>
      <c r="G465" s="3">
        <v>3</v>
      </c>
      <c r="H465">
        <v>184.00325699999999</v>
      </c>
      <c r="I465" s="2">
        <v>4</v>
      </c>
      <c r="P465">
        <v>3</v>
      </c>
      <c r="Q465" t="str">
        <f>CONCATENATE(C465,E465,G465,I465)</f>
        <v>234</v>
      </c>
    </row>
    <row r="466" spans="1:17" x14ac:dyDescent="0.25">
      <c r="A466">
        <v>2193</v>
      </c>
      <c r="D466">
        <v>199.71120299999998</v>
      </c>
      <c r="E466" s="4">
        <v>2</v>
      </c>
      <c r="F466">
        <v>189.675569</v>
      </c>
      <c r="G466" s="3">
        <v>3</v>
      </c>
      <c r="H466">
        <v>184.00325699999999</v>
      </c>
      <c r="I466" s="2">
        <v>4</v>
      </c>
      <c r="P466">
        <v>3</v>
      </c>
      <c r="Q466" t="str">
        <f>CONCATENATE(C466,E466,G466,I466)</f>
        <v>234</v>
      </c>
    </row>
    <row r="467" spans="1:17" x14ac:dyDescent="0.25">
      <c r="A467">
        <v>2194</v>
      </c>
      <c r="D467">
        <v>199.71120299999998</v>
      </c>
      <c r="E467" s="4">
        <v>2</v>
      </c>
      <c r="F467">
        <v>189.675569</v>
      </c>
      <c r="G467" s="3">
        <v>3</v>
      </c>
      <c r="H467">
        <v>184.00325699999999</v>
      </c>
      <c r="I467" s="2">
        <v>4</v>
      </c>
      <c r="P467">
        <v>3</v>
      </c>
      <c r="Q467" t="str">
        <f>CONCATENATE(C467,E467,G467,I467)</f>
        <v>234</v>
      </c>
    </row>
    <row r="468" spans="1:17" x14ac:dyDescent="0.25">
      <c r="A468">
        <v>2195</v>
      </c>
      <c r="D468">
        <v>199.71120299999998</v>
      </c>
      <c r="E468" s="4">
        <v>2</v>
      </c>
      <c r="F468">
        <v>189.675569</v>
      </c>
      <c r="G468" s="3">
        <v>3</v>
      </c>
      <c r="H468">
        <v>184.12791799999999</v>
      </c>
      <c r="I468" s="2">
        <v>4</v>
      </c>
      <c r="P468">
        <v>3</v>
      </c>
      <c r="Q468" t="str">
        <f>CONCATENATE(C468,E468,G468,I468)</f>
        <v>234</v>
      </c>
    </row>
    <row r="469" spans="1:17" x14ac:dyDescent="0.25">
      <c r="A469">
        <v>2196</v>
      </c>
      <c r="D469">
        <v>199.71120299999998</v>
      </c>
      <c r="E469" s="4">
        <v>2</v>
      </c>
      <c r="F469">
        <v>189.675569</v>
      </c>
      <c r="G469" s="3">
        <v>3</v>
      </c>
      <c r="H469">
        <v>184.19030100000001</v>
      </c>
      <c r="I469" s="2">
        <v>4</v>
      </c>
      <c r="P469">
        <v>3</v>
      </c>
      <c r="Q469" t="str">
        <f>CONCATENATE(C469,E469,G469,I469)</f>
        <v>234</v>
      </c>
    </row>
    <row r="470" spans="1:17" x14ac:dyDescent="0.25">
      <c r="A470">
        <v>2197</v>
      </c>
      <c r="D470">
        <v>199.71120299999998</v>
      </c>
      <c r="E470" s="4">
        <v>2</v>
      </c>
      <c r="F470">
        <v>189.675569</v>
      </c>
      <c r="G470" s="3">
        <v>3</v>
      </c>
      <c r="P470">
        <v>2</v>
      </c>
      <c r="Q470" t="str">
        <f>CONCATENATE(C470,E470,G470,I470)</f>
        <v>23</v>
      </c>
    </row>
    <row r="471" spans="1:17" x14ac:dyDescent="0.25">
      <c r="A471">
        <v>2198</v>
      </c>
      <c r="D471">
        <v>199.71120299999998</v>
      </c>
      <c r="E471" s="4">
        <v>2</v>
      </c>
      <c r="F471">
        <v>189.675569</v>
      </c>
      <c r="G471" s="3">
        <v>3</v>
      </c>
      <c r="P471">
        <v>2</v>
      </c>
      <c r="Q471" t="str">
        <f>CONCATENATE(C471,E471,G471,I471)</f>
        <v>23</v>
      </c>
    </row>
    <row r="472" spans="1:17" x14ac:dyDescent="0.25">
      <c r="A472">
        <v>2199</v>
      </c>
      <c r="D472">
        <v>199.71120299999998</v>
      </c>
      <c r="E472" s="4">
        <v>2</v>
      </c>
      <c r="F472">
        <v>189.675569</v>
      </c>
      <c r="G472" s="3">
        <v>3</v>
      </c>
      <c r="P472">
        <v>2</v>
      </c>
      <c r="Q472" t="str">
        <f>CONCATENATE(C472,E472,G472,I472)</f>
        <v>23</v>
      </c>
    </row>
    <row r="473" spans="1:17" x14ac:dyDescent="0.25">
      <c r="A473">
        <v>2200</v>
      </c>
      <c r="D473">
        <v>199.71120299999998</v>
      </c>
      <c r="E473" s="4">
        <v>2</v>
      </c>
      <c r="F473">
        <v>189.675569</v>
      </c>
      <c r="G473" s="3">
        <v>3</v>
      </c>
      <c r="P473">
        <v>2</v>
      </c>
      <c r="Q473" t="str">
        <f>CONCATENATE(C473,E473,G473,I473)</f>
        <v>23</v>
      </c>
    </row>
    <row r="474" spans="1:17" x14ac:dyDescent="0.25">
      <c r="A474">
        <v>2201</v>
      </c>
      <c r="D474">
        <v>199.71120299999998</v>
      </c>
      <c r="E474" s="4">
        <v>2</v>
      </c>
      <c r="F474">
        <v>189.675569</v>
      </c>
      <c r="G474" s="3">
        <v>3</v>
      </c>
      <c r="P474">
        <v>2</v>
      </c>
      <c r="Q474" t="str">
        <f>CONCATENATE(C474,E474,G474,I474)</f>
        <v>23</v>
      </c>
    </row>
    <row r="475" spans="1:17" x14ac:dyDescent="0.25">
      <c r="A475">
        <v>2202</v>
      </c>
      <c r="D475">
        <v>199.71120299999998</v>
      </c>
      <c r="E475" s="4">
        <v>2</v>
      </c>
      <c r="F475">
        <v>189.675569</v>
      </c>
      <c r="G475" s="3">
        <v>3</v>
      </c>
      <c r="P475">
        <v>2</v>
      </c>
      <c r="Q475" t="str">
        <f>CONCATENATE(C475,E475,G475,I475)</f>
        <v>23</v>
      </c>
    </row>
    <row r="476" spans="1:17" x14ac:dyDescent="0.25">
      <c r="A476">
        <v>2203</v>
      </c>
      <c r="D476">
        <v>199.71120299999998</v>
      </c>
      <c r="E476" s="4">
        <v>2</v>
      </c>
      <c r="F476">
        <v>189.675569</v>
      </c>
      <c r="G476" s="3">
        <v>3</v>
      </c>
      <c r="P476">
        <v>2</v>
      </c>
      <c r="Q476" t="str">
        <f>CONCATENATE(C476,E476,G476,I476)</f>
        <v>23</v>
      </c>
    </row>
    <row r="477" spans="1:17" x14ac:dyDescent="0.25">
      <c r="A477">
        <v>2204</v>
      </c>
      <c r="D477">
        <v>199.71120299999998</v>
      </c>
      <c r="E477" s="4">
        <v>2</v>
      </c>
      <c r="F477">
        <v>189.675569</v>
      </c>
      <c r="G477" s="3">
        <v>3</v>
      </c>
      <c r="P477">
        <v>2</v>
      </c>
      <c r="Q477" t="str">
        <f>CONCATENATE(C477,E477,G477,I477)</f>
        <v>23</v>
      </c>
    </row>
    <row r="478" spans="1:17" x14ac:dyDescent="0.25">
      <c r="A478">
        <v>2205</v>
      </c>
      <c r="D478">
        <v>199.71120299999998</v>
      </c>
      <c r="E478" s="4">
        <v>2</v>
      </c>
      <c r="F478">
        <v>189.675569</v>
      </c>
      <c r="G478" s="3">
        <v>3</v>
      </c>
      <c r="P478">
        <v>2</v>
      </c>
      <c r="Q478" t="str">
        <f>CONCATENATE(C478,E478,G478,I478)</f>
        <v>23</v>
      </c>
    </row>
    <row r="479" spans="1:17" x14ac:dyDescent="0.25">
      <c r="A479">
        <v>2206</v>
      </c>
      <c r="D479">
        <v>199.71120299999998</v>
      </c>
      <c r="E479" s="4">
        <v>2</v>
      </c>
      <c r="F479">
        <v>189.675569</v>
      </c>
      <c r="G479" s="3">
        <v>3</v>
      </c>
      <c r="P479">
        <v>2</v>
      </c>
      <c r="Q479" t="str">
        <f>CONCATENATE(C479,E479,G479,I479)</f>
        <v>23</v>
      </c>
    </row>
    <row r="480" spans="1:17" x14ac:dyDescent="0.25">
      <c r="A480">
        <v>2207</v>
      </c>
      <c r="D480">
        <v>199.71120299999998</v>
      </c>
      <c r="E480" s="4">
        <v>2</v>
      </c>
      <c r="F480">
        <v>189.675569</v>
      </c>
      <c r="G480" s="3">
        <v>3</v>
      </c>
      <c r="P480">
        <v>2</v>
      </c>
      <c r="Q480" t="str">
        <f>CONCATENATE(C480,E480,G480,I480)</f>
        <v>23</v>
      </c>
    </row>
    <row r="481" spans="1:17" x14ac:dyDescent="0.25">
      <c r="A481">
        <v>2208</v>
      </c>
      <c r="D481">
        <v>199.71120299999998</v>
      </c>
      <c r="E481" s="4">
        <v>2</v>
      </c>
      <c r="F481">
        <v>189.675569</v>
      </c>
      <c r="G481" s="3">
        <v>3</v>
      </c>
      <c r="P481">
        <v>2</v>
      </c>
      <c r="Q481" t="str">
        <f>CONCATENATE(C481,E481,G481,I481)</f>
        <v>23</v>
      </c>
    </row>
    <row r="482" spans="1:17" x14ac:dyDescent="0.25">
      <c r="A482">
        <v>2209</v>
      </c>
      <c r="B482">
        <v>208.18885299999999</v>
      </c>
      <c r="C482" s="1">
        <v>1</v>
      </c>
      <c r="D482">
        <v>199.71120299999998</v>
      </c>
      <c r="E482" s="4">
        <v>2</v>
      </c>
      <c r="F482">
        <v>189.675569</v>
      </c>
      <c r="G482" s="3">
        <v>3</v>
      </c>
      <c r="P482">
        <v>3</v>
      </c>
      <c r="Q482" t="str">
        <f>CONCATENATE(C482,E482,G482,I482)</f>
        <v>123</v>
      </c>
    </row>
    <row r="483" spans="1:17" x14ac:dyDescent="0.25">
      <c r="A483">
        <v>2210</v>
      </c>
      <c r="B483">
        <v>208.18885299999999</v>
      </c>
      <c r="C483" s="1">
        <v>1</v>
      </c>
      <c r="D483">
        <v>199.71120299999998</v>
      </c>
      <c r="E483" s="4">
        <v>2</v>
      </c>
      <c r="F483">
        <v>189.675569</v>
      </c>
      <c r="G483" s="3">
        <v>3</v>
      </c>
      <c r="P483">
        <v>3</v>
      </c>
      <c r="Q483" t="str">
        <f>CONCATENATE(C483,E483,G483,I483)</f>
        <v>123</v>
      </c>
    </row>
    <row r="484" spans="1:17" x14ac:dyDescent="0.25">
      <c r="A484">
        <v>2211</v>
      </c>
      <c r="B484">
        <v>208.18885299999999</v>
      </c>
      <c r="C484" s="1">
        <v>1</v>
      </c>
      <c r="D484">
        <v>199.71120299999998</v>
      </c>
      <c r="E484" s="4">
        <v>2</v>
      </c>
      <c r="F484">
        <v>189.675569</v>
      </c>
      <c r="G484" s="3">
        <v>3</v>
      </c>
      <c r="P484">
        <v>3</v>
      </c>
      <c r="Q484" t="str">
        <f>CONCATENATE(C484,E484,G484,I484)</f>
        <v>123</v>
      </c>
    </row>
    <row r="485" spans="1:17" x14ac:dyDescent="0.25">
      <c r="A485">
        <v>2212</v>
      </c>
      <c r="B485">
        <v>208.18885299999999</v>
      </c>
      <c r="C485" s="1">
        <v>1</v>
      </c>
      <c r="D485">
        <v>199.71120299999998</v>
      </c>
      <c r="E485" s="4">
        <v>2</v>
      </c>
      <c r="F485">
        <v>189.675569</v>
      </c>
      <c r="G485" s="3">
        <v>3</v>
      </c>
      <c r="H485">
        <v>197.40482800000001</v>
      </c>
      <c r="I485" s="2">
        <v>4</v>
      </c>
      <c r="P485">
        <v>4</v>
      </c>
      <c r="Q485" t="str">
        <f>CONCATENATE(C485,E485,G485,I485)</f>
        <v>1234</v>
      </c>
    </row>
    <row r="486" spans="1:17" x14ac:dyDescent="0.25">
      <c r="A486">
        <v>2213</v>
      </c>
      <c r="B486">
        <v>208.18885299999999</v>
      </c>
      <c r="C486" s="1">
        <v>1</v>
      </c>
      <c r="F486">
        <v>189.675569</v>
      </c>
      <c r="G486" s="3">
        <v>3</v>
      </c>
      <c r="H486">
        <v>197.40482800000001</v>
      </c>
      <c r="I486" s="2">
        <v>4</v>
      </c>
      <c r="P486">
        <v>3</v>
      </c>
      <c r="Q486" t="str">
        <f>CONCATENATE(C486,E486,G486,I486)</f>
        <v>134</v>
      </c>
    </row>
    <row r="487" spans="1:17" x14ac:dyDescent="0.25">
      <c r="A487">
        <v>2214</v>
      </c>
      <c r="B487">
        <v>208.18885299999999</v>
      </c>
      <c r="C487" s="1">
        <v>1</v>
      </c>
      <c r="F487">
        <v>189.675569</v>
      </c>
      <c r="G487" s="3">
        <v>3</v>
      </c>
      <c r="H487">
        <v>197.40482800000001</v>
      </c>
      <c r="I487" s="2">
        <v>4</v>
      </c>
      <c r="P487">
        <v>3</v>
      </c>
      <c r="Q487" t="str">
        <f>CONCATENATE(C487,E487,G487,I487)</f>
        <v>134</v>
      </c>
    </row>
    <row r="488" spans="1:17" x14ac:dyDescent="0.25">
      <c r="A488">
        <v>2215</v>
      </c>
      <c r="B488">
        <v>208.18885299999999</v>
      </c>
      <c r="C488" s="1">
        <v>1</v>
      </c>
      <c r="H488">
        <v>197.40482800000001</v>
      </c>
      <c r="I488" s="2">
        <v>4</v>
      </c>
      <c r="P488">
        <v>2</v>
      </c>
      <c r="Q488" t="str">
        <f>CONCATENATE(C488,E488,G488,I488)</f>
        <v>14</v>
      </c>
    </row>
    <row r="489" spans="1:17" x14ac:dyDescent="0.25">
      <c r="A489">
        <v>2216</v>
      </c>
      <c r="B489">
        <v>208.18885299999999</v>
      </c>
      <c r="C489" s="1">
        <v>1</v>
      </c>
      <c r="H489">
        <v>197.40482800000001</v>
      </c>
      <c r="I489" s="2">
        <v>4</v>
      </c>
      <c r="P489">
        <v>2</v>
      </c>
      <c r="Q489" t="str">
        <f>CONCATENATE(C489,E489,G489,I489)</f>
        <v>14</v>
      </c>
    </row>
    <row r="490" spans="1:17" x14ac:dyDescent="0.25">
      <c r="A490">
        <v>2217</v>
      </c>
      <c r="B490">
        <v>208.18885299999999</v>
      </c>
      <c r="C490" s="1">
        <v>1</v>
      </c>
      <c r="H490">
        <v>197.40482800000001</v>
      </c>
      <c r="I490" s="2">
        <v>4</v>
      </c>
      <c r="P490">
        <v>2</v>
      </c>
      <c r="Q490" t="str">
        <f>CONCATENATE(C490,E490,G490,I490)</f>
        <v>14</v>
      </c>
    </row>
    <row r="491" spans="1:17" x14ac:dyDescent="0.25">
      <c r="A491">
        <v>2218</v>
      </c>
      <c r="B491">
        <v>208.18885299999999</v>
      </c>
      <c r="C491" s="1">
        <v>1</v>
      </c>
      <c r="H491">
        <v>197.40482800000001</v>
      </c>
      <c r="I491" s="2">
        <v>4</v>
      </c>
      <c r="P491">
        <v>2</v>
      </c>
      <c r="Q491" t="str">
        <f>CONCATENATE(C491,E491,G491,I491)</f>
        <v>14</v>
      </c>
    </row>
    <row r="492" spans="1:17" x14ac:dyDescent="0.25">
      <c r="A492">
        <v>2219</v>
      </c>
      <c r="B492">
        <v>208.18885299999999</v>
      </c>
      <c r="C492" s="1">
        <v>1</v>
      </c>
      <c r="H492">
        <v>197.40482800000001</v>
      </c>
      <c r="I492" s="2">
        <v>4</v>
      </c>
      <c r="P492">
        <v>2</v>
      </c>
      <c r="Q492" t="str">
        <f>CONCATENATE(C492,E492,G492,I492)</f>
        <v>14</v>
      </c>
    </row>
    <row r="493" spans="1:17" x14ac:dyDescent="0.25">
      <c r="A493">
        <v>2220</v>
      </c>
      <c r="B493">
        <v>208.18885299999999</v>
      </c>
      <c r="C493" s="1">
        <v>1</v>
      </c>
      <c r="H493">
        <v>197.40482800000001</v>
      </c>
      <c r="I493" s="2">
        <v>4</v>
      </c>
      <c r="P493">
        <v>2</v>
      </c>
      <c r="Q493" t="str">
        <f>CONCATENATE(C493,E493,G493,I493)</f>
        <v>14</v>
      </c>
    </row>
    <row r="494" spans="1:17" x14ac:dyDescent="0.25">
      <c r="A494">
        <v>2221</v>
      </c>
      <c r="B494">
        <v>208.18885299999999</v>
      </c>
      <c r="C494" s="1">
        <v>1</v>
      </c>
      <c r="H494">
        <v>197.40482800000001</v>
      </c>
      <c r="I494" s="2">
        <v>4</v>
      </c>
      <c r="P494">
        <v>2</v>
      </c>
      <c r="Q494" t="str">
        <f>CONCATENATE(C494,E494,G494,I494)</f>
        <v>14</v>
      </c>
    </row>
    <row r="495" spans="1:17" x14ac:dyDescent="0.25">
      <c r="A495">
        <v>2222</v>
      </c>
      <c r="B495">
        <v>208.18885299999999</v>
      </c>
      <c r="C495" s="1">
        <v>1</v>
      </c>
      <c r="H495">
        <v>197.40482800000001</v>
      </c>
      <c r="I495" s="2">
        <v>4</v>
      </c>
      <c r="P495">
        <v>2</v>
      </c>
      <c r="Q495" t="str">
        <f>CONCATENATE(C495,E495,G495,I495)</f>
        <v>14</v>
      </c>
    </row>
    <row r="496" spans="1:17" x14ac:dyDescent="0.25">
      <c r="A496">
        <v>2223</v>
      </c>
      <c r="B496">
        <v>208.18885299999999</v>
      </c>
      <c r="C496" s="1">
        <v>1</v>
      </c>
      <c r="H496">
        <v>197.40482800000001</v>
      </c>
      <c r="I496" s="2">
        <v>4</v>
      </c>
      <c r="P496">
        <v>2</v>
      </c>
      <c r="Q496" t="str">
        <f>CONCATENATE(C496,E496,G496,I496)</f>
        <v>14</v>
      </c>
    </row>
    <row r="497" spans="1:17" x14ac:dyDescent="0.25">
      <c r="A497">
        <v>2224</v>
      </c>
      <c r="B497">
        <v>208.18885299999999</v>
      </c>
      <c r="C497" s="1">
        <v>1</v>
      </c>
      <c r="H497">
        <v>197.40482800000001</v>
      </c>
      <c r="I497" s="2">
        <v>4</v>
      </c>
      <c r="P497">
        <v>2</v>
      </c>
      <c r="Q497" t="str">
        <f>CONCATENATE(C497,E497,G497,I497)</f>
        <v>14</v>
      </c>
    </row>
    <row r="498" spans="1:17" x14ac:dyDescent="0.25">
      <c r="A498">
        <v>2225</v>
      </c>
      <c r="B498">
        <v>208.18885299999999</v>
      </c>
      <c r="C498" s="1">
        <v>1</v>
      </c>
      <c r="H498">
        <v>197.40482800000001</v>
      </c>
      <c r="I498" s="2">
        <v>4</v>
      </c>
      <c r="P498">
        <v>2</v>
      </c>
      <c r="Q498" t="str">
        <f>CONCATENATE(C498,E498,G498,I498)</f>
        <v>14</v>
      </c>
    </row>
    <row r="499" spans="1:17" x14ac:dyDescent="0.25">
      <c r="A499">
        <v>2226</v>
      </c>
      <c r="B499">
        <v>208.18885299999999</v>
      </c>
      <c r="C499" s="1">
        <v>1</v>
      </c>
      <c r="H499">
        <v>197.40482800000001</v>
      </c>
      <c r="I499" s="2">
        <v>4</v>
      </c>
      <c r="P499">
        <v>2</v>
      </c>
      <c r="Q499" t="str">
        <f>CONCATENATE(C499,E499,G499,I499)</f>
        <v>14</v>
      </c>
    </row>
    <row r="500" spans="1:17" x14ac:dyDescent="0.25">
      <c r="A500">
        <v>2227</v>
      </c>
      <c r="B500">
        <v>208.18885299999999</v>
      </c>
      <c r="C500" s="1">
        <v>1</v>
      </c>
      <c r="H500">
        <v>197.40482800000001</v>
      </c>
      <c r="I500" s="2">
        <v>4</v>
      </c>
      <c r="P500">
        <v>2</v>
      </c>
      <c r="Q500" t="str">
        <f>CONCATENATE(C500,E500,G500,I500)</f>
        <v>14</v>
      </c>
    </row>
    <row r="501" spans="1:17" x14ac:dyDescent="0.25">
      <c r="A501">
        <v>2228</v>
      </c>
      <c r="B501">
        <v>208.18885299999999</v>
      </c>
      <c r="C501" s="1">
        <v>1</v>
      </c>
      <c r="D501">
        <v>215.54573299999998</v>
      </c>
      <c r="E501" s="4">
        <v>2</v>
      </c>
      <c r="H501">
        <v>197.40482800000001</v>
      </c>
      <c r="I501" s="2">
        <v>4</v>
      </c>
      <c r="P501">
        <v>3</v>
      </c>
      <c r="Q501" t="str">
        <f>CONCATENATE(C501,E501,G501,I501)</f>
        <v>124</v>
      </c>
    </row>
    <row r="502" spans="1:17" x14ac:dyDescent="0.25">
      <c r="A502">
        <v>2229</v>
      </c>
      <c r="B502">
        <v>206.505458</v>
      </c>
      <c r="C502" s="1">
        <v>1</v>
      </c>
      <c r="D502">
        <v>215.54573299999998</v>
      </c>
      <c r="E502" s="4">
        <v>2</v>
      </c>
      <c r="H502">
        <v>197.40482800000001</v>
      </c>
      <c r="I502" s="2">
        <v>4</v>
      </c>
      <c r="P502">
        <v>3</v>
      </c>
      <c r="Q502" t="str">
        <f>CONCATENATE(C502,E502,G502,I502)</f>
        <v>124</v>
      </c>
    </row>
    <row r="503" spans="1:17" x14ac:dyDescent="0.25">
      <c r="A503">
        <v>2230</v>
      </c>
      <c r="D503">
        <v>215.54573299999998</v>
      </c>
      <c r="E503" s="4">
        <v>2</v>
      </c>
      <c r="F503">
        <v>206.38083899999998</v>
      </c>
      <c r="G503" s="3">
        <v>3</v>
      </c>
      <c r="H503">
        <v>197.40482800000001</v>
      </c>
      <c r="I503" s="2">
        <v>4</v>
      </c>
      <c r="P503">
        <v>3</v>
      </c>
      <c r="Q503" t="str">
        <f>CONCATENATE(C503,E503,G503,I503)</f>
        <v>234</v>
      </c>
    </row>
    <row r="504" spans="1:17" x14ac:dyDescent="0.25">
      <c r="A504">
        <v>2231</v>
      </c>
      <c r="D504">
        <v>215.54573299999998</v>
      </c>
      <c r="E504" s="4">
        <v>2</v>
      </c>
      <c r="F504">
        <v>206.38083899999998</v>
      </c>
      <c r="G504" s="3">
        <v>3</v>
      </c>
      <c r="H504">
        <v>197.40482800000001</v>
      </c>
      <c r="I504" s="2">
        <v>4</v>
      </c>
      <c r="P504">
        <v>3</v>
      </c>
      <c r="Q504" t="str">
        <f>CONCATENATE(C504,E504,G504,I504)</f>
        <v>234</v>
      </c>
    </row>
    <row r="505" spans="1:17" x14ac:dyDescent="0.25">
      <c r="A505">
        <v>2232</v>
      </c>
      <c r="D505">
        <v>215.54573299999998</v>
      </c>
      <c r="E505" s="4">
        <v>2</v>
      </c>
      <c r="F505">
        <v>206.38083899999998</v>
      </c>
      <c r="G505" s="3">
        <v>3</v>
      </c>
      <c r="H505">
        <v>197.40482800000001</v>
      </c>
      <c r="I505" s="2">
        <v>4</v>
      </c>
      <c r="P505">
        <v>3</v>
      </c>
      <c r="Q505" t="str">
        <f>CONCATENATE(C505,E505,G505,I505)</f>
        <v>234</v>
      </c>
    </row>
    <row r="506" spans="1:17" x14ac:dyDescent="0.25">
      <c r="A506">
        <v>2233</v>
      </c>
      <c r="D506">
        <v>215.54573299999998</v>
      </c>
      <c r="E506" s="4">
        <v>2</v>
      </c>
      <c r="F506">
        <v>206.38083899999998</v>
      </c>
      <c r="G506" s="3">
        <v>3</v>
      </c>
      <c r="P506">
        <v>2</v>
      </c>
      <c r="Q506" t="str">
        <f>CONCATENATE(C506,E506,G506,I506)</f>
        <v>23</v>
      </c>
    </row>
    <row r="507" spans="1:17" x14ac:dyDescent="0.25">
      <c r="A507">
        <v>2234</v>
      </c>
      <c r="D507">
        <v>215.54573299999998</v>
      </c>
      <c r="E507" s="4">
        <v>2</v>
      </c>
      <c r="F507">
        <v>206.38083899999998</v>
      </c>
      <c r="G507" s="3">
        <v>3</v>
      </c>
      <c r="P507">
        <v>2</v>
      </c>
      <c r="Q507" t="str">
        <f>CONCATENATE(C507,E507,G507,I507)</f>
        <v>23</v>
      </c>
    </row>
    <row r="508" spans="1:17" x14ac:dyDescent="0.25">
      <c r="A508">
        <v>2235</v>
      </c>
      <c r="D508">
        <v>215.54573299999998</v>
      </c>
      <c r="E508" s="4">
        <v>2</v>
      </c>
      <c r="F508">
        <v>206.38083899999998</v>
      </c>
      <c r="G508" s="3">
        <v>3</v>
      </c>
      <c r="P508">
        <v>2</v>
      </c>
      <c r="Q508" t="str">
        <f>CONCATENATE(C508,E508,G508,I508)</f>
        <v>23</v>
      </c>
    </row>
    <row r="509" spans="1:17" x14ac:dyDescent="0.25">
      <c r="A509">
        <v>2236</v>
      </c>
      <c r="D509">
        <v>215.54573299999998</v>
      </c>
      <c r="E509" s="4">
        <v>2</v>
      </c>
      <c r="F509">
        <v>206.38083899999998</v>
      </c>
      <c r="G509" s="3">
        <v>3</v>
      </c>
      <c r="P509">
        <v>2</v>
      </c>
      <c r="Q509" t="str">
        <f>CONCATENATE(C509,E509,G509,I509)</f>
        <v>23</v>
      </c>
    </row>
    <row r="510" spans="1:17" x14ac:dyDescent="0.25">
      <c r="A510">
        <v>2237</v>
      </c>
      <c r="F510">
        <v>204.884872</v>
      </c>
      <c r="G510" s="3">
        <v>3</v>
      </c>
      <c r="J510">
        <v>214.111773</v>
      </c>
      <c r="K510" t="s">
        <v>22</v>
      </c>
      <c r="Q510" t="str">
        <f>CONCATENATE(C510,E510,G510,I510)</f>
        <v>3</v>
      </c>
    </row>
    <row r="511" spans="1:17" x14ac:dyDescent="0.25">
      <c r="A511">
        <v>8481</v>
      </c>
      <c r="F511">
        <v>204.884872</v>
      </c>
      <c r="G511" s="3">
        <v>3</v>
      </c>
      <c r="Q511" t="str">
        <f>CONCATENATE(C511,E511,G511,I511)</f>
        <v>3</v>
      </c>
    </row>
    <row r="512" spans="1:17" x14ac:dyDescent="0.25">
      <c r="A512">
        <v>8482</v>
      </c>
      <c r="Q512" t="str">
        <f>CONCATENATE(C512,E512,G512,I512)</f>
        <v/>
      </c>
    </row>
    <row r="513" spans="1:17" x14ac:dyDescent="0.25">
      <c r="A513">
        <v>8483</v>
      </c>
      <c r="J513">
        <v>244.09864899999999</v>
      </c>
      <c r="K513" t="s">
        <v>22</v>
      </c>
      <c r="Q513" t="str">
        <f>CONCATENATE(C513,E513,G513,I513)</f>
        <v/>
      </c>
    </row>
    <row r="514" spans="1:17" x14ac:dyDescent="0.25">
      <c r="A514">
        <v>8484</v>
      </c>
      <c r="B514">
        <v>225.14781399999998</v>
      </c>
      <c r="C514" s="1">
        <v>1</v>
      </c>
      <c r="D514">
        <v>231.67395999999999</v>
      </c>
      <c r="E514" s="4">
        <v>2</v>
      </c>
      <c r="F514">
        <v>239.76875200000001</v>
      </c>
      <c r="G514" s="3">
        <v>3</v>
      </c>
      <c r="H514">
        <v>239.078543</v>
      </c>
      <c r="I514" s="2">
        <v>4</v>
      </c>
      <c r="P514">
        <v>4</v>
      </c>
      <c r="Q514" t="str">
        <f>CONCATENATE(C514,E514,G514,I514)</f>
        <v>1234</v>
      </c>
    </row>
    <row r="515" spans="1:17" x14ac:dyDescent="0.25">
      <c r="A515">
        <v>8485</v>
      </c>
      <c r="B515">
        <v>225.14781399999998</v>
      </c>
      <c r="C515" s="1">
        <v>1</v>
      </c>
      <c r="D515">
        <v>231.67395999999999</v>
      </c>
      <c r="E515" s="4">
        <v>2</v>
      </c>
      <c r="F515">
        <v>239.76875200000001</v>
      </c>
      <c r="G515" s="3">
        <v>3</v>
      </c>
      <c r="H515">
        <v>239.078543</v>
      </c>
      <c r="I515" s="2">
        <v>4</v>
      </c>
      <c r="P515">
        <v>4</v>
      </c>
      <c r="Q515" t="str">
        <f>CONCATENATE(C515,E515,G515,I515)</f>
        <v>1234</v>
      </c>
    </row>
    <row r="516" spans="1:17" x14ac:dyDescent="0.25">
      <c r="A516">
        <v>8486</v>
      </c>
      <c r="B516">
        <v>225.14781399999998</v>
      </c>
      <c r="C516" s="1">
        <v>1</v>
      </c>
      <c r="F516">
        <v>239.76875200000001</v>
      </c>
      <c r="G516" s="3">
        <v>3</v>
      </c>
      <c r="H516">
        <v>239.078543</v>
      </c>
      <c r="I516" s="2">
        <v>4</v>
      </c>
      <c r="P516">
        <v>3</v>
      </c>
      <c r="Q516" t="str">
        <f>CONCATENATE(C516,E516,G516,I516)</f>
        <v>134</v>
      </c>
    </row>
    <row r="517" spans="1:17" x14ac:dyDescent="0.25">
      <c r="A517">
        <v>8487</v>
      </c>
      <c r="B517">
        <v>225.14781399999998</v>
      </c>
      <c r="C517" s="1">
        <v>1</v>
      </c>
      <c r="F517">
        <v>239.70604599999999</v>
      </c>
      <c r="G517" s="3">
        <v>3</v>
      </c>
      <c r="H517">
        <v>239.078543</v>
      </c>
      <c r="I517" s="2">
        <v>4</v>
      </c>
      <c r="P517">
        <v>3</v>
      </c>
      <c r="Q517" t="str">
        <f>CONCATENATE(C517,E517,G517,I517)</f>
        <v>134</v>
      </c>
    </row>
    <row r="518" spans="1:17" x14ac:dyDescent="0.25">
      <c r="A518">
        <v>8488</v>
      </c>
      <c r="B518">
        <v>225.14781399999998</v>
      </c>
      <c r="C518" s="1">
        <v>1</v>
      </c>
      <c r="F518">
        <v>239.64333599999998</v>
      </c>
      <c r="G518" s="3">
        <v>3</v>
      </c>
      <c r="H518">
        <v>239.078543</v>
      </c>
      <c r="I518" s="2">
        <v>4</v>
      </c>
      <c r="P518">
        <v>3</v>
      </c>
      <c r="Q518" t="str">
        <f>CONCATENATE(C518,E518,G518,I518)</f>
        <v>134</v>
      </c>
    </row>
    <row r="519" spans="1:17" x14ac:dyDescent="0.25">
      <c r="A519">
        <v>8489</v>
      </c>
      <c r="B519">
        <v>225.14781399999998</v>
      </c>
      <c r="C519" s="1">
        <v>1</v>
      </c>
      <c r="F519">
        <v>239.45500399999997</v>
      </c>
      <c r="G519" s="3">
        <v>3</v>
      </c>
      <c r="H519">
        <v>238.70198299999998</v>
      </c>
      <c r="I519" s="2">
        <v>4</v>
      </c>
      <c r="P519">
        <v>3</v>
      </c>
      <c r="Q519" t="str">
        <f>CONCATENATE(C519,E519,G519,I519)</f>
        <v>134</v>
      </c>
    </row>
    <row r="520" spans="1:17" x14ac:dyDescent="0.25">
      <c r="A520">
        <v>8490</v>
      </c>
      <c r="B520">
        <v>225.14781399999998</v>
      </c>
      <c r="C520" s="1">
        <v>1</v>
      </c>
      <c r="F520">
        <v>239.26677599999999</v>
      </c>
      <c r="G520" s="3">
        <v>3</v>
      </c>
      <c r="H520">
        <v>238.70198299999998</v>
      </c>
      <c r="I520" s="2">
        <v>4</v>
      </c>
      <c r="P520">
        <v>3</v>
      </c>
      <c r="Q520" t="str">
        <f>CONCATENATE(C520,E520,G520,I520)</f>
        <v>134</v>
      </c>
    </row>
    <row r="521" spans="1:17" x14ac:dyDescent="0.25">
      <c r="A521">
        <v>8491</v>
      </c>
      <c r="B521">
        <v>225.14781399999998</v>
      </c>
      <c r="C521" s="1">
        <v>1</v>
      </c>
      <c r="H521">
        <v>238.70198299999998</v>
      </c>
      <c r="I521" s="2">
        <v>4</v>
      </c>
      <c r="P521">
        <v>2</v>
      </c>
      <c r="Q521" t="str">
        <f>CONCATENATE(C521,E521,G521,I521)</f>
        <v>14</v>
      </c>
    </row>
    <row r="522" spans="1:17" x14ac:dyDescent="0.25">
      <c r="A522">
        <v>8492</v>
      </c>
      <c r="B522">
        <v>225.14781399999998</v>
      </c>
      <c r="C522" s="1">
        <v>1</v>
      </c>
      <c r="H522">
        <v>238.70198299999998</v>
      </c>
      <c r="I522" s="2">
        <v>4</v>
      </c>
      <c r="P522">
        <v>2</v>
      </c>
      <c r="Q522" t="str">
        <f>CONCATENATE(C522,E522,G522,I522)</f>
        <v>14</v>
      </c>
    </row>
    <row r="523" spans="1:17" x14ac:dyDescent="0.25">
      <c r="A523">
        <v>8493</v>
      </c>
      <c r="B523">
        <v>225.14781399999998</v>
      </c>
      <c r="C523" s="1">
        <v>1</v>
      </c>
      <c r="H523">
        <v>238.57656699999998</v>
      </c>
      <c r="I523" s="2">
        <v>4</v>
      </c>
      <c r="P523">
        <v>2</v>
      </c>
      <c r="Q523" t="str">
        <f>CONCATENATE(C523,E523,G523,I523)</f>
        <v>14</v>
      </c>
    </row>
    <row r="524" spans="1:17" x14ac:dyDescent="0.25">
      <c r="A524">
        <v>8494</v>
      </c>
      <c r="B524">
        <v>225.14781399999998</v>
      </c>
      <c r="C524" s="1">
        <v>1</v>
      </c>
      <c r="H524">
        <v>238.20000299999998</v>
      </c>
      <c r="I524" s="2">
        <v>4</v>
      </c>
      <c r="P524">
        <v>2</v>
      </c>
      <c r="Q524" t="str">
        <f>CONCATENATE(C524,E524,G524,I524)</f>
        <v>14</v>
      </c>
    </row>
    <row r="525" spans="1:17" x14ac:dyDescent="0.25">
      <c r="A525">
        <v>8495</v>
      </c>
      <c r="B525">
        <v>225.14781399999998</v>
      </c>
      <c r="C525" s="1">
        <v>1</v>
      </c>
      <c r="P525">
        <v>1</v>
      </c>
      <c r="Q525" t="str">
        <f>CONCATENATE(C525,E525,G525,I525)</f>
        <v>1</v>
      </c>
    </row>
    <row r="526" spans="1:17" x14ac:dyDescent="0.25">
      <c r="A526">
        <v>8496</v>
      </c>
      <c r="B526">
        <v>225.14781399999998</v>
      </c>
      <c r="C526" s="1">
        <v>1</v>
      </c>
      <c r="D526">
        <v>218.24521099999998</v>
      </c>
      <c r="E526" s="4">
        <v>2</v>
      </c>
      <c r="P526">
        <v>2</v>
      </c>
      <c r="Q526" t="str">
        <f>CONCATENATE(C526,E526,G526,I526)</f>
        <v>12</v>
      </c>
    </row>
    <row r="527" spans="1:17" x14ac:dyDescent="0.25">
      <c r="A527">
        <v>8497</v>
      </c>
      <c r="B527">
        <v>225.14781399999998</v>
      </c>
      <c r="C527" s="1">
        <v>1</v>
      </c>
      <c r="D527">
        <v>218.24521099999998</v>
      </c>
      <c r="E527" s="4">
        <v>2</v>
      </c>
      <c r="P527">
        <v>2</v>
      </c>
      <c r="Q527" t="str">
        <f>CONCATENATE(C527,E527,G527,I527)</f>
        <v>12</v>
      </c>
    </row>
    <row r="528" spans="1:17" x14ac:dyDescent="0.25">
      <c r="A528">
        <v>8498</v>
      </c>
      <c r="B528">
        <v>224.64583399999998</v>
      </c>
      <c r="C528" s="1">
        <v>1</v>
      </c>
      <c r="D528">
        <v>218.24521099999998</v>
      </c>
      <c r="E528" s="4">
        <v>2</v>
      </c>
      <c r="P528">
        <v>2</v>
      </c>
      <c r="Q528" t="str">
        <f>CONCATENATE(C528,E528,G528,I528)</f>
        <v>12</v>
      </c>
    </row>
    <row r="529" spans="1:17" x14ac:dyDescent="0.25">
      <c r="A529">
        <v>8499</v>
      </c>
      <c r="D529">
        <v>218.24521099999998</v>
      </c>
      <c r="E529" s="4">
        <v>2</v>
      </c>
      <c r="F529">
        <v>226.65385699999999</v>
      </c>
      <c r="G529" s="3">
        <v>3</v>
      </c>
      <c r="P529">
        <v>2</v>
      </c>
      <c r="Q529" t="str">
        <f>CONCATENATE(C529,E529,G529,I529)</f>
        <v>23</v>
      </c>
    </row>
    <row r="530" spans="1:17" x14ac:dyDescent="0.25">
      <c r="A530">
        <v>8500</v>
      </c>
      <c r="D530">
        <v>218.24521099999998</v>
      </c>
      <c r="E530" s="4">
        <v>2</v>
      </c>
      <c r="F530">
        <v>226.65385699999999</v>
      </c>
      <c r="G530" s="3">
        <v>3</v>
      </c>
      <c r="P530">
        <v>2</v>
      </c>
      <c r="Q530" t="str">
        <f>CONCATENATE(C530,E530,G530,I530)</f>
        <v>23</v>
      </c>
    </row>
    <row r="531" spans="1:17" x14ac:dyDescent="0.25">
      <c r="A531">
        <v>8501</v>
      </c>
      <c r="D531">
        <v>218.24521099999998</v>
      </c>
      <c r="E531" s="4">
        <v>2</v>
      </c>
      <c r="F531">
        <v>226.65385699999999</v>
      </c>
      <c r="G531" s="3">
        <v>3</v>
      </c>
      <c r="P531">
        <v>2</v>
      </c>
      <c r="Q531" t="str">
        <f>CONCATENATE(C531,E531,G531,I531)</f>
        <v>23</v>
      </c>
    </row>
    <row r="532" spans="1:17" x14ac:dyDescent="0.25">
      <c r="A532">
        <v>8502</v>
      </c>
      <c r="D532">
        <v>218.24521099999998</v>
      </c>
      <c r="E532" s="4">
        <v>2</v>
      </c>
      <c r="F532">
        <v>226.65385699999999</v>
      </c>
      <c r="G532" s="3">
        <v>3</v>
      </c>
      <c r="P532">
        <v>2</v>
      </c>
      <c r="Q532" t="str">
        <f>CONCATENATE(C532,E532,G532,I532)</f>
        <v>23</v>
      </c>
    </row>
    <row r="533" spans="1:17" x14ac:dyDescent="0.25">
      <c r="A533">
        <v>8503</v>
      </c>
      <c r="D533">
        <v>218.24521099999998</v>
      </c>
      <c r="E533" s="4">
        <v>2</v>
      </c>
      <c r="F533">
        <v>226.65385699999999</v>
      </c>
      <c r="G533" s="3">
        <v>3</v>
      </c>
      <c r="P533">
        <v>2</v>
      </c>
      <c r="Q533" t="str">
        <f>CONCATENATE(C533,E533,G533,I533)</f>
        <v>23</v>
      </c>
    </row>
    <row r="534" spans="1:17" x14ac:dyDescent="0.25">
      <c r="A534">
        <v>8504</v>
      </c>
      <c r="D534">
        <v>218.24521099999998</v>
      </c>
      <c r="E534" s="4">
        <v>2</v>
      </c>
      <c r="F534">
        <v>226.65385699999999</v>
      </c>
      <c r="G534" s="3">
        <v>3</v>
      </c>
      <c r="P534">
        <v>2</v>
      </c>
      <c r="Q534" t="str">
        <f>CONCATENATE(C534,E534,G534,I534)</f>
        <v>23</v>
      </c>
    </row>
    <row r="535" spans="1:17" x14ac:dyDescent="0.25">
      <c r="A535">
        <v>8505</v>
      </c>
      <c r="D535">
        <v>218.24521099999998</v>
      </c>
      <c r="E535" s="4">
        <v>2</v>
      </c>
      <c r="F535">
        <v>226.65385699999999</v>
      </c>
      <c r="G535" s="3">
        <v>3</v>
      </c>
      <c r="P535">
        <v>2</v>
      </c>
      <c r="Q535" t="str">
        <f>CONCATENATE(C535,E535,G535,I535)</f>
        <v>23</v>
      </c>
    </row>
    <row r="536" spans="1:17" x14ac:dyDescent="0.25">
      <c r="A536">
        <v>8506</v>
      </c>
      <c r="D536">
        <v>218.24521099999998</v>
      </c>
      <c r="E536" s="4">
        <v>2</v>
      </c>
      <c r="F536">
        <v>226.65385699999999</v>
      </c>
      <c r="G536" s="3">
        <v>3</v>
      </c>
      <c r="P536">
        <v>2</v>
      </c>
      <c r="Q536" t="str">
        <f>CONCATENATE(C536,E536,G536,I536)</f>
        <v>23</v>
      </c>
    </row>
    <row r="537" spans="1:17" x14ac:dyDescent="0.25">
      <c r="A537">
        <v>8507</v>
      </c>
      <c r="D537">
        <v>218.24521099999998</v>
      </c>
      <c r="E537" s="4">
        <v>2</v>
      </c>
      <c r="F537">
        <v>226.65385699999999</v>
      </c>
      <c r="G537" s="3">
        <v>3</v>
      </c>
      <c r="P537">
        <v>2</v>
      </c>
      <c r="Q537" t="str">
        <f>CONCATENATE(C537,E537,G537,I537)</f>
        <v>23</v>
      </c>
    </row>
    <row r="538" spans="1:17" x14ac:dyDescent="0.25">
      <c r="A538">
        <v>8508</v>
      </c>
      <c r="B538">
        <v>207.68665899999999</v>
      </c>
      <c r="C538" s="1">
        <v>1</v>
      </c>
      <c r="F538">
        <v>226.65385699999999</v>
      </c>
      <c r="G538" s="3">
        <v>3</v>
      </c>
      <c r="P538">
        <v>2</v>
      </c>
      <c r="Q538" t="str">
        <f>CONCATENATE(C538,E538,G538,I538)</f>
        <v>13</v>
      </c>
    </row>
    <row r="539" spans="1:17" x14ac:dyDescent="0.25">
      <c r="A539">
        <v>8509</v>
      </c>
      <c r="B539">
        <v>209.52281399999998</v>
      </c>
      <c r="C539" s="1">
        <v>1</v>
      </c>
      <c r="F539">
        <v>226.52833799999999</v>
      </c>
      <c r="G539" s="3">
        <v>3</v>
      </c>
      <c r="P539">
        <v>2</v>
      </c>
      <c r="Q539" t="str">
        <f>CONCATENATE(C539,E539,G539,I539)</f>
        <v>13</v>
      </c>
    </row>
    <row r="540" spans="1:17" x14ac:dyDescent="0.25">
      <c r="A540">
        <v>8510</v>
      </c>
      <c r="B540">
        <v>209.52281399999998</v>
      </c>
      <c r="C540" s="1">
        <v>1</v>
      </c>
      <c r="F540">
        <v>226.15187699999998</v>
      </c>
      <c r="G540" s="3">
        <v>3</v>
      </c>
      <c r="P540">
        <v>2</v>
      </c>
      <c r="Q540" t="str">
        <f>CONCATENATE(C540,E540,G540,I540)</f>
        <v>13</v>
      </c>
    </row>
    <row r="541" spans="1:17" x14ac:dyDescent="0.25">
      <c r="A541">
        <v>8511</v>
      </c>
      <c r="B541">
        <v>209.52281399999998</v>
      </c>
      <c r="C541" s="1">
        <v>1</v>
      </c>
      <c r="H541">
        <v>218.93541999999999</v>
      </c>
      <c r="I541" s="2">
        <v>4</v>
      </c>
      <c r="P541">
        <v>2</v>
      </c>
      <c r="Q541" t="str">
        <f>CONCATENATE(C541,E541,G541,I541)</f>
        <v>14</v>
      </c>
    </row>
    <row r="542" spans="1:17" x14ac:dyDescent="0.25">
      <c r="A542">
        <v>8512</v>
      </c>
      <c r="B542">
        <v>209.52281399999998</v>
      </c>
      <c r="C542" s="1">
        <v>1</v>
      </c>
      <c r="H542">
        <v>218.93541999999999</v>
      </c>
      <c r="I542" s="2">
        <v>4</v>
      </c>
      <c r="P542">
        <v>2</v>
      </c>
      <c r="Q542" t="str">
        <f>CONCATENATE(C542,E542,G542,I542)</f>
        <v>14</v>
      </c>
    </row>
    <row r="543" spans="1:17" x14ac:dyDescent="0.25">
      <c r="A543">
        <v>8513</v>
      </c>
      <c r="B543">
        <v>209.52281399999998</v>
      </c>
      <c r="C543" s="1">
        <v>1</v>
      </c>
      <c r="H543">
        <v>218.93541999999999</v>
      </c>
      <c r="I543" s="2">
        <v>4</v>
      </c>
      <c r="P543">
        <v>2</v>
      </c>
      <c r="Q543" t="str">
        <f>CONCATENATE(C543,E543,G543,I543)</f>
        <v>14</v>
      </c>
    </row>
    <row r="544" spans="1:17" x14ac:dyDescent="0.25">
      <c r="A544">
        <v>8514</v>
      </c>
      <c r="B544">
        <v>209.52281399999998</v>
      </c>
      <c r="C544" s="1">
        <v>1</v>
      </c>
      <c r="H544">
        <v>218.93541999999999</v>
      </c>
      <c r="I544" s="2">
        <v>4</v>
      </c>
      <c r="P544">
        <v>2</v>
      </c>
      <c r="Q544" t="str">
        <f>CONCATENATE(C544,E544,G544,I544)</f>
        <v>14</v>
      </c>
    </row>
    <row r="545" spans="1:17" x14ac:dyDescent="0.25">
      <c r="A545">
        <v>8515</v>
      </c>
      <c r="B545">
        <v>209.52281399999998</v>
      </c>
      <c r="C545" s="1">
        <v>1</v>
      </c>
      <c r="H545">
        <v>218.93541999999999</v>
      </c>
      <c r="I545" s="2">
        <v>4</v>
      </c>
      <c r="P545">
        <v>2</v>
      </c>
      <c r="Q545" t="str">
        <f>CONCATENATE(C545,E545,G545,I545)</f>
        <v>14</v>
      </c>
    </row>
    <row r="546" spans="1:17" x14ac:dyDescent="0.25">
      <c r="A546">
        <v>8516</v>
      </c>
      <c r="B546">
        <v>209.52281399999998</v>
      </c>
      <c r="C546" s="1">
        <v>1</v>
      </c>
      <c r="H546">
        <v>218.93541999999999</v>
      </c>
      <c r="I546" s="2">
        <v>4</v>
      </c>
      <c r="P546">
        <v>2</v>
      </c>
      <c r="Q546" t="str">
        <f>CONCATENATE(C546,E546,G546,I546)</f>
        <v>14</v>
      </c>
    </row>
    <row r="547" spans="1:17" x14ac:dyDescent="0.25">
      <c r="A547">
        <v>8517</v>
      </c>
      <c r="B547">
        <v>209.52281399999998</v>
      </c>
      <c r="C547" s="1">
        <v>1</v>
      </c>
      <c r="H547">
        <v>218.81000399999999</v>
      </c>
      <c r="I547" s="2">
        <v>4</v>
      </c>
      <c r="P547">
        <v>2</v>
      </c>
      <c r="Q547" t="str">
        <f>CONCATENATE(C547,E547,G547,I547)</f>
        <v>14</v>
      </c>
    </row>
    <row r="548" spans="1:17" x14ac:dyDescent="0.25">
      <c r="A548">
        <v>8518</v>
      </c>
      <c r="B548">
        <v>209.52281399999998</v>
      </c>
      <c r="C548" s="1">
        <v>1</v>
      </c>
      <c r="H548">
        <v>218.74719099999999</v>
      </c>
      <c r="I548" s="2">
        <v>4</v>
      </c>
      <c r="P548">
        <v>2</v>
      </c>
      <c r="Q548" t="str">
        <f>CONCATENATE(C548,E548,G548,I548)</f>
        <v>14</v>
      </c>
    </row>
    <row r="549" spans="1:17" x14ac:dyDescent="0.25">
      <c r="A549">
        <v>8519</v>
      </c>
      <c r="B549">
        <v>209.52281399999998</v>
      </c>
      <c r="C549" s="1">
        <v>1</v>
      </c>
      <c r="H549">
        <v>218.74719099999999</v>
      </c>
      <c r="I549" s="2">
        <v>4</v>
      </c>
      <c r="P549">
        <v>2</v>
      </c>
      <c r="Q549" t="str">
        <f>CONCATENATE(C549,E549,G549,I549)</f>
        <v>14</v>
      </c>
    </row>
    <row r="550" spans="1:17" x14ac:dyDescent="0.25">
      <c r="A550">
        <v>8520</v>
      </c>
      <c r="B550">
        <v>209.52281399999998</v>
      </c>
      <c r="C550" s="1">
        <v>1</v>
      </c>
      <c r="H550">
        <v>218.74719099999999</v>
      </c>
      <c r="I550" s="2">
        <v>4</v>
      </c>
      <c r="P550">
        <v>2</v>
      </c>
      <c r="Q550" t="str">
        <f>CONCATENATE(C550,E550,G550,I550)</f>
        <v>14</v>
      </c>
    </row>
    <row r="551" spans="1:17" x14ac:dyDescent="0.25">
      <c r="A551">
        <v>8521</v>
      </c>
      <c r="D551">
        <v>200.19307699999999</v>
      </c>
      <c r="E551" s="4">
        <v>2</v>
      </c>
      <c r="H551">
        <v>218.43343999999999</v>
      </c>
      <c r="I551" s="2">
        <v>4</v>
      </c>
      <c r="P551">
        <v>2</v>
      </c>
      <c r="Q551" t="str">
        <f>CONCATENATE(C551,E551,G551,I551)</f>
        <v>24</v>
      </c>
    </row>
    <row r="552" spans="1:17" x14ac:dyDescent="0.25">
      <c r="A552">
        <v>8522</v>
      </c>
      <c r="D552">
        <v>200.19307699999999</v>
      </c>
      <c r="E552" s="4">
        <v>2</v>
      </c>
      <c r="P552">
        <v>1</v>
      </c>
      <c r="Q552" t="str">
        <f>CONCATENATE(C552,E552,G552,I552)</f>
        <v>2</v>
      </c>
    </row>
    <row r="553" spans="1:17" x14ac:dyDescent="0.25">
      <c r="A553">
        <v>8523</v>
      </c>
      <c r="D553">
        <v>200.19307699999999</v>
      </c>
      <c r="E553" s="4">
        <v>2</v>
      </c>
      <c r="F553">
        <v>209.77385599999999</v>
      </c>
      <c r="G553" s="3">
        <v>3</v>
      </c>
      <c r="P553">
        <v>2</v>
      </c>
      <c r="Q553" t="str">
        <f>CONCATENATE(C553,E553,G553,I553)</f>
        <v>23</v>
      </c>
    </row>
    <row r="554" spans="1:17" x14ac:dyDescent="0.25">
      <c r="A554">
        <v>8524</v>
      </c>
      <c r="D554">
        <v>200.19307699999999</v>
      </c>
      <c r="E554" s="4">
        <v>2</v>
      </c>
      <c r="F554">
        <v>209.77385599999999</v>
      </c>
      <c r="G554" s="3">
        <v>3</v>
      </c>
      <c r="P554">
        <v>2</v>
      </c>
      <c r="Q554" t="str">
        <f>CONCATENATE(C554,E554,G554,I554)</f>
        <v>23</v>
      </c>
    </row>
    <row r="555" spans="1:17" x14ac:dyDescent="0.25">
      <c r="A555">
        <v>8525</v>
      </c>
      <c r="D555">
        <v>200.19307699999999</v>
      </c>
      <c r="E555" s="4">
        <v>2</v>
      </c>
      <c r="F555">
        <v>209.648337</v>
      </c>
      <c r="G555" s="3">
        <v>3</v>
      </c>
      <c r="P555">
        <v>2</v>
      </c>
      <c r="Q555" t="str">
        <f>CONCATENATE(C555,E555,G555,I555)</f>
        <v>23</v>
      </c>
    </row>
    <row r="556" spans="1:17" x14ac:dyDescent="0.25">
      <c r="A556">
        <v>8526</v>
      </c>
      <c r="D556">
        <v>200.19307699999999</v>
      </c>
      <c r="E556" s="4">
        <v>2</v>
      </c>
      <c r="F556">
        <v>209.58552399999999</v>
      </c>
      <c r="G556" s="3">
        <v>3</v>
      </c>
      <c r="P556">
        <v>2</v>
      </c>
      <c r="Q556" t="str">
        <f>CONCATENATE(C556,E556,G556,I556)</f>
        <v>23</v>
      </c>
    </row>
    <row r="557" spans="1:17" x14ac:dyDescent="0.25">
      <c r="A557">
        <v>8527</v>
      </c>
      <c r="D557">
        <v>200.19307699999999</v>
      </c>
      <c r="E557" s="4">
        <v>2</v>
      </c>
      <c r="F557">
        <v>209.58552399999999</v>
      </c>
      <c r="G557" s="3">
        <v>3</v>
      </c>
      <c r="P557">
        <v>2</v>
      </c>
      <c r="Q557" t="str">
        <f>CONCATENATE(C557,E557,G557,I557)</f>
        <v>23</v>
      </c>
    </row>
    <row r="558" spans="1:17" x14ac:dyDescent="0.25">
      <c r="A558">
        <v>8528</v>
      </c>
      <c r="D558">
        <v>200.19307699999999</v>
      </c>
      <c r="E558" s="4">
        <v>2</v>
      </c>
      <c r="F558">
        <v>209.58552399999999</v>
      </c>
      <c r="G558" s="3">
        <v>3</v>
      </c>
      <c r="P558">
        <v>2</v>
      </c>
      <c r="Q558" t="str">
        <f>CONCATENATE(C558,E558,G558,I558)</f>
        <v>23</v>
      </c>
    </row>
    <row r="559" spans="1:17" x14ac:dyDescent="0.25">
      <c r="A559">
        <v>8529</v>
      </c>
      <c r="D559">
        <v>200.00415999999998</v>
      </c>
      <c r="E559" s="4">
        <v>2</v>
      </c>
      <c r="F559">
        <v>209.58552399999999</v>
      </c>
      <c r="G559" s="3">
        <v>3</v>
      </c>
      <c r="P559">
        <v>2</v>
      </c>
      <c r="Q559" t="str">
        <f>CONCATENATE(C559,E559,G559,I559)</f>
        <v>23</v>
      </c>
    </row>
    <row r="560" spans="1:17" x14ac:dyDescent="0.25">
      <c r="A560">
        <v>8530</v>
      </c>
      <c r="D560">
        <v>200.00415999999998</v>
      </c>
      <c r="E560" s="4">
        <v>2</v>
      </c>
      <c r="F560">
        <v>209.58552399999999</v>
      </c>
      <c r="G560" s="3">
        <v>3</v>
      </c>
      <c r="P560">
        <v>2</v>
      </c>
      <c r="Q560" t="str">
        <f>CONCATENATE(C560,E560,G560,I560)</f>
        <v>23</v>
      </c>
    </row>
    <row r="561" spans="1:17" x14ac:dyDescent="0.25">
      <c r="A561">
        <v>8531</v>
      </c>
      <c r="D561">
        <v>200.00415999999998</v>
      </c>
      <c r="E561" s="4">
        <v>2</v>
      </c>
      <c r="F561">
        <v>209.58552399999999</v>
      </c>
      <c r="G561" s="3">
        <v>3</v>
      </c>
      <c r="P561">
        <v>2</v>
      </c>
      <c r="Q561" t="str">
        <f>CONCATENATE(C561,E561,G561,I561)</f>
        <v>23</v>
      </c>
    </row>
    <row r="562" spans="1:17" x14ac:dyDescent="0.25">
      <c r="A562">
        <v>8532</v>
      </c>
      <c r="F562">
        <v>209.58552399999999</v>
      </c>
      <c r="G562" s="3">
        <v>3</v>
      </c>
      <c r="P562">
        <v>1</v>
      </c>
      <c r="Q562" t="str">
        <f>CONCATENATE(C562,E562,G562,I562)</f>
        <v>3</v>
      </c>
    </row>
    <row r="563" spans="1:17" x14ac:dyDescent="0.25">
      <c r="A563">
        <v>8533</v>
      </c>
      <c r="F563">
        <v>209.52281399999998</v>
      </c>
      <c r="G563" s="3">
        <v>3</v>
      </c>
      <c r="H563">
        <v>200.63391899999999</v>
      </c>
      <c r="I563" s="2">
        <v>4</v>
      </c>
      <c r="P563">
        <v>2</v>
      </c>
      <c r="Q563" t="str">
        <f>CONCATENATE(C563,E563,G563,I563)</f>
        <v>34</v>
      </c>
    </row>
    <row r="564" spans="1:17" x14ac:dyDescent="0.25">
      <c r="A564">
        <v>8534</v>
      </c>
      <c r="B564">
        <v>190.81042600000001</v>
      </c>
      <c r="C564" s="1">
        <v>1</v>
      </c>
      <c r="F564">
        <v>209.14635699999999</v>
      </c>
      <c r="G564" s="3">
        <v>3</v>
      </c>
      <c r="H564">
        <v>200.57091199999999</v>
      </c>
      <c r="I564" s="2">
        <v>4</v>
      </c>
      <c r="P564">
        <v>3</v>
      </c>
      <c r="Q564" t="str">
        <f>CONCATENATE(C564,E564,G564,I564)</f>
        <v>134</v>
      </c>
    </row>
    <row r="565" spans="1:17" x14ac:dyDescent="0.25">
      <c r="A565">
        <v>8535</v>
      </c>
      <c r="B565">
        <v>190.81042600000001</v>
      </c>
      <c r="C565" s="1">
        <v>1</v>
      </c>
      <c r="H565">
        <v>200.57091199999999</v>
      </c>
      <c r="I565" s="2">
        <v>4</v>
      </c>
      <c r="P565">
        <v>2</v>
      </c>
      <c r="Q565" t="str">
        <f>CONCATENATE(C565,E565,G565,I565)</f>
        <v>14</v>
      </c>
    </row>
    <row r="566" spans="1:17" x14ac:dyDescent="0.25">
      <c r="A566">
        <v>8536</v>
      </c>
      <c r="B566">
        <v>190.81042600000001</v>
      </c>
      <c r="C566" s="1">
        <v>1</v>
      </c>
      <c r="H566">
        <v>200.50800899999999</v>
      </c>
      <c r="I566" s="2">
        <v>4</v>
      </c>
      <c r="P566">
        <v>2</v>
      </c>
      <c r="Q566" t="str">
        <f>CONCATENATE(C566,E566,G566,I566)</f>
        <v>14</v>
      </c>
    </row>
    <row r="567" spans="1:17" x14ac:dyDescent="0.25">
      <c r="A567">
        <v>8537</v>
      </c>
      <c r="B567">
        <v>190.81042600000001</v>
      </c>
      <c r="C567" s="1">
        <v>1</v>
      </c>
      <c r="H567">
        <v>200.50800899999999</v>
      </c>
      <c r="I567" s="2">
        <v>4</v>
      </c>
      <c r="P567">
        <v>2</v>
      </c>
      <c r="Q567" t="str">
        <f>CONCATENATE(C567,E567,G567,I567)</f>
        <v>14</v>
      </c>
    </row>
    <row r="568" spans="1:17" x14ac:dyDescent="0.25">
      <c r="A568">
        <v>8538</v>
      </c>
      <c r="B568">
        <v>190.81042600000001</v>
      </c>
      <c r="C568" s="1">
        <v>1</v>
      </c>
      <c r="H568">
        <v>200.50800899999999</v>
      </c>
      <c r="I568" s="2">
        <v>4</v>
      </c>
      <c r="P568">
        <v>2</v>
      </c>
      <c r="Q568" t="str">
        <f>CONCATENATE(C568,E568,G568,I568)</f>
        <v>14</v>
      </c>
    </row>
    <row r="569" spans="1:17" x14ac:dyDescent="0.25">
      <c r="A569">
        <v>8539</v>
      </c>
      <c r="B569">
        <v>190.81042600000001</v>
      </c>
      <c r="C569" s="1">
        <v>1</v>
      </c>
      <c r="H569">
        <v>200.50800899999999</v>
      </c>
      <c r="I569" s="2">
        <v>4</v>
      </c>
      <c r="P569">
        <v>2</v>
      </c>
      <c r="Q569" t="str">
        <f>CONCATENATE(C569,E569,G569,I569)</f>
        <v>14</v>
      </c>
    </row>
    <row r="570" spans="1:17" x14ac:dyDescent="0.25">
      <c r="A570">
        <v>8540</v>
      </c>
      <c r="B570">
        <v>190.81042600000001</v>
      </c>
      <c r="C570" s="1">
        <v>1</v>
      </c>
      <c r="H570">
        <v>200.50800899999999</v>
      </c>
      <c r="I570" s="2">
        <v>4</v>
      </c>
      <c r="P570">
        <v>2</v>
      </c>
      <c r="Q570" t="str">
        <f>CONCATENATE(C570,E570,G570,I570)</f>
        <v>14</v>
      </c>
    </row>
    <row r="571" spans="1:17" x14ac:dyDescent="0.25">
      <c r="A571">
        <v>8541</v>
      </c>
      <c r="B571">
        <v>190.81042600000001</v>
      </c>
      <c r="C571" s="1">
        <v>1</v>
      </c>
      <c r="H571">
        <v>200.50800899999999</v>
      </c>
      <c r="I571" s="2">
        <v>4</v>
      </c>
      <c r="P571">
        <v>2</v>
      </c>
      <c r="Q571" t="str">
        <f>CONCATENATE(C571,E571,G571,I571)</f>
        <v>14</v>
      </c>
    </row>
    <row r="572" spans="1:17" x14ac:dyDescent="0.25">
      <c r="A572">
        <v>8542</v>
      </c>
      <c r="B572">
        <v>190.81042600000001</v>
      </c>
      <c r="C572" s="1">
        <v>1</v>
      </c>
      <c r="H572">
        <v>200.50800899999999</v>
      </c>
      <c r="I572" s="2">
        <v>4</v>
      </c>
      <c r="P572">
        <v>2</v>
      </c>
      <c r="Q572" t="str">
        <f>CONCATENATE(C572,E572,G572,I572)</f>
        <v>14</v>
      </c>
    </row>
    <row r="573" spans="1:17" x14ac:dyDescent="0.25">
      <c r="A573">
        <v>8543</v>
      </c>
      <c r="B573">
        <v>190.81042600000001</v>
      </c>
      <c r="C573" s="1">
        <v>1</v>
      </c>
      <c r="H573">
        <v>200.31909199999998</v>
      </c>
      <c r="I573" s="2">
        <v>4</v>
      </c>
      <c r="P573">
        <v>2</v>
      </c>
      <c r="Q573" t="str">
        <f>CONCATENATE(C573,E573,G573,I573)</f>
        <v>14</v>
      </c>
    </row>
    <row r="574" spans="1:17" x14ac:dyDescent="0.25">
      <c r="A574">
        <v>8544</v>
      </c>
      <c r="B574">
        <v>190.81042600000001</v>
      </c>
      <c r="C574" s="1">
        <v>1</v>
      </c>
      <c r="P574">
        <v>1</v>
      </c>
      <c r="Q574" t="str">
        <f>CONCATENATE(C574,E574,G574,I574)</f>
        <v>1</v>
      </c>
    </row>
    <row r="575" spans="1:17" x14ac:dyDescent="0.25">
      <c r="A575">
        <v>8545</v>
      </c>
      <c r="P575">
        <v>0</v>
      </c>
      <c r="Q575" t="str">
        <f>CONCATENATE(C575,E575,G575,I575)</f>
        <v/>
      </c>
    </row>
    <row r="576" spans="1:17" x14ac:dyDescent="0.25">
      <c r="A576">
        <v>8546</v>
      </c>
      <c r="D576">
        <v>181.868617</v>
      </c>
      <c r="E576" s="4">
        <v>2</v>
      </c>
      <c r="F576">
        <v>191.75501399999999</v>
      </c>
      <c r="G576" s="3">
        <v>3</v>
      </c>
      <c r="P576">
        <v>2</v>
      </c>
      <c r="Q576" t="str">
        <f>CONCATENATE(C576,E576,G576,I576)</f>
        <v>23</v>
      </c>
    </row>
    <row r="577" spans="1:17" x14ac:dyDescent="0.25">
      <c r="A577">
        <v>8547</v>
      </c>
      <c r="D577">
        <v>181.868617</v>
      </c>
      <c r="E577" s="4">
        <v>2</v>
      </c>
      <c r="F577">
        <v>191.75501399999999</v>
      </c>
      <c r="G577" s="3">
        <v>3</v>
      </c>
      <c r="P577">
        <v>2</v>
      </c>
      <c r="Q577" t="str">
        <f>CONCATENATE(C577,E577,G577,I577)</f>
        <v>23</v>
      </c>
    </row>
    <row r="578" spans="1:17" x14ac:dyDescent="0.25">
      <c r="A578">
        <v>8548</v>
      </c>
      <c r="D578">
        <v>181.868617</v>
      </c>
      <c r="E578" s="4">
        <v>2</v>
      </c>
      <c r="F578">
        <v>191.69200599999999</v>
      </c>
      <c r="G578" s="3">
        <v>3</v>
      </c>
      <c r="P578">
        <v>2</v>
      </c>
      <c r="Q578" t="str">
        <f>CONCATENATE(C578,E578,G578,I578)</f>
        <v>23</v>
      </c>
    </row>
    <row r="579" spans="1:17" x14ac:dyDescent="0.25">
      <c r="A579">
        <v>8549</v>
      </c>
      <c r="D579">
        <v>181.868617</v>
      </c>
      <c r="E579" s="4">
        <v>2</v>
      </c>
      <c r="F579">
        <v>191.69200599999999</v>
      </c>
      <c r="G579" s="3">
        <v>3</v>
      </c>
      <c r="P579">
        <v>2</v>
      </c>
      <c r="Q579" t="str">
        <f>CONCATENATE(C579,E579,G579,I579)</f>
        <v>23</v>
      </c>
    </row>
    <row r="580" spans="1:17" x14ac:dyDescent="0.25">
      <c r="A580">
        <v>8550</v>
      </c>
      <c r="D580">
        <v>181.868617</v>
      </c>
      <c r="E580" s="4">
        <v>2</v>
      </c>
      <c r="F580">
        <v>191.69200599999999</v>
      </c>
      <c r="G580" s="3">
        <v>3</v>
      </c>
      <c r="P580">
        <v>2</v>
      </c>
      <c r="Q580" t="str">
        <f>CONCATENATE(C580,E580,G580,I580)</f>
        <v>23</v>
      </c>
    </row>
    <row r="581" spans="1:17" x14ac:dyDescent="0.25">
      <c r="A581">
        <v>8551</v>
      </c>
      <c r="D581">
        <v>181.868617</v>
      </c>
      <c r="E581" s="4">
        <v>2</v>
      </c>
      <c r="F581">
        <v>191.69200599999999</v>
      </c>
      <c r="G581" s="3">
        <v>3</v>
      </c>
      <c r="P581">
        <v>2</v>
      </c>
      <c r="Q581" t="str">
        <f>CONCATENATE(C581,E581,G581,I581)</f>
        <v>23</v>
      </c>
    </row>
    <row r="582" spans="1:17" x14ac:dyDescent="0.25">
      <c r="A582">
        <v>8552</v>
      </c>
      <c r="D582">
        <v>181.868617</v>
      </c>
      <c r="E582" s="4">
        <v>2</v>
      </c>
      <c r="F582">
        <v>191.69200599999999</v>
      </c>
      <c r="G582" s="3">
        <v>3</v>
      </c>
      <c r="P582">
        <v>2</v>
      </c>
      <c r="Q582" t="str">
        <f>CONCATENATE(C582,E582,G582,I582)</f>
        <v>23</v>
      </c>
    </row>
    <row r="583" spans="1:17" x14ac:dyDescent="0.25">
      <c r="A583">
        <v>8553</v>
      </c>
      <c r="D583">
        <v>181.868617</v>
      </c>
      <c r="E583" s="4">
        <v>2</v>
      </c>
      <c r="F583">
        <v>191.69200599999999</v>
      </c>
      <c r="G583" s="3">
        <v>3</v>
      </c>
      <c r="P583">
        <v>2</v>
      </c>
      <c r="Q583" t="str">
        <f>CONCATENATE(C583,E583,G583,I583)</f>
        <v>23</v>
      </c>
    </row>
    <row r="584" spans="1:17" x14ac:dyDescent="0.25">
      <c r="A584">
        <v>8554</v>
      </c>
      <c r="D584">
        <v>181.868617</v>
      </c>
      <c r="E584" s="4">
        <v>2</v>
      </c>
      <c r="F584">
        <v>191.69200599999999</v>
      </c>
      <c r="G584" s="3">
        <v>3</v>
      </c>
      <c r="P584">
        <v>2</v>
      </c>
      <c r="Q584" t="str">
        <f>CONCATENATE(C584,E584,G584,I584)</f>
        <v>23</v>
      </c>
    </row>
    <row r="585" spans="1:17" x14ac:dyDescent="0.25">
      <c r="A585">
        <v>8555</v>
      </c>
      <c r="D585">
        <v>181.868617</v>
      </c>
      <c r="E585" s="4">
        <v>2</v>
      </c>
      <c r="F585">
        <v>191.62910199999999</v>
      </c>
      <c r="G585" s="3">
        <v>3</v>
      </c>
      <c r="P585">
        <v>2</v>
      </c>
      <c r="Q585" t="str">
        <f>CONCATENATE(C585,E585,G585,I585)</f>
        <v>23</v>
      </c>
    </row>
    <row r="586" spans="1:17" x14ac:dyDescent="0.25">
      <c r="A586">
        <v>8556</v>
      </c>
      <c r="B586">
        <v>173.17862600000001</v>
      </c>
      <c r="C586" s="1">
        <v>1</v>
      </c>
      <c r="F586">
        <v>191.50308899999999</v>
      </c>
      <c r="G586" s="3">
        <v>3</v>
      </c>
      <c r="P586">
        <v>2</v>
      </c>
      <c r="Q586" t="str">
        <f>CONCATENATE(C586,E586,G586,I586)</f>
        <v>13</v>
      </c>
    </row>
    <row r="587" spans="1:17" x14ac:dyDescent="0.25">
      <c r="A587">
        <v>8557</v>
      </c>
      <c r="B587">
        <v>173.17862600000001</v>
      </c>
      <c r="C587" s="1">
        <v>1</v>
      </c>
      <c r="P587">
        <v>1</v>
      </c>
      <c r="Q587" t="str">
        <f>CONCATENATE(C587,E587,G587,I587)</f>
        <v>1</v>
      </c>
    </row>
    <row r="588" spans="1:17" x14ac:dyDescent="0.25">
      <c r="A588">
        <v>8558</v>
      </c>
      <c r="B588">
        <v>173.17862600000001</v>
      </c>
      <c r="C588" s="1">
        <v>1</v>
      </c>
      <c r="P588">
        <v>1</v>
      </c>
      <c r="Q588" t="str">
        <f>CONCATENATE(C588,E588,G588,I588)</f>
        <v>1</v>
      </c>
    </row>
    <row r="589" spans="1:17" x14ac:dyDescent="0.25">
      <c r="A589">
        <v>8559</v>
      </c>
      <c r="B589">
        <v>173.17862600000001</v>
      </c>
      <c r="C589" s="1">
        <v>1</v>
      </c>
      <c r="P589">
        <v>1</v>
      </c>
      <c r="Q589" t="str">
        <f>CONCATENATE(C589,E589,G589,I589)</f>
        <v>1</v>
      </c>
    </row>
    <row r="590" spans="1:17" x14ac:dyDescent="0.25">
      <c r="A590">
        <v>8560</v>
      </c>
      <c r="B590">
        <v>173.17862600000001</v>
      </c>
      <c r="C590" s="1">
        <v>1</v>
      </c>
      <c r="H590">
        <v>181.49078299999999</v>
      </c>
      <c r="I590" s="2">
        <v>4</v>
      </c>
      <c r="P590">
        <v>2</v>
      </c>
      <c r="Q590" t="str">
        <f>CONCATENATE(C590,E590,G590,I590)</f>
        <v>14</v>
      </c>
    </row>
    <row r="591" spans="1:17" x14ac:dyDescent="0.25">
      <c r="A591">
        <v>8561</v>
      </c>
      <c r="B591">
        <v>173.17862600000001</v>
      </c>
      <c r="C591" s="1">
        <v>1</v>
      </c>
      <c r="H591">
        <v>181.49078299999999</v>
      </c>
      <c r="I591" s="2">
        <v>4</v>
      </c>
      <c r="P591">
        <v>2</v>
      </c>
      <c r="Q591" t="str">
        <f>CONCATENATE(C591,E591,G591,I591)</f>
        <v>14</v>
      </c>
    </row>
    <row r="592" spans="1:17" x14ac:dyDescent="0.25">
      <c r="A592">
        <v>8562</v>
      </c>
      <c r="B592">
        <v>173.17862600000001</v>
      </c>
      <c r="C592" s="1">
        <v>1</v>
      </c>
      <c r="H592">
        <v>181.49078299999999</v>
      </c>
      <c r="I592" s="2">
        <v>4</v>
      </c>
      <c r="P592">
        <v>2</v>
      </c>
      <c r="Q592" t="str">
        <f>CONCATENATE(C592,E592,G592,I592)</f>
        <v>14</v>
      </c>
    </row>
    <row r="593" spans="1:17" x14ac:dyDescent="0.25">
      <c r="A593">
        <v>8563</v>
      </c>
      <c r="B593">
        <v>173.17862600000001</v>
      </c>
      <c r="C593" s="1">
        <v>1</v>
      </c>
      <c r="H593">
        <v>181.49078299999999</v>
      </c>
      <c r="I593" s="2">
        <v>4</v>
      </c>
      <c r="P593">
        <v>2</v>
      </c>
      <c r="Q593" t="str">
        <f>CONCATENATE(C593,E593,G593,I593)</f>
        <v>14</v>
      </c>
    </row>
    <row r="594" spans="1:17" x14ac:dyDescent="0.25">
      <c r="A594">
        <v>8564</v>
      </c>
      <c r="B594">
        <v>173.17862600000001</v>
      </c>
      <c r="C594" s="1">
        <v>1</v>
      </c>
      <c r="H594">
        <v>181.49078299999999</v>
      </c>
      <c r="I594" s="2">
        <v>4</v>
      </c>
      <c r="P594">
        <v>2</v>
      </c>
      <c r="Q594" t="str">
        <f>CONCATENATE(C594,E594,G594,I594)</f>
        <v>14</v>
      </c>
    </row>
    <row r="595" spans="1:17" x14ac:dyDescent="0.25">
      <c r="A595">
        <v>8565</v>
      </c>
      <c r="B595">
        <v>173.17862600000001</v>
      </c>
      <c r="C595" s="1">
        <v>1</v>
      </c>
      <c r="H595">
        <v>181.49078299999999</v>
      </c>
      <c r="I595" s="2">
        <v>4</v>
      </c>
      <c r="P595">
        <v>2</v>
      </c>
      <c r="Q595" t="str">
        <f>CONCATENATE(C595,E595,G595,I595)</f>
        <v>14</v>
      </c>
    </row>
    <row r="596" spans="1:17" x14ac:dyDescent="0.25">
      <c r="A596">
        <v>8566</v>
      </c>
      <c r="B596">
        <v>173.17862600000001</v>
      </c>
      <c r="C596" s="1">
        <v>1</v>
      </c>
      <c r="H596">
        <v>181.49078299999999</v>
      </c>
      <c r="I596" s="2">
        <v>4</v>
      </c>
      <c r="P596">
        <v>2</v>
      </c>
      <c r="Q596" t="str">
        <f>CONCATENATE(C596,E596,G596,I596)</f>
        <v>14</v>
      </c>
    </row>
    <row r="597" spans="1:17" x14ac:dyDescent="0.25">
      <c r="A597">
        <v>8567</v>
      </c>
      <c r="H597">
        <v>181.30186599999999</v>
      </c>
      <c r="I597" s="2">
        <v>4</v>
      </c>
      <c r="P597">
        <v>1</v>
      </c>
      <c r="Q597" t="str">
        <f>CONCATENATE(C597,E597,G597,I597)</f>
        <v>4</v>
      </c>
    </row>
    <row r="598" spans="1:17" x14ac:dyDescent="0.25">
      <c r="A598">
        <v>8568</v>
      </c>
      <c r="H598">
        <v>181.30186599999999</v>
      </c>
      <c r="I598" s="2">
        <v>4</v>
      </c>
      <c r="P598">
        <v>1</v>
      </c>
      <c r="Q598" t="str">
        <f>CONCATENATE(C598,E598,G598,I598)</f>
        <v>4</v>
      </c>
    </row>
    <row r="599" spans="1:17" x14ac:dyDescent="0.25">
      <c r="A599">
        <v>8569</v>
      </c>
      <c r="D599">
        <v>163.16621699999999</v>
      </c>
      <c r="E599" s="4">
        <v>2</v>
      </c>
      <c r="F599">
        <v>173.74538000000001</v>
      </c>
      <c r="G599" s="3">
        <v>3</v>
      </c>
      <c r="H599">
        <v>181.30186599999999</v>
      </c>
      <c r="I599" s="2">
        <v>4</v>
      </c>
      <c r="P599">
        <v>3</v>
      </c>
      <c r="Q599" t="str">
        <f>CONCATENATE(C599,E599,G599,I599)</f>
        <v>234</v>
      </c>
    </row>
    <row r="600" spans="1:17" x14ac:dyDescent="0.25">
      <c r="A600">
        <v>8570</v>
      </c>
      <c r="D600">
        <v>163.16621699999999</v>
      </c>
      <c r="E600" s="4">
        <v>2</v>
      </c>
      <c r="F600">
        <v>173.74538000000001</v>
      </c>
      <c r="G600" s="3">
        <v>3</v>
      </c>
      <c r="H600">
        <v>181.11294699999999</v>
      </c>
      <c r="I600" s="2">
        <v>4</v>
      </c>
      <c r="P600">
        <v>3</v>
      </c>
      <c r="Q600" t="str">
        <f>CONCATENATE(C600,E600,G600,I600)</f>
        <v>234</v>
      </c>
    </row>
    <row r="601" spans="1:17" x14ac:dyDescent="0.25">
      <c r="A601">
        <v>8571</v>
      </c>
      <c r="D601">
        <v>163.16621699999999</v>
      </c>
      <c r="E601" s="4">
        <v>2</v>
      </c>
      <c r="F601">
        <v>173.74538000000001</v>
      </c>
      <c r="G601" s="3">
        <v>3</v>
      </c>
      <c r="P601">
        <v>2</v>
      </c>
      <c r="Q601" t="str">
        <f>CONCATENATE(C601,E601,G601,I601)</f>
        <v>23</v>
      </c>
    </row>
    <row r="602" spans="1:17" x14ac:dyDescent="0.25">
      <c r="A602">
        <v>8572</v>
      </c>
      <c r="D602">
        <v>163.16621699999999</v>
      </c>
      <c r="E602" s="4">
        <v>2</v>
      </c>
      <c r="F602">
        <v>173.74538000000001</v>
      </c>
      <c r="G602" s="3">
        <v>3</v>
      </c>
      <c r="P602">
        <v>2</v>
      </c>
      <c r="Q602" t="str">
        <f>CONCATENATE(C602,E602,G602,I602)</f>
        <v>23</v>
      </c>
    </row>
    <row r="603" spans="1:17" x14ac:dyDescent="0.25">
      <c r="A603">
        <v>8573</v>
      </c>
      <c r="D603">
        <v>163.16621699999999</v>
      </c>
      <c r="E603" s="4">
        <v>2</v>
      </c>
      <c r="F603">
        <v>173.74538000000001</v>
      </c>
      <c r="G603" s="3">
        <v>3</v>
      </c>
      <c r="P603">
        <v>2</v>
      </c>
      <c r="Q603" t="str">
        <f>CONCATENATE(C603,E603,G603,I603)</f>
        <v>23</v>
      </c>
    </row>
    <row r="604" spans="1:17" x14ac:dyDescent="0.25">
      <c r="A604">
        <v>8574</v>
      </c>
      <c r="D604">
        <v>163.16621699999999</v>
      </c>
      <c r="E604" s="4">
        <v>2</v>
      </c>
      <c r="F604">
        <v>173.74538000000001</v>
      </c>
      <c r="G604" s="3">
        <v>3</v>
      </c>
      <c r="P604">
        <v>2</v>
      </c>
      <c r="Q604" t="str">
        <f>CONCATENATE(C604,E604,G604,I604)</f>
        <v>23</v>
      </c>
    </row>
    <row r="605" spans="1:17" x14ac:dyDescent="0.25">
      <c r="A605">
        <v>8575</v>
      </c>
      <c r="D605">
        <v>163.16621699999999</v>
      </c>
      <c r="E605" s="4">
        <v>2</v>
      </c>
      <c r="F605">
        <v>173.74538000000001</v>
      </c>
      <c r="G605" s="3">
        <v>3</v>
      </c>
      <c r="P605">
        <v>2</v>
      </c>
      <c r="Q605" t="str">
        <f>CONCATENATE(C605,E605,G605,I605)</f>
        <v>23</v>
      </c>
    </row>
    <row r="606" spans="1:17" x14ac:dyDescent="0.25">
      <c r="A606">
        <v>8576</v>
      </c>
      <c r="D606">
        <v>163.16621699999999</v>
      </c>
      <c r="E606" s="4">
        <v>2</v>
      </c>
      <c r="F606">
        <v>173.74538000000001</v>
      </c>
      <c r="G606" s="3">
        <v>3</v>
      </c>
      <c r="P606">
        <v>2</v>
      </c>
      <c r="Q606" t="str">
        <f>CONCATENATE(C606,E606,G606,I606)</f>
        <v>23</v>
      </c>
    </row>
    <row r="607" spans="1:17" x14ac:dyDescent="0.25">
      <c r="A607">
        <v>8577</v>
      </c>
      <c r="D607">
        <v>163.16621699999999</v>
      </c>
      <c r="E607" s="4">
        <v>2</v>
      </c>
      <c r="F607">
        <v>173.74538000000001</v>
      </c>
      <c r="G607" s="3">
        <v>3</v>
      </c>
      <c r="P607">
        <v>2</v>
      </c>
      <c r="Q607" t="str">
        <f>CONCATENATE(C607,E607,G607,I607)</f>
        <v>23</v>
      </c>
    </row>
    <row r="608" spans="1:17" x14ac:dyDescent="0.25">
      <c r="A608">
        <v>8578</v>
      </c>
      <c r="D608">
        <v>163.16621699999999</v>
      </c>
      <c r="E608" s="4">
        <v>2</v>
      </c>
      <c r="F608">
        <v>173.61936499999999</v>
      </c>
      <c r="G608" s="3">
        <v>3</v>
      </c>
      <c r="P608">
        <v>2</v>
      </c>
      <c r="Q608" t="str">
        <f>CONCATENATE(C608,E608,G608,I608)</f>
        <v>23</v>
      </c>
    </row>
    <row r="609" spans="1:17" x14ac:dyDescent="0.25">
      <c r="A609">
        <v>8579</v>
      </c>
      <c r="D609">
        <v>163.16621699999999</v>
      </c>
      <c r="E609" s="4">
        <v>2</v>
      </c>
      <c r="F609">
        <v>173.55646400000001</v>
      </c>
      <c r="G609" s="3">
        <v>3</v>
      </c>
      <c r="P609">
        <v>2</v>
      </c>
      <c r="Q609" t="str">
        <f>CONCATENATE(C609,E609,G609,I609)</f>
        <v>23</v>
      </c>
    </row>
    <row r="610" spans="1:17" x14ac:dyDescent="0.25">
      <c r="A610">
        <v>8580</v>
      </c>
      <c r="P610">
        <v>0</v>
      </c>
      <c r="Q610" t="str">
        <f>CONCATENATE(C610,E610,G610,I610)</f>
        <v/>
      </c>
    </row>
    <row r="611" spans="1:17" x14ac:dyDescent="0.25">
      <c r="A611">
        <v>8581</v>
      </c>
      <c r="B611">
        <v>153.90957900000001</v>
      </c>
      <c r="C611" s="1">
        <v>1</v>
      </c>
      <c r="P611">
        <v>1</v>
      </c>
      <c r="Q611" t="str">
        <f>CONCATENATE(C611,E611,G611,I611)</f>
        <v>1</v>
      </c>
    </row>
    <row r="612" spans="1:17" x14ac:dyDescent="0.25">
      <c r="A612">
        <v>8582</v>
      </c>
      <c r="B612">
        <v>153.90957900000001</v>
      </c>
      <c r="C612" s="1">
        <v>1</v>
      </c>
      <c r="P612">
        <v>1</v>
      </c>
      <c r="Q612" t="str">
        <f>CONCATENATE(C612,E612,G612,I612)</f>
        <v>1</v>
      </c>
    </row>
    <row r="613" spans="1:17" x14ac:dyDescent="0.25">
      <c r="A613">
        <v>8583</v>
      </c>
      <c r="B613">
        <v>153.90957900000001</v>
      </c>
      <c r="C613" s="1">
        <v>1</v>
      </c>
      <c r="H613">
        <v>162.85138999999998</v>
      </c>
      <c r="I613" s="2">
        <v>4</v>
      </c>
      <c r="P613">
        <v>2</v>
      </c>
      <c r="Q613" t="str">
        <f>CONCATENATE(C613,E613,G613,I613)</f>
        <v>14</v>
      </c>
    </row>
    <row r="614" spans="1:17" x14ac:dyDescent="0.25">
      <c r="A614">
        <v>8584</v>
      </c>
      <c r="B614">
        <v>153.90957900000001</v>
      </c>
      <c r="C614" s="1">
        <v>1</v>
      </c>
      <c r="H614">
        <v>162.85138999999998</v>
      </c>
      <c r="I614" s="2">
        <v>4</v>
      </c>
      <c r="P614">
        <v>2</v>
      </c>
      <c r="Q614" t="str">
        <f>CONCATENATE(C614,E614,G614,I614)</f>
        <v>14</v>
      </c>
    </row>
    <row r="615" spans="1:17" x14ac:dyDescent="0.25">
      <c r="A615">
        <v>8585</v>
      </c>
      <c r="B615">
        <v>153.90957900000001</v>
      </c>
      <c r="C615" s="1">
        <v>1</v>
      </c>
      <c r="H615">
        <v>162.85138999999998</v>
      </c>
      <c r="I615" s="2">
        <v>4</v>
      </c>
      <c r="P615">
        <v>2</v>
      </c>
      <c r="Q615" t="str">
        <f>CONCATENATE(C615,E615,G615,I615)</f>
        <v>14</v>
      </c>
    </row>
    <row r="616" spans="1:17" x14ac:dyDescent="0.25">
      <c r="A616">
        <v>8586</v>
      </c>
      <c r="B616">
        <v>153.90957900000001</v>
      </c>
      <c r="C616" s="1">
        <v>1</v>
      </c>
      <c r="H616">
        <v>162.85138999999998</v>
      </c>
      <c r="I616" s="2">
        <v>4</v>
      </c>
      <c r="P616">
        <v>2</v>
      </c>
      <c r="Q616" t="str">
        <f>CONCATENATE(C616,E616,G616,I616)</f>
        <v>14</v>
      </c>
    </row>
    <row r="617" spans="1:17" x14ac:dyDescent="0.25">
      <c r="A617">
        <v>8587</v>
      </c>
      <c r="B617">
        <v>153.90957900000001</v>
      </c>
      <c r="C617" s="1">
        <v>1</v>
      </c>
      <c r="H617">
        <v>162.85138999999998</v>
      </c>
      <c r="I617" s="2">
        <v>4</v>
      </c>
      <c r="P617">
        <v>2</v>
      </c>
      <c r="Q617" t="str">
        <f>CONCATENATE(C617,E617,G617,I617)</f>
        <v>14</v>
      </c>
    </row>
    <row r="618" spans="1:17" x14ac:dyDescent="0.25">
      <c r="A618">
        <v>8588</v>
      </c>
      <c r="B618">
        <v>153.90957900000001</v>
      </c>
      <c r="C618" s="1">
        <v>1</v>
      </c>
      <c r="H618">
        <v>162.85138999999998</v>
      </c>
      <c r="I618" s="2">
        <v>4</v>
      </c>
      <c r="P618">
        <v>2</v>
      </c>
      <c r="Q618" t="str">
        <f>CONCATENATE(C618,E618,G618,I618)</f>
        <v>14</v>
      </c>
    </row>
    <row r="619" spans="1:17" x14ac:dyDescent="0.25">
      <c r="A619">
        <v>8589</v>
      </c>
      <c r="B619">
        <v>153.90957900000001</v>
      </c>
      <c r="C619" s="1">
        <v>1</v>
      </c>
      <c r="H619">
        <v>162.85138999999998</v>
      </c>
      <c r="I619" s="2">
        <v>4</v>
      </c>
      <c r="P619">
        <v>2</v>
      </c>
      <c r="Q619" t="str">
        <f>CONCATENATE(C619,E619,G619,I619)</f>
        <v>14</v>
      </c>
    </row>
    <row r="620" spans="1:17" x14ac:dyDescent="0.25">
      <c r="A620">
        <v>8590</v>
      </c>
      <c r="B620">
        <v>153.90957900000001</v>
      </c>
      <c r="C620" s="1">
        <v>1</v>
      </c>
      <c r="H620">
        <v>162.85138999999998</v>
      </c>
      <c r="I620" s="2">
        <v>4</v>
      </c>
      <c r="P620">
        <v>2</v>
      </c>
      <c r="Q620" t="str">
        <f>CONCATENATE(C620,E620,G620,I620)</f>
        <v>14</v>
      </c>
    </row>
    <row r="621" spans="1:17" x14ac:dyDescent="0.25">
      <c r="A621">
        <v>8591</v>
      </c>
      <c r="B621">
        <v>153.84657199999998</v>
      </c>
      <c r="C621" s="1">
        <v>1</v>
      </c>
      <c r="H621">
        <v>162.85138999999998</v>
      </c>
      <c r="I621" s="2">
        <v>4</v>
      </c>
      <c r="P621">
        <v>2</v>
      </c>
      <c r="Q621" t="str">
        <f>CONCATENATE(C621,E621,G621,I621)</f>
        <v>14</v>
      </c>
    </row>
    <row r="622" spans="1:17" x14ac:dyDescent="0.25">
      <c r="A622">
        <v>8592</v>
      </c>
      <c r="B622">
        <v>153.84657199999998</v>
      </c>
      <c r="C622" s="1">
        <v>1</v>
      </c>
      <c r="H622">
        <v>162.85138999999998</v>
      </c>
      <c r="I622" s="2">
        <v>4</v>
      </c>
      <c r="P622">
        <v>2</v>
      </c>
      <c r="Q622" t="str">
        <f>CONCATENATE(C622,E622,G622,I622)</f>
        <v>14</v>
      </c>
    </row>
    <row r="623" spans="1:17" x14ac:dyDescent="0.25">
      <c r="A623">
        <v>8593</v>
      </c>
      <c r="D623">
        <v>145.78634599999998</v>
      </c>
      <c r="E623" s="4">
        <v>2</v>
      </c>
      <c r="H623">
        <v>162.410651</v>
      </c>
      <c r="I623" s="2">
        <v>4</v>
      </c>
      <c r="P623">
        <v>2</v>
      </c>
      <c r="Q623" t="str">
        <f>CONCATENATE(C623,E623,G623,I623)</f>
        <v>24</v>
      </c>
    </row>
    <row r="624" spans="1:17" x14ac:dyDescent="0.25">
      <c r="A624">
        <v>8594</v>
      </c>
      <c r="D624">
        <v>145.78634599999998</v>
      </c>
      <c r="E624" s="4">
        <v>2</v>
      </c>
      <c r="F624">
        <v>154.35031799999999</v>
      </c>
      <c r="G624" s="3">
        <v>3</v>
      </c>
      <c r="H624">
        <v>162.410651</v>
      </c>
      <c r="I624" s="2">
        <v>4</v>
      </c>
      <c r="P624">
        <v>3</v>
      </c>
      <c r="Q624" t="str">
        <f>CONCATENATE(C624,E624,G624,I624)</f>
        <v>234</v>
      </c>
    </row>
    <row r="625" spans="1:17" x14ac:dyDescent="0.25">
      <c r="A625">
        <v>8595</v>
      </c>
      <c r="D625">
        <v>145.78634599999998</v>
      </c>
      <c r="E625" s="4">
        <v>2</v>
      </c>
      <c r="F625">
        <v>154.35031799999999</v>
      </c>
      <c r="G625" s="3">
        <v>3</v>
      </c>
      <c r="P625">
        <v>2</v>
      </c>
      <c r="Q625" t="str">
        <f>CONCATENATE(C625,E625,G625,I625)</f>
        <v>23</v>
      </c>
    </row>
    <row r="626" spans="1:17" x14ac:dyDescent="0.25">
      <c r="A626">
        <v>8596</v>
      </c>
      <c r="D626">
        <v>145.78634599999998</v>
      </c>
      <c r="E626" s="4">
        <v>2</v>
      </c>
      <c r="F626">
        <v>154.35031799999999</v>
      </c>
      <c r="G626" s="3">
        <v>3</v>
      </c>
      <c r="P626">
        <v>2</v>
      </c>
      <c r="Q626" t="str">
        <f>CONCATENATE(C626,E626,G626,I626)</f>
        <v>23</v>
      </c>
    </row>
    <row r="627" spans="1:17" x14ac:dyDescent="0.25">
      <c r="A627">
        <v>8597</v>
      </c>
      <c r="D627">
        <v>145.78634599999998</v>
      </c>
      <c r="E627" s="4">
        <v>2</v>
      </c>
      <c r="F627">
        <v>154.35031799999999</v>
      </c>
      <c r="G627" s="3">
        <v>3</v>
      </c>
      <c r="P627">
        <v>2</v>
      </c>
      <c r="Q627" t="str">
        <f>CONCATENATE(C627,E627,G627,I627)</f>
        <v>23</v>
      </c>
    </row>
    <row r="628" spans="1:17" x14ac:dyDescent="0.25">
      <c r="A628">
        <v>8598</v>
      </c>
      <c r="D628">
        <v>145.78634599999998</v>
      </c>
      <c r="E628" s="4">
        <v>2</v>
      </c>
      <c r="F628">
        <v>154.35031799999999</v>
      </c>
      <c r="G628" s="3">
        <v>3</v>
      </c>
      <c r="P628">
        <v>2</v>
      </c>
      <c r="Q628" t="str">
        <f>CONCATENATE(C628,E628,G628,I628)</f>
        <v>23</v>
      </c>
    </row>
    <row r="629" spans="1:17" x14ac:dyDescent="0.25">
      <c r="A629">
        <v>8599</v>
      </c>
      <c r="D629">
        <v>145.78634599999998</v>
      </c>
      <c r="E629" s="4">
        <v>2</v>
      </c>
      <c r="F629">
        <v>154.35031799999999</v>
      </c>
      <c r="G629" s="3">
        <v>3</v>
      </c>
      <c r="P629">
        <v>2</v>
      </c>
      <c r="Q629" t="str">
        <f>CONCATENATE(C629,E629,G629,I629)</f>
        <v>23</v>
      </c>
    </row>
    <row r="630" spans="1:17" x14ac:dyDescent="0.25">
      <c r="A630">
        <v>8600</v>
      </c>
      <c r="D630">
        <v>145.78634599999998</v>
      </c>
      <c r="E630" s="4">
        <v>2</v>
      </c>
      <c r="F630">
        <v>154.35031799999999</v>
      </c>
      <c r="G630" s="3">
        <v>3</v>
      </c>
      <c r="P630">
        <v>2</v>
      </c>
      <c r="Q630" t="str">
        <f>CONCATENATE(C630,E630,G630,I630)</f>
        <v>23</v>
      </c>
    </row>
    <row r="631" spans="1:17" x14ac:dyDescent="0.25">
      <c r="A631">
        <v>8601</v>
      </c>
      <c r="D631">
        <v>145.78634599999998</v>
      </c>
      <c r="E631" s="4">
        <v>2</v>
      </c>
      <c r="F631">
        <v>154.35031799999999</v>
      </c>
      <c r="G631" s="3">
        <v>3</v>
      </c>
      <c r="P631">
        <v>2</v>
      </c>
      <c r="Q631" t="str">
        <f>CONCATENATE(C631,E631,G631,I631)</f>
        <v>23</v>
      </c>
    </row>
    <row r="632" spans="1:17" x14ac:dyDescent="0.25">
      <c r="A632">
        <v>8602</v>
      </c>
      <c r="D632">
        <v>145.78634599999998</v>
      </c>
      <c r="E632" s="4">
        <v>2</v>
      </c>
      <c r="F632">
        <v>154.35031799999999</v>
      </c>
      <c r="G632" s="3">
        <v>3</v>
      </c>
      <c r="P632">
        <v>2</v>
      </c>
      <c r="Q632" t="str">
        <f>CONCATENATE(C632,E632,G632,I632)</f>
        <v>23</v>
      </c>
    </row>
    <row r="633" spans="1:17" x14ac:dyDescent="0.25">
      <c r="A633">
        <v>8603</v>
      </c>
      <c r="D633">
        <v>145.78634599999998</v>
      </c>
      <c r="E633" s="4">
        <v>2</v>
      </c>
      <c r="F633">
        <v>154.35031799999999</v>
      </c>
      <c r="G633" s="3">
        <v>3</v>
      </c>
      <c r="P633">
        <v>2</v>
      </c>
      <c r="Q633" t="str">
        <f>CONCATENATE(C633,E633,G633,I633)</f>
        <v>23</v>
      </c>
    </row>
    <row r="634" spans="1:17" x14ac:dyDescent="0.25">
      <c r="A634">
        <v>8604</v>
      </c>
      <c r="B634">
        <v>132.33057500000001</v>
      </c>
      <c r="C634" s="1">
        <v>1</v>
      </c>
      <c r="D634">
        <v>145.78634599999998</v>
      </c>
      <c r="E634" s="4">
        <v>2</v>
      </c>
      <c r="F634">
        <v>154.35031799999999</v>
      </c>
      <c r="G634" s="3">
        <v>3</v>
      </c>
      <c r="P634">
        <v>3</v>
      </c>
      <c r="Q634" t="str">
        <f>CONCATENATE(C634,E634,G634,I634)</f>
        <v>123</v>
      </c>
    </row>
    <row r="635" spans="1:17" x14ac:dyDescent="0.25">
      <c r="A635">
        <v>8605</v>
      </c>
      <c r="B635">
        <v>132.33057500000001</v>
      </c>
      <c r="C635" s="1">
        <v>1</v>
      </c>
      <c r="D635">
        <v>145.78634599999998</v>
      </c>
      <c r="E635" s="4">
        <v>2</v>
      </c>
      <c r="F635">
        <v>154.22440599999999</v>
      </c>
      <c r="G635" s="3">
        <v>3</v>
      </c>
      <c r="P635">
        <v>3</v>
      </c>
      <c r="Q635" t="str">
        <f>CONCATENATE(C635,E635,G635,I635)</f>
        <v>123</v>
      </c>
    </row>
    <row r="636" spans="1:17" x14ac:dyDescent="0.25">
      <c r="A636">
        <v>8606</v>
      </c>
      <c r="B636">
        <v>132.33057500000001</v>
      </c>
      <c r="C636" s="1">
        <v>1</v>
      </c>
      <c r="D636">
        <v>145.78634599999998</v>
      </c>
      <c r="E636" s="4">
        <v>2</v>
      </c>
      <c r="F636">
        <v>154.03549100000001</v>
      </c>
      <c r="G636" s="3">
        <v>3</v>
      </c>
      <c r="P636">
        <v>3</v>
      </c>
      <c r="Q636" t="str">
        <f>CONCATENATE(C636,E636,G636,I636)</f>
        <v>123</v>
      </c>
    </row>
    <row r="637" spans="1:17" x14ac:dyDescent="0.25">
      <c r="A637">
        <v>8607</v>
      </c>
      <c r="B637">
        <v>132.33057500000001</v>
      </c>
      <c r="C637" s="1">
        <v>1</v>
      </c>
      <c r="P637">
        <v>1</v>
      </c>
      <c r="Q637" t="str">
        <f>CONCATENATE(C637,E637,G637,I637)</f>
        <v>1</v>
      </c>
    </row>
    <row r="638" spans="1:17" x14ac:dyDescent="0.25">
      <c r="A638">
        <v>8608</v>
      </c>
      <c r="B638">
        <v>132.33057500000001</v>
      </c>
      <c r="C638" s="1">
        <v>1</v>
      </c>
      <c r="P638">
        <v>1</v>
      </c>
      <c r="Q638" t="str">
        <f>CONCATENATE(C638,E638,G638,I638)</f>
        <v>1</v>
      </c>
    </row>
    <row r="639" spans="1:17" x14ac:dyDescent="0.25">
      <c r="A639">
        <v>8609</v>
      </c>
      <c r="B639">
        <v>132.33057500000001</v>
      </c>
      <c r="C639" s="1">
        <v>1</v>
      </c>
      <c r="H639">
        <v>146.290088</v>
      </c>
      <c r="I639" s="2">
        <v>4</v>
      </c>
      <c r="P639">
        <v>2</v>
      </c>
      <c r="Q639" t="str">
        <f>CONCATENATE(C639,E639,G639,I639)</f>
        <v>14</v>
      </c>
    </row>
    <row r="640" spans="1:17" x14ac:dyDescent="0.25">
      <c r="A640">
        <v>8610</v>
      </c>
      <c r="B640">
        <v>132.33057500000001</v>
      </c>
      <c r="C640" s="1">
        <v>1</v>
      </c>
      <c r="H640">
        <v>146.290088</v>
      </c>
      <c r="I640" s="2">
        <v>4</v>
      </c>
      <c r="P640">
        <v>2</v>
      </c>
      <c r="Q640" t="str">
        <f>CONCATENATE(C640,E640,G640,I640)</f>
        <v>14</v>
      </c>
    </row>
    <row r="641" spans="1:17" x14ac:dyDescent="0.25">
      <c r="A641">
        <v>8611</v>
      </c>
      <c r="B641">
        <v>132.33057500000001</v>
      </c>
      <c r="C641" s="1">
        <v>1</v>
      </c>
      <c r="H641">
        <v>146.290088</v>
      </c>
      <c r="I641" s="2">
        <v>4</v>
      </c>
      <c r="P641">
        <v>2</v>
      </c>
      <c r="Q641" t="str">
        <f>CONCATENATE(C641,E641,G641,I641)</f>
        <v>14</v>
      </c>
    </row>
    <row r="642" spans="1:17" x14ac:dyDescent="0.25">
      <c r="A642">
        <v>8612</v>
      </c>
      <c r="B642">
        <v>132.33057500000001</v>
      </c>
      <c r="C642" s="1">
        <v>1</v>
      </c>
      <c r="H642">
        <v>146.290088</v>
      </c>
      <c r="I642" s="2">
        <v>4</v>
      </c>
      <c r="P642">
        <v>2</v>
      </c>
      <c r="Q642" t="str">
        <f>CONCATENATE(C642,E642,G642,I642)</f>
        <v>14</v>
      </c>
    </row>
    <row r="643" spans="1:17" x14ac:dyDescent="0.25">
      <c r="A643">
        <v>8613</v>
      </c>
      <c r="B643">
        <v>132.33057500000001</v>
      </c>
      <c r="C643" s="1">
        <v>1</v>
      </c>
      <c r="H643">
        <v>146.290088</v>
      </c>
      <c r="I643" s="2">
        <v>4</v>
      </c>
      <c r="P643">
        <v>2</v>
      </c>
      <c r="Q643" t="str">
        <f>CONCATENATE(C643,E643,G643,I643)</f>
        <v>14</v>
      </c>
    </row>
    <row r="644" spans="1:17" x14ac:dyDescent="0.25">
      <c r="A644">
        <v>8614</v>
      </c>
      <c r="B644">
        <v>132.33057500000001</v>
      </c>
      <c r="C644" s="1">
        <v>1</v>
      </c>
      <c r="H644">
        <v>146.290088</v>
      </c>
      <c r="I644" s="2">
        <v>4</v>
      </c>
      <c r="P644">
        <v>2</v>
      </c>
      <c r="Q644" t="str">
        <f>CONCATENATE(C644,E644,G644,I644)</f>
        <v>14</v>
      </c>
    </row>
    <row r="645" spans="1:17" x14ac:dyDescent="0.25">
      <c r="A645">
        <v>8615</v>
      </c>
      <c r="B645">
        <v>132.33057500000001</v>
      </c>
      <c r="C645" s="1">
        <v>1</v>
      </c>
      <c r="H645">
        <v>146.290088</v>
      </c>
      <c r="I645" s="2">
        <v>4</v>
      </c>
      <c r="P645">
        <v>2</v>
      </c>
      <c r="Q645" t="str">
        <f>CONCATENATE(C645,E645,G645,I645)</f>
        <v>14</v>
      </c>
    </row>
    <row r="646" spans="1:17" x14ac:dyDescent="0.25">
      <c r="A646">
        <v>8616</v>
      </c>
      <c r="B646">
        <v>132.33057500000001</v>
      </c>
      <c r="C646" s="1">
        <v>1</v>
      </c>
      <c r="H646">
        <v>146.16417999999999</v>
      </c>
      <c r="I646" s="2">
        <v>4</v>
      </c>
      <c r="P646">
        <v>2</v>
      </c>
      <c r="Q646" t="str">
        <f>CONCATENATE(C646,E646,G646,I646)</f>
        <v>14</v>
      </c>
    </row>
    <row r="647" spans="1:17" x14ac:dyDescent="0.25">
      <c r="A647">
        <v>8617</v>
      </c>
      <c r="B647">
        <v>132.33057500000001</v>
      </c>
      <c r="C647" s="1">
        <v>1</v>
      </c>
      <c r="H647">
        <v>146.16417999999999</v>
      </c>
      <c r="I647" s="2">
        <v>4</v>
      </c>
      <c r="P647">
        <v>2</v>
      </c>
      <c r="Q647" t="str">
        <f>CONCATENATE(C647,E647,G647,I647)</f>
        <v>14</v>
      </c>
    </row>
    <row r="648" spans="1:17" x14ac:dyDescent="0.25">
      <c r="A648">
        <v>8618</v>
      </c>
      <c r="H648">
        <v>146.16417999999999</v>
      </c>
      <c r="I648" s="2">
        <v>4</v>
      </c>
      <c r="P648">
        <v>1</v>
      </c>
      <c r="Q648" t="str">
        <f>CONCATENATE(C648,E648,G648,I648)</f>
        <v>4</v>
      </c>
    </row>
    <row r="649" spans="1:17" x14ac:dyDescent="0.25">
      <c r="A649">
        <v>8619</v>
      </c>
      <c r="D649">
        <v>124.586052</v>
      </c>
      <c r="E649" s="4">
        <v>2</v>
      </c>
      <c r="F649">
        <v>132.525744</v>
      </c>
      <c r="G649" s="3">
        <v>3</v>
      </c>
      <c r="H649">
        <v>146.16417999999999</v>
      </c>
      <c r="I649" s="2">
        <v>4</v>
      </c>
      <c r="P649">
        <v>3</v>
      </c>
      <c r="Q649" t="str">
        <f>CONCATENATE(C649,E649,G649,I649)</f>
        <v>234</v>
      </c>
    </row>
    <row r="650" spans="1:17" x14ac:dyDescent="0.25">
      <c r="A650">
        <v>8620</v>
      </c>
      <c r="D650">
        <v>124.586052</v>
      </c>
      <c r="E650" s="4">
        <v>2</v>
      </c>
      <c r="F650">
        <v>132.525744</v>
      </c>
      <c r="G650" s="3">
        <v>3</v>
      </c>
      <c r="H650">
        <v>146.16417999999999</v>
      </c>
      <c r="I650" s="2">
        <v>4</v>
      </c>
      <c r="P650">
        <v>3</v>
      </c>
      <c r="Q650" t="str">
        <f>CONCATENATE(C650,E650,G650,I650)</f>
        <v>234</v>
      </c>
    </row>
    <row r="651" spans="1:17" x14ac:dyDescent="0.25">
      <c r="A651">
        <v>8621</v>
      </c>
      <c r="D651">
        <v>124.586052</v>
      </c>
      <c r="E651" s="4">
        <v>2</v>
      </c>
      <c r="F651">
        <v>132.525744</v>
      </c>
      <c r="G651" s="3">
        <v>3</v>
      </c>
      <c r="P651">
        <v>2</v>
      </c>
      <c r="Q651" t="str">
        <f>CONCATENATE(C651,E651,G651,I651)</f>
        <v>23</v>
      </c>
    </row>
    <row r="652" spans="1:17" x14ac:dyDescent="0.25">
      <c r="A652">
        <v>8622</v>
      </c>
      <c r="D652">
        <v>124.586052</v>
      </c>
      <c r="E652" s="4">
        <v>2</v>
      </c>
      <c r="F652">
        <v>132.525744</v>
      </c>
      <c r="G652" s="3">
        <v>3</v>
      </c>
      <c r="P652">
        <v>2</v>
      </c>
      <c r="Q652" t="str">
        <f>CONCATENATE(C652,E652,G652,I652)</f>
        <v>23</v>
      </c>
    </row>
    <row r="653" spans="1:17" x14ac:dyDescent="0.25">
      <c r="A653">
        <v>8623</v>
      </c>
      <c r="D653">
        <v>124.586052</v>
      </c>
      <c r="E653" s="4">
        <v>2</v>
      </c>
      <c r="F653">
        <v>132.525744</v>
      </c>
      <c r="G653" s="3">
        <v>3</v>
      </c>
      <c r="P653">
        <v>2</v>
      </c>
      <c r="Q653" t="str">
        <f>CONCATENATE(C653,E653,G653,I653)</f>
        <v>23</v>
      </c>
    </row>
    <row r="654" spans="1:17" x14ac:dyDescent="0.25">
      <c r="A654">
        <v>8624</v>
      </c>
      <c r="D654">
        <v>124.586052</v>
      </c>
      <c r="E654" s="4">
        <v>2</v>
      </c>
      <c r="F654">
        <v>132.525744</v>
      </c>
      <c r="G654" s="3">
        <v>3</v>
      </c>
      <c r="P654">
        <v>2</v>
      </c>
      <c r="Q654" t="str">
        <f>CONCATENATE(C654,E654,G654,I654)</f>
        <v>23</v>
      </c>
    </row>
    <row r="655" spans="1:17" x14ac:dyDescent="0.25">
      <c r="A655">
        <v>8625</v>
      </c>
      <c r="D655">
        <v>124.586052</v>
      </c>
      <c r="E655" s="4">
        <v>2</v>
      </c>
      <c r="F655">
        <v>132.525744</v>
      </c>
      <c r="G655" s="3">
        <v>3</v>
      </c>
      <c r="P655">
        <v>2</v>
      </c>
      <c r="Q655" t="str">
        <f>CONCATENATE(C655,E655,G655,I655)</f>
        <v>23</v>
      </c>
    </row>
    <row r="656" spans="1:17" x14ac:dyDescent="0.25">
      <c r="A656">
        <v>8626</v>
      </c>
      <c r="D656">
        <v>124.586052</v>
      </c>
      <c r="E656" s="4">
        <v>2</v>
      </c>
      <c r="F656">
        <v>132.525744</v>
      </c>
      <c r="G656" s="3">
        <v>3</v>
      </c>
      <c r="P656">
        <v>2</v>
      </c>
      <c r="Q656" t="str">
        <f>CONCATENATE(C656,E656,G656,I656)</f>
        <v>23</v>
      </c>
    </row>
    <row r="657" spans="1:17" x14ac:dyDescent="0.25">
      <c r="A657">
        <v>8627</v>
      </c>
      <c r="D657">
        <v>124.586052</v>
      </c>
      <c r="E657" s="4">
        <v>2</v>
      </c>
      <c r="F657">
        <v>132.525744</v>
      </c>
      <c r="G657" s="3">
        <v>3</v>
      </c>
      <c r="P657">
        <v>2</v>
      </c>
      <c r="Q657" t="str">
        <f>CONCATENATE(C657,E657,G657,I657)</f>
        <v>23</v>
      </c>
    </row>
    <row r="658" spans="1:17" x14ac:dyDescent="0.25">
      <c r="A658">
        <v>8628</v>
      </c>
      <c r="D658">
        <v>124.586052</v>
      </c>
      <c r="E658" s="4">
        <v>2</v>
      </c>
      <c r="F658">
        <v>132.525744</v>
      </c>
      <c r="G658" s="3">
        <v>3</v>
      </c>
      <c r="P658">
        <v>2</v>
      </c>
      <c r="Q658" t="str">
        <f>CONCATENATE(C658,E658,G658,I658)</f>
        <v>23</v>
      </c>
    </row>
    <row r="659" spans="1:17" x14ac:dyDescent="0.25">
      <c r="A659">
        <v>8629</v>
      </c>
      <c r="D659">
        <v>124.586052</v>
      </c>
      <c r="E659" s="4">
        <v>2</v>
      </c>
      <c r="F659">
        <v>132.525744</v>
      </c>
      <c r="G659" s="3">
        <v>3</v>
      </c>
      <c r="P659">
        <v>2</v>
      </c>
      <c r="Q659" t="str">
        <f>CONCATENATE(C659,E659,G659,I659)</f>
        <v>23</v>
      </c>
    </row>
    <row r="660" spans="1:17" x14ac:dyDescent="0.25">
      <c r="A660">
        <v>8630</v>
      </c>
      <c r="D660">
        <v>124.586052</v>
      </c>
      <c r="E660" s="4">
        <v>2</v>
      </c>
      <c r="F660">
        <v>132.525744</v>
      </c>
      <c r="G660" s="3">
        <v>3</v>
      </c>
      <c r="P660">
        <v>2</v>
      </c>
      <c r="Q660" t="str">
        <f>CONCATENATE(C660,E660,G660,I660)</f>
        <v>23</v>
      </c>
    </row>
    <row r="661" spans="1:17" x14ac:dyDescent="0.25">
      <c r="A661">
        <v>8631</v>
      </c>
      <c r="F661">
        <v>132.525744</v>
      </c>
      <c r="G661" s="3">
        <v>3</v>
      </c>
      <c r="P661">
        <v>1</v>
      </c>
      <c r="Q661" t="str">
        <f>CONCATENATE(C661,E661,G661,I661)</f>
        <v>3</v>
      </c>
    </row>
    <row r="662" spans="1:17" x14ac:dyDescent="0.25">
      <c r="A662">
        <v>8632</v>
      </c>
      <c r="F662">
        <v>132.460759</v>
      </c>
      <c r="G662" s="3">
        <v>3</v>
      </c>
      <c r="P662">
        <v>1</v>
      </c>
      <c r="Q662" t="str">
        <f>CONCATENATE(C662,E662,G662,I662)</f>
        <v>3</v>
      </c>
    </row>
    <row r="663" spans="1:17" x14ac:dyDescent="0.25">
      <c r="A663">
        <v>8633</v>
      </c>
      <c r="F663">
        <v>132.395667</v>
      </c>
      <c r="G663" s="3">
        <v>3</v>
      </c>
      <c r="P663">
        <v>1</v>
      </c>
      <c r="Q663" t="str">
        <f>CONCATENATE(C663,E663,G663,I663)</f>
        <v>3</v>
      </c>
    </row>
    <row r="664" spans="1:17" x14ac:dyDescent="0.25">
      <c r="A664">
        <v>8634</v>
      </c>
      <c r="H664">
        <v>125.301953</v>
      </c>
      <c r="I664" s="2">
        <v>4</v>
      </c>
      <c r="P664">
        <v>1</v>
      </c>
      <c r="Q664" t="str">
        <f>CONCATENATE(C664,E664,G664,I664)</f>
        <v>4</v>
      </c>
    </row>
    <row r="665" spans="1:17" x14ac:dyDescent="0.25">
      <c r="A665">
        <v>8635</v>
      </c>
      <c r="H665">
        <v>125.301953</v>
      </c>
      <c r="I665" s="2">
        <v>4</v>
      </c>
      <c r="P665">
        <v>1</v>
      </c>
      <c r="Q665" t="str">
        <f>CONCATENATE(C665,E665,G665,I665)</f>
        <v>4</v>
      </c>
    </row>
    <row r="666" spans="1:17" x14ac:dyDescent="0.25">
      <c r="A666">
        <v>8636</v>
      </c>
      <c r="B666">
        <v>116.25591399999999</v>
      </c>
      <c r="C666" s="1">
        <v>1</v>
      </c>
      <c r="H666">
        <v>125.301953</v>
      </c>
      <c r="I666" s="2">
        <v>4</v>
      </c>
      <c r="P666">
        <v>2</v>
      </c>
      <c r="Q666" t="str">
        <f>CONCATENATE(C666,E666,G666,I666)</f>
        <v>14</v>
      </c>
    </row>
    <row r="667" spans="1:17" x14ac:dyDescent="0.25">
      <c r="A667">
        <v>8637</v>
      </c>
      <c r="B667">
        <v>116.25591399999999</v>
      </c>
      <c r="C667" s="1">
        <v>1</v>
      </c>
      <c r="H667">
        <v>125.301953</v>
      </c>
      <c r="I667" s="2">
        <v>4</v>
      </c>
      <c r="P667">
        <v>2</v>
      </c>
      <c r="Q667" t="str">
        <f>CONCATENATE(C667,E667,G667,I667)</f>
        <v>14</v>
      </c>
    </row>
    <row r="668" spans="1:17" x14ac:dyDescent="0.25">
      <c r="A668">
        <v>8638</v>
      </c>
      <c r="B668">
        <v>116.25591399999999</v>
      </c>
      <c r="C668" s="1">
        <v>1</v>
      </c>
      <c r="H668">
        <v>125.301953</v>
      </c>
      <c r="I668" s="2">
        <v>4</v>
      </c>
      <c r="P668">
        <v>2</v>
      </c>
      <c r="Q668" t="str">
        <f>CONCATENATE(C668,E668,G668,I668)</f>
        <v>14</v>
      </c>
    </row>
    <row r="669" spans="1:17" x14ac:dyDescent="0.25">
      <c r="A669">
        <v>8639</v>
      </c>
      <c r="B669">
        <v>116.25591399999999</v>
      </c>
      <c r="C669" s="1">
        <v>1</v>
      </c>
      <c r="H669">
        <v>125.301953</v>
      </c>
      <c r="I669" s="2">
        <v>4</v>
      </c>
      <c r="P669">
        <v>2</v>
      </c>
      <c r="Q669" t="str">
        <f>CONCATENATE(C669,E669,G669,I669)</f>
        <v>14</v>
      </c>
    </row>
    <row r="670" spans="1:17" x14ac:dyDescent="0.25">
      <c r="A670">
        <v>8640</v>
      </c>
      <c r="B670">
        <v>116.25591399999999</v>
      </c>
      <c r="C670" s="1">
        <v>1</v>
      </c>
      <c r="H670">
        <v>124.97660099999999</v>
      </c>
      <c r="I670" s="2">
        <v>4</v>
      </c>
      <c r="P670">
        <v>2</v>
      </c>
      <c r="Q670" t="str">
        <f>CONCATENATE(C670,E670,G670,I670)</f>
        <v>14</v>
      </c>
    </row>
    <row r="671" spans="1:17" x14ac:dyDescent="0.25">
      <c r="A671">
        <v>8641</v>
      </c>
      <c r="B671">
        <v>116.25591399999999</v>
      </c>
      <c r="C671" s="1">
        <v>1</v>
      </c>
      <c r="H671">
        <v>124.97660099999999</v>
      </c>
      <c r="I671" s="2">
        <v>4</v>
      </c>
      <c r="P671">
        <v>2</v>
      </c>
      <c r="Q671" t="str">
        <f>CONCATENATE(C671,E671,G671,I671)</f>
        <v>14</v>
      </c>
    </row>
    <row r="672" spans="1:17" x14ac:dyDescent="0.25">
      <c r="A672">
        <v>8642</v>
      </c>
      <c r="B672">
        <v>116.25591399999999</v>
      </c>
      <c r="C672" s="1">
        <v>1</v>
      </c>
      <c r="H672">
        <v>124.97660099999999</v>
      </c>
      <c r="I672" s="2">
        <v>4</v>
      </c>
      <c r="P672">
        <v>2</v>
      </c>
      <c r="Q672" t="str">
        <f>CONCATENATE(C672,E672,G672,I672)</f>
        <v>14</v>
      </c>
    </row>
    <row r="673" spans="1:17" x14ac:dyDescent="0.25">
      <c r="A673">
        <v>8643</v>
      </c>
      <c r="B673">
        <v>116.25591399999999</v>
      </c>
      <c r="C673" s="1">
        <v>1</v>
      </c>
      <c r="H673">
        <v>124.97660099999999</v>
      </c>
      <c r="I673" s="2">
        <v>4</v>
      </c>
      <c r="P673">
        <v>2</v>
      </c>
      <c r="Q673" t="str">
        <f>CONCATENATE(C673,E673,G673,I673)</f>
        <v>14</v>
      </c>
    </row>
    <row r="674" spans="1:17" x14ac:dyDescent="0.25">
      <c r="A674">
        <v>8644</v>
      </c>
      <c r="B674">
        <v>116.25591399999999</v>
      </c>
      <c r="C674" s="1">
        <v>1</v>
      </c>
      <c r="H674">
        <v>124.97660099999999</v>
      </c>
      <c r="I674" s="2">
        <v>4</v>
      </c>
      <c r="P674">
        <v>2</v>
      </c>
      <c r="Q674" t="str">
        <f>CONCATENATE(C674,E674,G674,I674)</f>
        <v>14</v>
      </c>
    </row>
    <row r="675" spans="1:17" x14ac:dyDescent="0.25">
      <c r="A675">
        <v>8645</v>
      </c>
      <c r="B675">
        <v>115.995655</v>
      </c>
      <c r="C675" s="1">
        <v>1</v>
      </c>
      <c r="D675">
        <v>109.61784299999999</v>
      </c>
      <c r="E675" s="4">
        <v>2</v>
      </c>
      <c r="H675">
        <v>124.97660099999999</v>
      </c>
      <c r="I675" s="2">
        <v>4</v>
      </c>
      <c r="P675">
        <v>3</v>
      </c>
      <c r="Q675" t="str">
        <f>CONCATENATE(C675,E675,G675,I675)</f>
        <v>124</v>
      </c>
    </row>
    <row r="676" spans="1:17" x14ac:dyDescent="0.25">
      <c r="A676">
        <v>8646</v>
      </c>
      <c r="D676">
        <v>109.61784299999999</v>
      </c>
      <c r="E676" s="4">
        <v>2</v>
      </c>
      <c r="H676">
        <v>124.97660099999999</v>
      </c>
      <c r="I676" s="2">
        <v>4</v>
      </c>
      <c r="P676">
        <v>2</v>
      </c>
      <c r="Q676" t="str">
        <f>CONCATENATE(C676,E676,G676,I676)</f>
        <v>24</v>
      </c>
    </row>
    <row r="677" spans="1:17" x14ac:dyDescent="0.25">
      <c r="A677">
        <v>8647</v>
      </c>
      <c r="D677">
        <v>109.61784299999999</v>
      </c>
      <c r="E677" s="4">
        <v>2</v>
      </c>
      <c r="H677">
        <v>124.846418</v>
      </c>
      <c r="I677" s="2">
        <v>4</v>
      </c>
      <c r="P677">
        <v>2</v>
      </c>
      <c r="Q677" t="str">
        <f>CONCATENATE(C677,E677,G677,I677)</f>
        <v>24</v>
      </c>
    </row>
    <row r="678" spans="1:17" x14ac:dyDescent="0.25">
      <c r="A678">
        <v>8648</v>
      </c>
      <c r="D678">
        <v>109.61784299999999</v>
      </c>
      <c r="E678" s="4">
        <v>2</v>
      </c>
      <c r="F678">
        <v>117.167091</v>
      </c>
      <c r="G678" s="3">
        <v>3</v>
      </c>
      <c r="P678">
        <v>2</v>
      </c>
      <c r="Q678" t="str">
        <f>CONCATENATE(C678,E678,G678,I678)</f>
        <v>23</v>
      </c>
    </row>
    <row r="679" spans="1:17" x14ac:dyDescent="0.25">
      <c r="A679">
        <v>8649</v>
      </c>
      <c r="D679">
        <v>109.61784299999999</v>
      </c>
      <c r="E679" s="4">
        <v>2</v>
      </c>
      <c r="F679">
        <v>117.167091</v>
      </c>
      <c r="G679" s="3">
        <v>3</v>
      </c>
      <c r="P679">
        <v>2</v>
      </c>
      <c r="Q679" t="str">
        <f>CONCATENATE(C679,E679,G679,I679)</f>
        <v>23</v>
      </c>
    </row>
    <row r="680" spans="1:17" x14ac:dyDescent="0.25">
      <c r="A680">
        <v>8650</v>
      </c>
      <c r="D680">
        <v>109.61784299999999</v>
      </c>
      <c r="E680" s="4">
        <v>2</v>
      </c>
      <c r="F680">
        <v>117.167091</v>
      </c>
      <c r="G680" s="3">
        <v>3</v>
      </c>
      <c r="P680">
        <v>2</v>
      </c>
      <c r="Q680" t="str">
        <f>CONCATENATE(C680,E680,G680,I680)</f>
        <v>23</v>
      </c>
    </row>
    <row r="681" spans="1:17" x14ac:dyDescent="0.25">
      <c r="A681">
        <v>8651</v>
      </c>
      <c r="D681">
        <v>109.61784299999999</v>
      </c>
      <c r="E681" s="4">
        <v>2</v>
      </c>
      <c r="F681">
        <v>117.167091</v>
      </c>
      <c r="G681" s="3">
        <v>3</v>
      </c>
      <c r="P681">
        <v>2</v>
      </c>
      <c r="Q681" t="str">
        <f>CONCATENATE(C681,E681,G681,I681)</f>
        <v>23</v>
      </c>
    </row>
    <row r="682" spans="1:17" x14ac:dyDescent="0.25">
      <c r="A682">
        <v>8652</v>
      </c>
      <c r="D682">
        <v>109.61784299999999</v>
      </c>
      <c r="E682" s="4">
        <v>2</v>
      </c>
      <c r="F682">
        <v>117.167091</v>
      </c>
      <c r="G682" s="3">
        <v>3</v>
      </c>
      <c r="P682">
        <v>2</v>
      </c>
      <c r="Q682" t="str">
        <f>CONCATENATE(C682,E682,G682,I682)</f>
        <v>23</v>
      </c>
    </row>
    <row r="683" spans="1:17" x14ac:dyDescent="0.25">
      <c r="A683">
        <v>8653</v>
      </c>
      <c r="D683">
        <v>109.61784299999999</v>
      </c>
      <c r="E683" s="4">
        <v>2</v>
      </c>
      <c r="F683">
        <v>117.167091</v>
      </c>
      <c r="G683" s="3">
        <v>3</v>
      </c>
      <c r="P683">
        <v>2</v>
      </c>
      <c r="Q683" t="str">
        <f>CONCATENATE(C683,E683,G683,I683)</f>
        <v>23</v>
      </c>
    </row>
    <row r="684" spans="1:17" x14ac:dyDescent="0.25">
      <c r="A684">
        <v>8654</v>
      </c>
      <c r="D684">
        <v>109.61784299999999</v>
      </c>
      <c r="E684" s="4">
        <v>2</v>
      </c>
      <c r="F684">
        <v>117.167091</v>
      </c>
      <c r="G684" s="3">
        <v>3</v>
      </c>
      <c r="P684">
        <v>2</v>
      </c>
      <c r="Q684" t="str">
        <f>CONCATENATE(C684,E684,G684,I684)</f>
        <v>23</v>
      </c>
    </row>
    <row r="685" spans="1:17" x14ac:dyDescent="0.25">
      <c r="A685">
        <v>8655</v>
      </c>
      <c r="D685">
        <v>109.61784299999999</v>
      </c>
      <c r="E685" s="4">
        <v>2</v>
      </c>
      <c r="F685">
        <v>117.167091</v>
      </c>
      <c r="G685" s="3">
        <v>3</v>
      </c>
      <c r="P685">
        <v>2</v>
      </c>
      <c r="Q685" t="str">
        <f>CONCATENATE(C685,E685,G685,I685)</f>
        <v>23</v>
      </c>
    </row>
    <row r="686" spans="1:17" x14ac:dyDescent="0.25">
      <c r="A686">
        <v>8656</v>
      </c>
      <c r="F686">
        <v>117.167091</v>
      </c>
      <c r="G686" s="3">
        <v>3</v>
      </c>
      <c r="P686">
        <v>1</v>
      </c>
      <c r="Q686" t="str">
        <f>CONCATENATE(C686,E686,G686,I686)</f>
        <v>3</v>
      </c>
    </row>
    <row r="687" spans="1:17" x14ac:dyDescent="0.25">
      <c r="A687">
        <v>8657</v>
      </c>
      <c r="F687">
        <v>117.167091</v>
      </c>
      <c r="G687" s="3">
        <v>3</v>
      </c>
      <c r="P687">
        <v>1</v>
      </c>
      <c r="Q687" t="str">
        <f>CONCATENATE(C687,E687,G687,I687)</f>
        <v>3</v>
      </c>
    </row>
    <row r="688" spans="1:17" x14ac:dyDescent="0.25">
      <c r="A688">
        <v>8658</v>
      </c>
      <c r="F688">
        <v>116.971817</v>
      </c>
      <c r="G688" s="3">
        <v>3</v>
      </c>
      <c r="P688">
        <v>1</v>
      </c>
      <c r="Q688" t="str">
        <f>CONCATENATE(C688,E688,G688,I688)</f>
        <v>3</v>
      </c>
    </row>
    <row r="689" spans="1:17" x14ac:dyDescent="0.25">
      <c r="A689">
        <v>8659</v>
      </c>
      <c r="F689">
        <v>116.64635799999999</v>
      </c>
      <c r="G689" s="3">
        <v>3</v>
      </c>
      <c r="P689">
        <v>1</v>
      </c>
      <c r="Q689" t="str">
        <f>CONCATENATE(C689,E689,G689,I689)</f>
        <v>3</v>
      </c>
    </row>
    <row r="690" spans="1:17" x14ac:dyDescent="0.25">
      <c r="A690">
        <v>8660</v>
      </c>
      <c r="F690">
        <v>116.64635799999999</v>
      </c>
      <c r="G690" s="3">
        <v>3</v>
      </c>
      <c r="P690">
        <v>1</v>
      </c>
      <c r="Q690" t="str">
        <f>CONCATENATE(C690,E690,G690,I690)</f>
        <v>3</v>
      </c>
    </row>
    <row r="691" spans="1:17" x14ac:dyDescent="0.25">
      <c r="A691">
        <v>8661</v>
      </c>
      <c r="B691">
        <v>98.294022999999996</v>
      </c>
      <c r="C691" s="1">
        <v>1</v>
      </c>
      <c r="H691">
        <v>108.836849</v>
      </c>
      <c r="I691" s="2">
        <v>4</v>
      </c>
      <c r="P691">
        <v>2</v>
      </c>
      <c r="Q691" t="str">
        <f>CONCATENATE(C691,E691,G691,I691)</f>
        <v>14</v>
      </c>
    </row>
    <row r="692" spans="1:17" x14ac:dyDescent="0.25">
      <c r="A692">
        <v>8662</v>
      </c>
      <c r="B692">
        <v>98.294022999999996</v>
      </c>
      <c r="C692" s="1">
        <v>1</v>
      </c>
      <c r="H692">
        <v>108.836849</v>
      </c>
      <c r="I692" s="2">
        <v>4</v>
      </c>
      <c r="P692">
        <v>2</v>
      </c>
      <c r="Q692" t="str">
        <f>CONCATENATE(C692,E692,G692,I692)</f>
        <v>14</v>
      </c>
    </row>
    <row r="693" spans="1:17" x14ac:dyDescent="0.25">
      <c r="A693">
        <v>8663</v>
      </c>
      <c r="B693">
        <v>98.294022999999996</v>
      </c>
      <c r="C693" s="1">
        <v>1</v>
      </c>
      <c r="H693">
        <v>108.836849</v>
      </c>
      <c r="I693" s="2">
        <v>4</v>
      </c>
      <c r="P693">
        <v>2</v>
      </c>
      <c r="Q693" t="str">
        <f>CONCATENATE(C693,E693,G693,I693)</f>
        <v>14</v>
      </c>
    </row>
    <row r="694" spans="1:17" x14ac:dyDescent="0.25">
      <c r="A694">
        <v>8664</v>
      </c>
      <c r="B694">
        <v>98.294022999999996</v>
      </c>
      <c r="C694" s="1">
        <v>1</v>
      </c>
      <c r="H694">
        <v>108.836849</v>
      </c>
      <c r="I694" s="2">
        <v>4</v>
      </c>
      <c r="P694">
        <v>2</v>
      </c>
      <c r="Q694" t="str">
        <f>CONCATENATE(C694,E694,G694,I694)</f>
        <v>14</v>
      </c>
    </row>
    <row r="695" spans="1:17" x14ac:dyDescent="0.25">
      <c r="A695">
        <v>8665</v>
      </c>
      <c r="B695">
        <v>98.294022999999996</v>
      </c>
      <c r="C695" s="1">
        <v>1</v>
      </c>
      <c r="H695">
        <v>108.836849</v>
      </c>
      <c r="I695" s="2">
        <v>4</v>
      </c>
      <c r="P695">
        <v>2</v>
      </c>
      <c r="Q695" t="str">
        <f>CONCATENATE(C695,E695,G695,I695)</f>
        <v>14</v>
      </c>
    </row>
    <row r="696" spans="1:17" x14ac:dyDescent="0.25">
      <c r="A696">
        <v>8666</v>
      </c>
      <c r="B696">
        <v>98.294022999999996</v>
      </c>
      <c r="C696" s="1">
        <v>1</v>
      </c>
      <c r="H696">
        <v>108.836849</v>
      </c>
      <c r="I696" s="2">
        <v>4</v>
      </c>
      <c r="P696">
        <v>2</v>
      </c>
      <c r="Q696" t="str">
        <f>CONCATENATE(C696,E696,G696,I696)</f>
        <v>14</v>
      </c>
    </row>
    <row r="697" spans="1:17" x14ac:dyDescent="0.25">
      <c r="A697">
        <v>8667</v>
      </c>
      <c r="B697">
        <v>98.294022999999996</v>
      </c>
      <c r="C697" s="1">
        <v>1</v>
      </c>
      <c r="H697">
        <v>108.836849</v>
      </c>
      <c r="I697" s="2">
        <v>4</v>
      </c>
      <c r="P697">
        <v>2</v>
      </c>
      <c r="Q697" t="str">
        <f>CONCATENATE(C697,E697,G697,I697)</f>
        <v>14</v>
      </c>
    </row>
    <row r="698" spans="1:17" x14ac:dyDescent="0.25">
      <c r="A698">
        <v>8668</v>
      </c>
      <c r="B698">
        <v>98.294022999999996</v>
      </c>
      <c r="C698" s="1">
        <v>1</v>
      </c>
      <c r="D698">
        <v>92.501927999999992</v>
      </c>
      <c r="E698" s="4">
        <v>2</v>
      </c>
      <c r="H698">
        <v>108.836849</v>
      </c>
      <c r="I698" s="2">
        <v>4</v>
      </c>
      <c r="P698">
        <v>3</v>
      </c>
      <c r="Q698" t="str">
        <f>CONCATENATE(C698,E698,G698,I698)</f>
        <v>124</v>
      </c>
    </row>
    <row r="699" spans="1:17" x14ac:dyDescent="0.25">
      <c r="A699">
        <v>8669</v>
      </c>
      <c r="B699">
        <v>98.294022999999996</v>
      </c>
      <c r="C699" s="1">
        <v>1</v>
      </c>
      <c r="D699">
        <v>92.501927999999992</v>
      </c>
      <c r="E699" s="4">
        <v>2</v>
      </c>
      <c r="H699">
        <v>108.576589</v>
      </c>
      <c r="I699" s="2">
        <v>4</v>
      </c>
      <c r="P699">
        <v>3</v>
      </c>
      <c r="Q699" t="str">
        <f>CONCATENATE(C699,E699,G699,I699)</f>
        <v>124</v>
      </c>
    </row>
    <row r="700" spans="1:17" x14ac:dyDescent="0.25">
      <c r="A700">
        <v>8670</v>
      </c>
      <c r="B700">
        <v>97.903576999999999</v>
      </c>
      <c r="C700" s="1">
        <v>1</v>
      </c>
      <c r="D700">
        <v>92.501927999999992</v>
      </c>
      <c r="E700" s="4">
        <v>2</v>
      </c>
      <c r="P700">
        <v>2</v>
      </c>
      <c r="Q700" t="str">
        <f>CONCATENATE(C700,E700,G700,I700)</f>
        <v>12</v>
      </c>
    </row>
    <row r="701" spans="1:17" x14ac:dyDescent="0.25">
      <c r="A701">
        <v>8671</v>
      </c>
      <c r="D701">
        <v>92.501927999999992</v>
      </c>
      <c r="E701" s="4">
        <v>2</v>
      </c>
      <c r="P701">
        <v>1</v>
      </c>
      <c r="Q701" t="str">
        <f>CONCATENATE(C701,E701,G701,I701)</f>
        <v>2</v>
      </c>
    </row>
    <row r="702" spans="1:17" x14ac:dyDescent="0.25">
      <c r="A702">
        <v>8672</v>
      </c>
      <c r="D702">
        <v>92.501927999999992</v>
      </c>
      <c r="E702" s="4">
        <v>2</v>
      </c>
      <c r="P702">
        <v>1</v>
      </c>
      <c r="Q702" t="str">
        <f>CONCATENATE(C702,E702,G702,I702)</f>
        <v>2</v>
      </c>
    </row>
    <row r="703" spans="1:17" x14ac:dyDescent="0.25">
      <c r="A703">
        <v>8673</v>
      </c>
      <c r="D703">
        <v>92.501927999999992</v>
      </c>
      <c r="E703" s="4">
        <v>2</v>
      </c>
      <c r="P703">
        <v>1</v>
      </c>
      <c r="Q703" t="str">
        <f>CONCATENATE(C703,E703,G703,I703)</f>
        <v>2</v>
      </c>
    </row>
    <row r="704" spans="1:17" x14ac:dyDescent="0.25">
      <c r="A704">
        <v>8674</v>
      </c>
      <c r="D704">
        <v>92.501927999999992</v>
      </c>
      <c r="E704" s="4">
        <v>2</v>
      </c>
      <c r="F704">
        <v>97.513028999999989</v>
      </c>
      <c r="G704" s="3">
        <v>3</v>
      </c>
      <c r="P704">
        <v>2</v>
      </c>
      <c r="Q704" t="str">
        <f>CONCATENATE(C704,E704,G704,I704)</f>
        <v>23</v>
      </c>
    </row>
    <row r="705" spans="1:17" x14ac:dyDescent="0.25">
      <c r="A705">
        <v>8675</v>
      </c>
      <c r="D705">
        <v>92.501927999999992</v>
      </c>
      <c r="E705" s="4">
        <v>2</v>
      </c>
      <c r="F705">
        <v>97.513028999999989</v>
      </c>
      <c r="G705" s="3">
        <v>3</v>
      </c>
      <c r="P705">
        <v>2</v>
      </c>
      <c r="Q705" t="str">
        <f>CONCATENATE(C705,E705,G705,I705)</f>
        <v>23</v>
      </c>
    </row>
    <row r="706" spans="1:17" x14ac:dyDescent="0.25">
      <c r="A706">
        <v>8676</v>
      </c>
      <c r="D706">
        <v>92.501927999999992</v>
      </c>
      <c r="E706" s="4">
        <v>2</v>
      </c>
      <c r="F706">
        <v>97.513028999999989</v>
      </c>
      <c r="G706" s="3">
        <v>3</v>
      </c>
      <c r="P706">
        <v>2</v>
      </c>
      <c r="Q706" t="str">
        <f>CONCATENATE(C706,E706,G706,I706)</f>
        <v>23</v>
      </c>
    </row>
    <row r="707" spans="1:17" x14ac:dyDescent="0.25">
      <c r="A707">
        <v>8677</v>
      </c>
      <c r="D707">
        <v>92.501927999999992</v>
      </c>
      <c r="E707" s="4">
        <v>2</v>
      </c>
      <c r="F707">
        <v>97.513028999999989</v>
      </c>
      <c r="G707" s="3">
        <v>3</v>
      </c>
      <c r="P707">
        <v>2</v>
      </c>
      <c r="Q707" t="str">
        <f>CONCATENATE(C707,E707,G707,I707)</f>
        <v>23</v>
      </c>
    </row>
    <row r="708" spans="1:17" x14ac:dyDescent="0.25">
      <c r="A708">
        <v>8678</v>
      </c>
      <c r="D708">
        <v>92.501927999999992</v>
      </c>
      <c r="E708" s="4">
        <v>2</v>
      </c>
      <c r="F708">
        <v>97.513028999999989</v>
      </c>
      <c r="G708" s="3">
        <v>3</v>
      </c>
      <c r="P708">
        <v>2</v>
      </c>
      <c r="Q708" t="str">
        <f>CONCATENATE(C708,E708,G708,I708)</f>
        <v>23</v>
      </c>
    </row>
    <row r="709" spans="1:17" x14ac:dyDescent="0.25">
      <c r="A709">
        <v>8679</v>
      </c>
      <c r="F709">
        <v>97.513028999999989</v>
      </c>
      <c r="G709" s="3">
        <v>3</v>
      </c>
      <c r="P709">
        <v>1</v>
      </c>
      <c r="Q709" t="str">
        <f>CONCATENATE(C709,E709,G709,I709)</f>
        <v>3</v>
      </c>
    </row>
    <row r="710" spans="1:17" x14ac:dyDescent="0.25">
      <c r="A710">
        <v>8680</v>
      </c>
      <c r="F710">
        <v>97.513028999999989</v>
      </c>
      <c r="G710" s="3">
        <v>3</v>
      </c>
      <c r="P710">
        <v>1</v>
      </c>
      <c r="Q710" t="str">
        <f>CONCATENATE(C710,E710,G710,I710)</f>
        <v>3</v>
      </c>
    </row>
    <row r="711" spans="1:17" x14ac:dyDescent="0.25">
      <c r="A711">
        <v>8681</v>
      </c>
      <c r="B711">
        <v>83.325707999999992</v>
      </c>
      <c r="C711" s="1">
        <v>1</v>
      </c>
      <c r="F711">
        <v>97.513028999999989</v>
      </c>
      <c r="G711" s="3">
        <v>3</v>
      </c>
      <c r="P711">
        <v>2</v>
      </c>
      <c r="Q711" t="str">
        <f>CONCATENATE(C711,E711,G711,I711)</f>
        <v>13</v>
      </c>
    </row>
    <row r="712" spans="1:17" x14ac:dyDescent="0.25">
      <c r="A712">
        <v>8682</v>
      </c>
      <c r="B712">
        <v>83.325707999999992</v>
      </c>
      <c r="C712" s="1">
        <v>1</v>
      </c>
      <c r="F712">
        <v>97.513028999999989</v>
      </c>
      <c r="G712" s="3">
        <v>3</v>
      </c>
      <c r="H712">
        <v>92.957463999999987</v>
      </c>
      <c r="I712" s="2">
        <v>4</v>
      </c>
      <c r="P712">
        <v>3</v>
      </c>
      <c r="Q712" t="str">
        <f>CONCATENATE(C712,E712,G712,I712)</f>
        <v>134</v>
      </c>
    </row>
    <row r="713" spans="1:17" x14ac:dyDescent="0.25">
      <c r="A713">
        <v>8683</v>
      </c>
      <c r="B713">
        <v>83.325707999999992</v>
      </c>
      <c r="C713" s="1">
        <v>1</v>
      </c>
      <c r="F713">
        <v>97.513028999999989</v>
      </c>
      <c r="G713" s="3">
        <v>3</v>
      </c>
      <c r="H713">
        <v>92.957463999999987</v>
      </c>
      <c r="I713" s="2">
        <v>4</v>
      </c>
      <c r="P713">
        <v>3</v>
      </c>
      <c r="Q713" t="str">
        <f>CONCATENATE(C713,E713,G713,I713)</f>
        <v>134</v>
      </c>
    </row>
    <row r="714" spans="1:17" x14ac:dyDescent="0.25">
      <c r="A714">
        <v>8684</v>
      </c>
      <c r="B714">
        <v>83.26072099999999</v>
      </c>
      <c r="C714" s="1">
        <v>1</v>
      </c>
      <c r="F714">
        <v>97.513028999999989</v>
      </c>
      <c r="G714" s="3">
        <v>3</v>
      </c>
      <c r="H714">
        <v>92.957463999999987</v>
      </c>
      <c r="I714" s="2">
        <v>4</v>
      </c>
      <c r="P714">
        <v>3</v>
      </c>
      <c r="Q714" t="str">
        <f>CONCATENATE(C714,E714,G714,I714)</f>
        <v>134</v>
      </c>
    </row>
    <row r="715" spans="1:17" x14ac:dyDescent="0.25">
      <c r="A715">
        <v>8685</v>
      </c>
      <c r="B715">
        <v>83.26072099999999</v>
      </c>
      <c r="C715" s="1">
        <v>1</v>
      </c>
      <c r="F715">
        <v>97.513028999999989</v>
      </c>
      <c r="G715" s="3">
        <v>3</v>
      </c>
      <c r="H715">
        <v>92.957463999999987</v>
      </c>
      <c r="I715" s="2">
        <v>4</v>
      </c>
      <c r="P715">
        <v>3</v>
      </c>
      <c r="Q715" t="str">
        <f>CONCATENATE(C715,E715,G715,I715)</f>
        <v>134</v>
      </c>
    </row>
    <row r="716" spans="1:17" x14ac:dyDescent="0.25">
      <c r="A716">
        <v>8686</v>
      </c>
      <c r="B716">
        <v>83.26072099999999</v>
      </c>
      <c r="C716" s="1">
        <v>1</v>
      </c>
      <c r="H716">
        <v>92.957463999999987</v>
      </c>
      <c r="I716" s="2">
        <v>4</v>
      </c>
      <c r="P716">
        <v>2</v>
      </c>
      <c r="Q716" t="str">
        <f>CONCATENATE(C716,E716,G716,I716)</f>
        <v>14</v>
      </c>
    </row>
    <row r="717" spans="1:17" x14ac:dyDescent="0.25">
      <c r="A717">
        <v>8687</v>
      </c>
      <c r="B717">
        <v>83.26072099999999</v>
      </c>
      <c r="C717" s="1">
        <v>1</v>
      </c>
      <c r="H717">
        <v>92.957463999999987</v>
      </c>
      <c r="I717" s="2">
        <v>4</v>
      </c>
      <c r="P717">
        <v>2</v>
      </c>
      <c r="Q717" t="str">
        <f>CONCATENATE(C717,E717,G717,I717)</f>
        <v>14</v>
      </c>
    </row>
    <row r="718" spans="1:17" x14ac:dyDescent="0.25">
      <c r="A718">
        <v>8688</v>
      </c>
      <c r="B718">
        <v>83.26072099999999</v>
      </c>
      <c r="C718" s="1">
        <v>1</v>
      </c>
      <c r="H718">
        <v>92.957463999999987</v>
      </c>
      <c r="I718" s="2">
        <v>4</v>
      </c>
      <c r="P718">
        <v>2</v>
      </c>
      <c r="Q718" t="str">
        <f>CONCATENATE(C718,E718,G718,I718)</f>
        <v>14</v>
      </c>
    </row>
    <row r="719" spans="1:17" x14ac:dyDescent="0.25">
      <c r="A719">
        <v>8689</v>
      </c>
      <c r="B719">
        <v>83.26072099999999</v>
      </c>
      <c r="C719" s="1">
        <v>1</v>
      </c>
      <c r="H719">
        <v>92.957463999999987</v>
      </c>
      <c r="I719" s="2">
        <v>4</v>
      </c>
      <c r="P719">
        <v>2</v>
      </c>
      <c r="Q719" t="str">
        <f>CONCATENATE(C719,E719,G719,I719)</f>
        <v>14</v>
      </c>
    </row>
    <row r="720" spans="1:17" x14ac:dyDescent="0.25">
      <c r="A720">
        <v>8690</v>
      </c>
      <c r="B720">
        <v>83.26072099999999</v>
      </c>
      <c r="C720" s="1">
        <v>1</v>
      </c>
      <c r="D720">
        <v>77.924161999999995</v>
      </c>
      <c r="E720" s="4">
        <v>2</v>
      </c>
      <c r="H720">
        <v>92.957463999999987</v>
      </c>
      <c r="I720" s="2">
        <v>4</v>
      </c>
      <c r="P720">
        <v>3</v>
      </c>
      <c r="Q720" t="str">
        <f>CONCATENATE(C720,E720,G720,I720)</f>
        <v>124</v>
      </c>
    </row>
    <row r="721" spans="1:17" x14ac:dyDescent="0.25">
      <c r="A721">
        <v>8691</v>
      </c>
      <c r="B721">
        <v>83.26072099999999</v>
      </c>
      <c r="C721" s="1">
        <v>1</v>
      </c>
      <c r="D721">
        <v>77.924161999999995</v>
      </c>
      <c r="E721" s="4">
        <v>2</v>
      </c>
      <c r="H721">
        <v>92.827386999999987</v>
      </c>
      <c r="I721" s="2">
        <v>4</v>
      </c>
      <c r="P721">
        <v>3</v>
      </c>
      <c r="Q721" t="str">
        <f>CONCATENATE(C721,E721,G721,I721)</f>
        <v>124</v>
      </c>
    </row>
    <row r="722" spans="1:17" x14ac:dyDescent="0.25">
      <c r="A722">
        <v>8692</v>
      </c>
      <c r="B722">
        <v>83.26072099999999</v>
      </c>
      <c r="C722" s="1">
        <v>1</v>
      </c>
      <c r="D722">
        <v>77.924161999999995</v>
      </c>
      <c r="E722" s="4">
        <v>2</v>
      </c>
      <c r="H722">
        <v>92.827386999999987</v>
      </c>
      <c r="I722" s="2">
        <v>4</v>
      </c>
      <c r="P722">
        <v>3</v>
      </c>
      <c r="Q722" t="str">
        <f>CONCATENATE(C722,E722,G722,I722)</f>
        <v>124</v>
      </c>
    </row>
    <row r="723" spans="1:17" x14ac:dyDescent="0.25">
      <c r="A723">
        <v>8693</v>
      </c>
      <c r="B723">
        <v>83.26072099999999</v>
      </c>
      <c r="C723" s="1">
        <v>1</v>
      </c>
      <c r="D723">
        <v>77.924161999999995</v>
      </c>
      <c r="E723" s="4">
        <v>2</v>
      </c>
      <c r="H723">
        <v>92.632112000000006</v>
      </c>
      <c r="I723" s="2">
        <v>4</v>
      </c>
      <c r="P723">
        <v>3</v>
      </c>
      <c r="Q723" t="str">
        <f>CONCATENATE(C723,E723,G723,I723)</f>
        <v>124</v>
      </c>
    </row>
    <row r="724" spans="1:17" x14ac:dyDescent="0.25">
      <c r="A724">
        <v>8694</v>
      </c>
      <c r="D724">
        <v>77.924161999999995</v>
      </c>
      <c r="E724" s="4">
        <v>2</v>
      </c>
      <c r="P724">
        <v>1</v>
      </c>
      <c r="Q724" t="str">
        <f>CONCATENATE(C724,E724,G724,I724)</f>
        <v>2</v>
      </c>
    </row>
    <row r="725" spans="1:17" x14ac:dyDescent="0.25">
      <c r="A725">
        <v>8695</v>
      </c>
      <c r="D725">
        <v>77.924161999999995</v>
      </c>
      <c r="E725" s="4">
        <v>2</v>
      </c>
      <c r="P725">
        <v>1</v>
      </c>
      <c r="Q725" t="str">
        <f>CONCATENATE(C725,E725,G725,I725)</f>
        <v>2</v>
      </c>
    </row>
    <row r="726" spans="1:17" x14ac:dyDescent="0.25">
      <c r="A726">
        <v>8696</v>
      </c>
      <c r="D726">
        <v>77.924161999999995</v>
      </c>
      <c r="E726" s="4">
        <v>2</v>
      </c>
      <c r="P726">
        <v>1</v>
      </c>
      <c r="Q726" t="str">
        <f>CONCATENATE(C726,E726,G726,I726)</f>
        <v>2</v>
      </c>
    </row>
    <row r="727" spans="1:17" x14ac:dyDescent="0.25">
      <c r="A727">
        <v>8697</v>
      </c>
      <c r="D727">
        <v>77.924161999999995</v>
      </c>
      <c r="E727" s="4">
        <v>2</v>
      </c>
      <c r="P727">
        <v>1</v>
      </c>
      <c r="Q727" t="str">
        <f>CONCATENATE(C727,E727,G727,I727)</f>
        <v>2</v>
      </c>
    </row>
    <row r="728" spans="1:17" x14ac:dyDescent="0.25">
      <c r="A728">
        <v>8698</v>
      </c>
      <c r="D728">
        <v>77.924161999999995</v>
      </c>
      <c r="E728" s="4">
        <v>2</v>
      </c>
      <c r="F728">
        <v>82.544819999999987</v>
      </c>
      <c r="G728" s="3">
        <v>3</v>
      </c>
      <c r="P728">
        <v>2</v>
      </c>
      <c r="Q728" t="str">
        <f>CONCATENATE(C728,E728,G728,I728)</f>
        <v>23</v>
      </c>
    </row>
    <row r="729" spans="1:17" x14ac:dyDescent="0.25">
      <c r="A729">
        <v>8699</v>
      </c>
      <c r="D729">
        <v>77.924161999999995</v>
      </c>
      <c r="E729" s="4">
        <v>2</v>
      </c>
      <c r="F729">
        <v>82.544819999999987</v>
      </c>
      <c r="G729" s="3">
        <v>3</v>
      </c>
      <c r="P729">
        <v>2</v>
      </c>
      <c r="Q729" t="str">
        <f>CONCATENATE(C729,E729,G729,I729)</f>
        <v>23</v>
      </c>
    </row>
    <row r="730" spans="1:17" x14ac:dyDescent="0.25">
      <c r="A730">
        <v>8700</v>
      </c>
      <c r="D730">
        <v>77.924161999999995</v>
      </c>
      <c r="E730" s="4">
        <v>2</v>
      </c>
      <c r="F730">
        <v>82.544819999999987</v>
      </c>
      <c r="G730" s="3">
        <v>3</v>
      </c>
      <c r="P730">
        <v>2</v>
      </c>
      <c r="Q730" t="str">
        <f>CONCATENATE(C730,E730,G730,I730)</f>
        <v>23</v>
      </c>
    </row>
    <row r="731" spans="1:17" x14ac:dyDescent="0.25">
      <c r="A731">
        <v>8701</v>
      </c>
      <c r="D731">
        <v>77.924161999999995</v>
      </c>
      <c r="E731" s="4">
        <v>2</v>
      </c>
      <c r="F731">
        <v>82.544819999999987</v>
      </c>
      <c r="G731" s="3">
        <v>3</v>
      </c>
      <c r="P731">
        <v>2</v>
      </c>
      <c r="Q731" t="str">
        <f>CONCATENATE(C731,E731,G731,I731)</f>
        <v>23</v>
      </c>
    </row>
    <row r="732" spans="1:17" x14ac:dyDescent="0.25">
      <c r="A732">
        <v>8702</v>
      </c>
      <c r="D732">
        <v>77.924161999999995</v>
      </c>
      <c r="E732" s="4">
        <v>2</v>
      </c>
      <c r="F732">
        <v>82.544819999999987</v>
      </c>
      <c r="G732" s="3">
        <v>3</v>
      </c>
      <c r="P732">
        <v>2</v>
      </c>
      <c r="Q732" t="str">
        <f>CONCATENATE(C732,E732,G732,I732)</f>
        <v>23</v>
      </c>
    </row>
    <row r="733" spans="1:17" x14ac:dyDescent="0.25">
      <c r="A733">
        <v>8703</v>
      </c>
      <c r="D733">
        <v>77.924161999999995</v>
      </c>
      <c r="E733" s="4">
        <v>2</v>
      </c>
      <c r="F733">
        <v>82.544819999999987</v>
      </c>
      <c r="G733" s="3">
        <v>3</v>
      </c>
      <c r="P733">
        <v>2</v>
      </c>
      <c r="Q733" t="str">
        <f>CONCATENATE(C733,E733,G733,I733)</f>
        <v>23</v>
      </c>
    </row>
    <row r="734" spans="1:17" x14ac:dyDescent="0.25">
      <c r="A734">
        <v>8704</v>
      </c>
      <c r="B734">
        <v>71.936903000000001</v>
      </c>
      <c r="C734" s="1">
        <v>1</v>
      </c>
      <c r="D734">
        <v>77.924161999999995</v>
      </c>
      <c r="E734" s="4">
        <v>2</v>
      </c>
      <c r="F734">
        <v>82.544819999999987</v>
      </c>
      <c r="G734" s="3">
        <v>3</v>
      </c>
      <c r="P734">
        <v>3</v>
      </c>
      <c r="Q734" t="str">
        <f>CONCATENATE(C734,E734,G734,I734)</f>
        <v>123</v>
      </c>
    </row>
    <row r="735" spans="1:17" x14ac:dyDescent="0.25">
      <c r="A735">
        <v>8705</v>
      </c>
      <c r="B735">
        <v>71.936903000000001</v>
      </c>
      <c r="C735" s="1">
        <v>1</v>
      </c>
      <c r="D735">
        <v>77.924161999999995</v>
      </c>
      <c r="E735" s="4">
        <v>2</v>
      </c>
      <c r="F735">
        <v>82.544819999999987</v>
      </c>
      <c r="G735" s="3">
        <v>3</v>
      </c>
      <c r="P735">
        <v>3</v>
      </c>
      <c r="Q735" t="str">
        <f>CONCATENATE(C735,E735,G735,I735)</f>
        <v>123</v>
      </c>
    </row>
    <row r="736" spans="1:17" x14ac:dyDescent="0.25">
      <c r="A736">
        <v>8706</v>
      </c>
      <c r="B736">
        <v>71.936903000000001</v>
      </c>
      <c r="C736" s="1">
        <v>1</v>
      </c>
      <c r="F736">
        <v>82.544819999999987</v>
      </c>
      <c r="G736" s="3">
        <v>3</v>
      </c>
      <c r="P736">
        <v>2</v>
      </c>
      <c r="Q736" t="str">
        <f>CONCATENATE(C736,E736,G736,I736)</f>
        <v>13</v>
      </c>
    </row>
    <row r="737" spans="1:17" x14ac:dyDescent="0.25">
      <c r="A737">
        <v>8707</v>
      </c>
      <c r="B737">
        <v>71.936903000000001</v>
      </c>
      <c r="C737" s="1">
        <v>1</v>
      </c>
      <c r="F737">
        <v>82.544819999999987</v>
      </c>
      <c r="G737" s="3">
        <v>3</v>
      </c>
      <c r="H737">
        <v>78.900323999999998</v>
      </c>
      <c r="I737" s="2">
        <v>4</v>
      </c>
      <c r="P737">
        <v>3</v>
      </c>
      <c r="Q737" t="str">
        <f>CONCATENATE(C737,E737,G737,I737)</f>
        <v>134</v>
      </c>
    </row>
    <row r="738" spans="1:17" x14ac:dyDescent="0.25">
      <c r="A738">
        <v>8708</v>
      </c>
      <c r="B738">
        <v>71.936903000000001</v>
      </c>
      <c r="C738" s="1">
        <v>1</v>
      </c>
      <c r="F738">
        <v>82.544819999999987</v>
      </c>
      <c r="G738" s="3">
        <v>3</v>
      </c>
      <c r="H738">
        <v>78.900323999999998</v>
      </c>
      <c r="I738" s="2">
        <v>4</v>
      </c>
      <c r="P738">
        <v>3</v>
      </c>
      <c r="Q738" t="str">
        <f>CONCATENATE(C738,E738,G738,I738)</f>
        <v>134</v>
      </c>
    </row>
    <row r="739" spans="1:17" x14ac:dyDescent="0.25">
      <c r="A739">
        <v>8709</v>
      </c>
      <c r="B739">
        <v>71.936903000000001</v>
      </c>
      <c r="C739" s="1">
        <v>1</v>
      </c>
      <c r="F739">
        <v>82.544819999999987</v>
      </c>
      <c r="G739" s="3">
        <v>3</v>
      </c>
      <c r="H739">
        <v>78.900323999999998</v>
      </c>
      <c r="I739" s="2">
        <v>4</v>
      </c>
      <c r="P739">
        <v>3</v>
      </c>
      <c r="Q739" t="str">
        <f>CONCATENATE(C739,E739,G739,I739)</f>
        <v>134</v>
      </c>
    </row>
    <row r="740" spans="1:17" x14ac:dyDescent="0.25">
      <c r="A740">
        <v>8710</v>
      </c>
      <c r="B740">
        <v>71.936903000000001</v>
      </c>
      <c r="C740" s="1">
        <v>1</v>
      </c>
      <c r="F740">
        <v>82.544819999999987</v>
      </c>
      <c r="G740" s="3">
        <v>3</v>
      </c>
      <c r="H740">
        <v>78.900323999999998</v>
      </c>
      <c r="I740" s="2">
        <v>4</v>
      </c>
      <c r="P740">
        <v>3</v>
      </c>
      <c r="Q740" t="str">
        <f>CONCATENATE(C740,E740,G740,I740)</f>
        <v>134</v>
      </c>
    </row>
    <row r="741" spans="1:17" x14ac:dyDescent="0.25">
      <c r="A741">
        <v>8711</v>
      </c>
      <c r="B741">
        <v>71.936903000000001</v>
      </c>
      <c r="C741" s="1">
        <v>1</v>
      </c>
      <c r="F741">
        <v>82.349546000000004</v>
      </c>
      <c r="G741" s="3">
        <v>3</v>
      </c>
      <c r="H741">
        <v>78.900323999999998</v>
      </c>
      <c r="I741" s="2">
        <v>4</v>
      </c>
      <c r="P741">
        <v>3</v>
      </c>
      <c r="Q741" t="str">
        <f>CONCATENATE(C741,E741,G741,I741)</f>
        <v>134</v>
      </c>
    </row>
    <row r="742" spans="1:17" x14ac:dyDescent="0.25">
      <c r="A742">
        <v>8712</v>
      </c>
      <c r="B742">
        <v>71.936903000000001</v>
      </c>
      <c r="C742" s="1">
        <v>1</v>
      </c>
      <c r="F742">
        <v>82.284451999999987</v>
      </c>
      <c r="G742" s="3">
        <v>3</v>
      </c>
      <c r="H742">
        <v>78.900323999999998</v>
      </c>
      <c r="I742" s="2">
        <v>4</v>
      </c>
      <c r="P742">
        <v>3</v>
      </c>
      <c r="Q742" t="str">
        <f>CONCATENATE(C742,E742,G742,I742)</f>
        <v>134</v>
      </c>
    </row>
    <row r="743" spans="1:17" x14ac:dyDescent="0.25">
      <c r="A743">
        <v>8713</v>
      </c>
      <c r="B743">
        <v>71.936903000000001</v>
      </c>
      <c r="C743" s="1">
        <v>1</v>
      </c>
      <c r="H743">
        <v>78.835232999999988</v>
      </c>
      <c r="I743" s="2">
        <v>4</v>
      </c>
      <c r="P743">
        <v>2</v>
      </c>
      <c r="Q743" t="str">
        <f>CONCATENATE(C743,E743,G743,I743)</f>
        <v>14</v>
      </c>
    </row>
    <row r="744" spans="1:17" x14ac:dyDescent="0.25">
      <c r="A744">
        <v>8714</v>
      </c>
      <c r="B744">
        <v>71.936903000000001</v>
      </c>
      <c r="C744" s="1">
        <v>1</v>
      </c>
      <c r="H744">
        <v>78.835232999999988</v>
      </c>
      <c r="I744" s="2">
        <v>4</v>
      </c>
      <c r="P744">
        <v>2</v>
      </c>
      <c r="Q744" t="str">
        <f>CONCATENATE(C744,E744,G744,I744)</f>
        <v>14</v>
      </c>
    </row>
    <row r="745" spans="1:17" x14ac:dyDescent="0.25">
      <c r="A745">
        <v>8715</v>
      </c>
      <c r="B745">
        <v>71.936903000000001</v>
      </c>
      <c r="C745" s="1">
        <v>1</v>
      </c>
      <c r="H745">
        <v>78.835232999999988</v>
      </c>
      <c r="I745" s="2">
        <v>4</v>
      </c>
      <c r="P745">
        <v>2</v>
      </c>
      <c r="Q745" t="str">
        <f>CONCATENATE(C745,E745,G745,I745)</f>
        <v>14</v>
      </c>
    </row>
    <row r="746" spans="1:17" x14ac:dyDescent="0.25">
      <c r="A746">
        <v>8716</v>
      </c>
      <c r="B746">
        <v>71.936903000000001</v>
      </c>
      <c r="C746" s="1">
        <v>1</v>
      </c>
      <c r="H746">
        <v>78.835232999999988</v>
      </c>
      <c r="I746" s="2">
        <v>4</v>
      </c>
      <c r="P746">
        <v>2</v>
      </c>
      <c r="Q746" t="str">
        <f>CONCATENATE(C746,E746,G746,I746)</f>
        <v>14</v>
      </c>
    </row>
    <row r="747" spans="1:17" x14ac:dyDescent="0.25">
      <c r="A747">
        <v>8717</v>
      </c>
      <c r="B747">
        <v>71.936903000000001</v>
      </c>
      <c r="C747" s="1">
        <v>1</v>
      </c>
      <c r="H747">
        <v>78.835232999999988</v>
      </c>
      <c r="I747" s="2">
        <v>4</v>
      </c>
      <c r="P747">
        <v>2</v>
      </c>
      <c r="Q747" t="str">
        <f>CONCATENATE(C747,E747,G747,I747)</f>
        <v>14</v>
      </c>
    </row>
    <row r="748" spans="1:17" x14ac:dyDescent="0.25">
      <c r="A748">
        <v>8718</v>
      </c>
      <c r="H748">
        <v>78.835232999999988</v>
      </c>
      <c r="I748" s="2">
        <v>4</v>
      </c>
      <c r="P748">
        <v>1</v>
      </c>
      <c r="Q748" t="str">
        <f>CONCATENATE(C748,E748,G748,I748)</f>
        <v>4</v>
      </c>
    </row>
    <row r="749" spans="1:17" x14ac:dyDescent="0.25">
      <c r="A749">
        <v>8719</v>
      </c>
      <c r="H749">
        <v>78.835232999999988</v>
      </c>
      <c r="I749" s="2">
        <v>4</v>
      </c>
      <c r="P749">
        <v>1</v>
      </c>
      <c r="Q749" t="str">
        <f>CONCATENATE(C749,E749,G749,I749)</f>
        <v>4</v>
      </c>
    </row>
    <row r="750" spans="1:17" x14ac:dyDescent="0.25">
      <c r="A750">
        <v>8720</v>
      </c>
      <c r="D750">
        <v>59.979484999999997</v>
      </c>
      <c r="E750" s="4">
        <v>2</v>
      </c>
      <c r="F750">
        <v>71.871808999999999</v>
      </c>
      <c r="G750" s="3">
        <v>3</v>
      </c>
      <c r="H750">
        <v>78.574972000000002</v>
      </c>
      <c r="I750" s="2">
        <v>4</v>
      </c>
      <c r="P750">
        <v>3</v>
      </c>
      <c r="Q750" t="str">
        <f>CONCATENATE(C750,E750,G750,I750)</f>
        <v>234</v>
      </c>
    </row>
    <row r="751" spans="1:17" x14ac:dyDescent="0.25">
      <c r="A751">
        <v>8721</v>
      </c>
      <c r="D751">
        <v>59.979484999999997</v>
      </c>
      <c r="E751" s="4">
        <v>2</v>
      </c>
      <c r="F751">
        <v>71.871808999999999</v>
      </c>
      <c r="G751" s="3">
        <v>3</v>
      </c>
      <c r="H751">
        <v>78.444790999999995</v>
      </c>
      <c r="I751" s="2">
        <v>4</v>
      </c>
      <c r="P751">
        <v>3</v>
      </c>
      <c r="Q751" t="str">
        <f>CONCATENATE(C751,E751,G751,I751)</f>
        <v>234</v>
      </c>
    </row>
    <row r="752" spans="1:17" x14ac:dyDescent="0.25">
      <c r="A752">
        <v>8722</v>
      </c>
      <c r="D752">
        <v>59.979484999999997</v>
      </c>
      <c r="E752" s="4">
        <v>2</v>
      </c>
      <c r="F752">
        <v>71.871808999999999</v>
      </c>
      <c r="G752" s="3">
        <v>3</v>
      </c>
      <c r="P752">
        <v>2</v>
      </c>
      <c r="Q752" t="str">
        <f>CONCATENATE(C752,E752,G752,I752)</f>
        <v>23</v>
      </c>
    </row>
    <row r="753" spans="1:17" x14ac:dyDescent="0.25">
      <c r="A753">
        <v>8723</v>
      </c>
      <c r="D753">
        <v>59.979484999999997</v>
      </c>
      <c r="E753" s="4">
        <v>2</v>
      </c>
      <c r="F753">
        <v>71.871808999999999</v>
      </c>
      <c r="G753" s="3">
        <v>3</v>
      </c>
      <c r="P753">
        <v>2</v>
      </c>
      <c r="Q753" t="str">
        <f>CONCATENATE(C753,E753,G753,I753)</f>
        <v>23</v>
      </c>
    </row>
    <row r="754" spans="1:17" x14ac:dyDescent="0.25">
      <c r="A754">
        <v>8724</v>
      </c>
      <c r="D754">
        <v>59.979484999999997</v>
      </c>
      <c r="E754" s="4">
        <v>2</v>
      </c>
      <c r="F754">
        <v>71.871808999999999</v>
      </c>
      <c r="G754" s="3">
        <v>3</v>
      </c>
      <c r="P754">
        <v>2</v>
      </c>
      <c r="Q754" t="str">
        <f>CONCATENATE(C754,E754,G754,I754)</f>
        <v>23</v>
      </c>
    </row>
    <row r="755" spans="1:17" x14ac:dyDescent="0.25">
      <c r="A755">
        <v>8725</v>
      </c>
      <c r="D755">
        <v>59.979484999999997</v>
      </c>
      <c r="E755" s="4">
        <v>2</v>
      </c>
      <c r="F755">
        <v>71.871808999999999</v>
      </c>
      <c r="G755" s="3">
        <v>3</v>
      </c>
      <c r="P755">
        <v>2</v>
      </c>
      <c r="Q755" t="str">
        <f>CONCATENATE(C755,E755,G755,I755)</f>
        <v>23</v>
      </c>
    </row>
    <row r="756" spans="1:17" x14ac:dyDescent="0.25">
      <c r="A756">
        <v>8726</v>
      </c>
      <c r="D756">
        <v>59.979484999999997</v>
      </c>
      <c r="E756" s="4">
        <v>2</v>
      </c>
      <c r="F756">
        <v>71.806717999999989</v>
      </c>
      <c r="G756" s="3">
        <v>3</v>
      </c>
      <c r="P756">
        <v>2</v>
      </c>
      <c r="Q756" t="str">
        <f>CONCATENATE(C756,E756,G756,I756)</f>
        <v>23</v>
      </c>
    </row>
    <row r="757" spans="1:17" x14ac:dyDescent="0.25">
      <c r="A757">
        <v>8727</v>
      </c>
      <c r="D757">
        <v>59.979484999999997</v>
      </c>
      <c r="E757" s="4">
        <v>2</v>
      </c>
      <c r="F757">
        <v>71.806717999999989</v>
      </c>
      <c r="G757" s="3">
        <v>3</v>
      </c>
      <c r="P757">
        <v>2</v>
      </c>
      <c r="Q757" t="str">
        <f>CONCATENATE(C757,E757,G757,I757)</f>
        <v>23</v>
      </c>
    </row>
    <row r="758" spans="1:17" x14ac:dyDescent="0.25">
      <c r="A758">
        <v>8728</v>
      </c>
      <c r="D758">
        <v>59.979484999999997</v>
      </c>
      <c r="E758" s="4">
        <v>2</v>
      </c>
      <c r="F758">
        <v>71.806717999999989</v>
      </c>
      <c r="G758" s="3">
        <v>3</v>
      </c>
      <c r="P758">
        <v>2</v>
      </c>
      <c r="Q758" t="str">
        <f>CONCATENATE(C758,E758,G758,I758)</f>
        <v>23</v>
      </c>
    </row>
    <row r="759" spans="1:17" x14ac:dyDescent="0.25">
      <c r="A759">
        <v>8729</v>
      </c>
      <c r="D759">
        <v>59.979484999999997</v>
      </c>
      <c r="E759" s="4">
        <v>2</v>
      </c>
      <c r="F759">
        <v>71.741624000000002</v>
      </c>
      <c r="G759" s="3">
        <v>3</v>
      </c>
      <c r="P759">
        <v>2</v>
      </c>
      <c r="Q759" t="str">
        <f>CONCATENATE(C759,E759,G759,I759)</f>
        <v>23</v>
      </c>
    </row>
    <row r="760" spans="1:17" x14ac:dyDescent="0.25">
      <c r="A760">
        <v>8730</v>
      </c>
      <c r="D760">
        <v>59.979484999999997</v>
      </c>
      <c r="E760" s="4">
        <v>2</v>
      </c>
      <c r="F760">
        <v>71.676534000000004</v>
      </c>
      <c r="G760" s="3">
        <v>3</v>
      </c>
      <c r="P760">
        <v>2</v>
      </c>
      <c r="Q760" t="str">
        <f>CONCATENATE(C760,E760,G760,I760)</f>
        <v>23</v>
      </c>
    </row>
    <row r="761" spans="1:17" x14ac:dyDescent="0.25">
      <c r="A761">
        <v>8731</v>
      </c>
      <c r="B761">
        <v>51.427595999999994</v>
      </c>
      <c r="C761" s="1">
        <v>1</v>
      </c>
      <c r="D761">
        <v>59.979484999999997</v>
      </c>
      <c r="E761" s="4">
        <v>2</v>
      </c>
      <c r="F761">
        <v>71.351182999999992</v>
      </c>
      <c r="G761" s="3">
        <v>3</v>
      </c>
      <c r="P761">
        <v>3</v>
      </c>
      <c r="Q761" t="str">
        <f>CONCATENATE(C761,E761,G761,I761)</f>
        <v>123</v>
      </c>
    </row>
    <row r="762" spans="1:17" x14ac:dyDescent="0.25">
      <c r="A762">
        <v>8732</v>
      </c>
      <c r="B762">
        <v>51.427595999999994</v>
      </c>
      <c r="C762" s="1">
        <v>1</v>
      </c>
      <c r="P762">
        <v>1</v>
      </c>
      <c r="Q762" t="str">
        <f>CONCATENATE(C762,E762,G762,I762)</f>
        <v>1</v>
      </c>
    </row>
    <row r="763" spans="1:17" x14ac:dyDescent="0.25">
      <c r="A763">
        <v>8733</v>
      </c>
      <c r="B763">
        <v>51.427595999999994</v>
      </c>
      <c r="C763" s="1">
        <v>1</v>
      </c>
      <c r="P763">
        <v>1</v>
      </c>
      <c r="Q763" t="str">
        <f>CONCATENATE(C763,E763,G763,I763)</f>
        <v>1</v>
      </c>
    </row>
    <row r="764" spans="1:17" x14ac:dyDescent="0.25">
      <c r="A764">
        <v>8734</v>
      </c>
      <c r="B764">
        <v>51.427595999999994</v>
      </c>
      <c r="C764" s="1">
        <v>1</v>
      </c>
      <c r="H764">
        <v>60.047911999999997</v>
      </c>
      <c r="I764" s="2">
        <v>4</v>
      </c>
      <c r="P764">
        <v>2</v>
      </c>
      <c r="Q764" t="str">
        <f>CONCATENATE(C764,E764,G764,I764)</f>
        <v>14</v>
      </c>
    </row>
    <row r="765" spans="1:17" x14ac:dyDescent="0.25">
      <c r="A765">
        <v>8735</v>
      </c>
      <c r="B765">
        <v>51.427595999999994</v>
      </c>
      <c r="C765" s="1">
        <v>1</v>
      </c>
      <c r="H765">
        <v>60.047911999999997</v>
      </c>
      <c r="I765" s="2">
        <v>4</v>
      </c>
      <c r="P765">
        <v>2</v>
      </c>
      <c r="Q765" t="str">
        <f>CONCATENATE(C765,E765,G765,I765)</f>
        <v>14</v>
      </c>
    </row>
    <row r="766" spans="1:17" x14ac:dyDescent="0.25">
      <c r="A766">
        <v>8736</v>
      </c>
      <c r="B766">
        <v>51.427595999999994</v>
      </c>
      <c r="C766" s="1">
        <v>1</v>
      </c>
      <c r="H766">
        <v>60.047911999999997</v>
      </c>
      <c r="I766" s="2">
        <v>4</v>
      </c>
      <c r="P766">
        <v>2</v>
      </c>
      <c r="Q766" t="str">
        <f>CONCATENATE(C766,E766,G766,I766)</f>
        <v>14</v>
      </c>
    </row>
    <row r="767" spans="1:17" x14ac:dyDescent="0.25">
      <c r="A767">
        <v>8737</v>
      </c>
      <c r="B767">
        <v>51.427595999999994</v>
      </c>
      <c r="C767" s="1">
        <v>1</v>
      </c>
      <c r="H767">
        <v>60.047911999999997</v>
      </c>
      <c r="I767" s="2">
        <v>4</v>
      </c>
      <c r="P767">
        <v>2</v>
      </c>
      <c r="Q767" t="str">
        <f>CONCATENATE(C767,E767,G767,I767)</f>
        <v>14</v>
      </c>
    </row>
    <row r="768" spans="1:17" x14ac:dyDescent="0.25">
      <c r="A768">
        <v>8738</v>
      </c>
      <c r="B768">
        <v>51.427595999999994</v>
      </c>
      <c r="C768" s="1">
        <v>1</v>
      </c>
      <c r="H768">
        <v>60.047911999999997</v>
      </c>
      <c r="I768" s="2">
        <v>4</v>
      </c>
      <c r="P768">
        <v>2</v>
      </c>
      <c r="Q768" t="str">
        <f>CONCATENATE(C768,E768,G768,I768)</f>
        <v>14</v>
      </c>
    </row>
    <row r="769" spans="1:17" x14ac:dyDescent="0.25">
      <c r="A769">
        <v>8739</v>
      </c>
      <c r="B769">
        <v>51.427595999999994</v>
      </c>
      <c r="C769" s="1">
        <v>1</v>
      </c>
      <c r="H769">
        <v>59.774201999999995</v>
      </c>
      <c r="I769" s="2">
        <v>4</v>
      </c>
      <c r="P769">
        <v>2</v>
      </c>
      <c r="Q769" t="str">
        <f>CONCATENATE(C769,E769,G769,I769)</f>
        <v>14</v>
      </c>
    </row>
    <row r="770" spans="1:17" x14ac:dyDescent="0.25">
      <c r="A770">
        <v>8740</v>
      </c>
      <c r="B770">
        <v>51.427595999999994</v>
      </c>
      <c r="C770" s="1">
        <v>1</v>
      </c>
      <c r="H770">
        <v>59.774201999999995</v>
      </c>
      <c r="I770" s="2">
        <v>4</v>
      </c>
      <c r="P770">
        <v>2</v>
      </c>
      <c r="Q770" t="str">
        <f>CONCATENATE(C770,E770,G770,I770)</f>
        <v>14</v>
      </c>
    </row>
    <row r="771" spans="1:17" x14ac:dyDescent="0.25">
      <c r="A771">
        <v>8741</v>
      </c>
      <c r="B771">
        <v>51.427595999999994</v>
      </c>
      <c r="C771" s="1">
        <v>1</v>
      </c>
      <c r="H771">
        <v>59.637346999999991</v>
      </c>
      <c r="I771" s="2">
        <v>4</v>
      </c>
      <c r="P771">
        <v>2</v>
      </c>
      <c r="Q771" t="str">
        <f>CONCATENATE(C771,E771,G771,I771)</f>
        <v>14</v>
      </c>
    </row>
    <row r="772" spans="1:17" x14ac:dyDescent="0.25">
      <c r="A772">
        <v>8742</v>
      </c>
      <c r="D772">
        <v>42.465142</v>
      </c>
      <c r="E772" s="4">
        <v>2</v>
      </c>
      <c r="H772">
        <v>59.432175999999991</v>
      </c>
      <c r="I772" s="2">
        <v>4</v>
      </c>
      <c r="P772">
        <v>2</v>
      </c>
      <c r="Q772" t="str">
        <f>CONCATENATE(C772,E772,G772,I772)</f>
        <v>24</v>
      </c>
    </row>
    <row r="773" spans="1:17" x14ac:dyDescent="0.25">
      <c r="A773">
        <v>8743</v>
      </c>
      <c r="D773">
        <v>42.465142</v>
      </c>
      <c r="E773" s="4">
        <v>2</v>
      </c>
      <c r="F773">
        <v>51.632767999999992</v>
      </c>
      <c r="G773" s="3">
        <v>3</v>
      </c>
      <c r="H773">
        <v>59.432175999999991</v>
      </c>
      <c r="I773" s="2">
        <v>4</v>
      </c>
      <c r="P773">
        <v>3</v>
      </c>
      <c r="Q773" t="str">
        <f>CONCATENATE(C773,E773,G773,I773)</f>
        <v>234</v>
      </c>
    </row>
    <row r="774" spans="1:17" x14ac:dyDescent="0.25">
      <c r="A774">
        <v>8744</v>
      </c>
      <c r="D774">
        <v>42.465142</v>
      </c>
      <c r="E774" s="4">
        <v>2</v>
      </c>
      <c r="F774">
        <v>51.632767999999992</v>
      </c>
      <c r="G774" s="3">
        <v>3</v>
      </c>
      <c r="P774">
        <v>2</v>
      </c>
      <c r="Q774" t="str">
        <f>CONCATENATE(C774,E774,G774,I774)</f>
        <v>23</v>
      </c>
    </row>
    <row r="775" spans="1:17" x14ac:dyDescent="0.25">
      <c r="A775">
        <v>8745</v>
      </c>
      <c r="D775">
        <v>42.465142</v>
      </c>
      <c r="E775" s="4">
        <v>2</v>
      </c>
      <c r="F775">
        <v>51.632767999999992</v>
      </c>
      <c r="G775" s="3">
        <v>3</v>
      </c>
      <c r="P775">
        <v>2</v>
      </c>
      <c r="Q775" t="str">
        <f>CONCATENATE(C775,E775,G775,I775)</f>
        <v>23</v>
      </c>
    </row>
    <row r="776" spans="1:17" x14ac:dyDescent="0.25">
      <c r="A776">
        <v>8746</v>
      </c>
      <c r="D776">
        <v>42.465142</v>
      </c>
      <c r="E776" s="4">
        <v>2</v>
      </c>
      <c r="F776">
        <v>51.632767999999992</v>
      </c>
      <c r="G776" s="3">
        <v>3</v>
      </c>
      <c r="P776">
        <v>2</v>
      </c>
      <c r="Q776" t="str">
        <f>CONCATENATE(C776,E776,G776,I776)</f>
        <v>23</v>
      </c>
    </row>
    <row r="777" spans="1:17" x14ac:dyDescent="0.25">
      <c r="A777">
        <v>8747</v>
      </c>
      <c r="D777">
        <v>42.465142</v>
      </c>
      <c r="E777" s="4">
        <v>2</v>
      </c>
      <c r="F777">
        <v>51.632767999999992</v>
      </c>
      <c r="G777" s="3">
        <v>3</v>
      </c>
      <c r="P777">
        <v>2</v>
      </c>
      <c r="Q777" t="str">
        <f>CONCATENATE(C777,E777,G777,I777)</f>
        <v>23</v>
      </c>
    </row>
    <row r="778" spans="1:17" x14ac:dyDescent="0.25">
      <c r="A778">
        <v>8748</v>
      </c>
      <c r="D778">
        <v>42.465142</v>
      </c>
      <c r="E778" s="4">
        <v>2</v>
      </c>
      <c r="F778">
        <v>51.496023999999991</v>
      </c>
      <c r="G778" s="3">
        <v>3</v>
      </c>
      <c r="P778">
        <v>2</v>
      </c>
      <c r="Q778" t="str">
        <f>CONCATENATE(C778,E778,G778,I778)</f>
        <v>23</v>
      </c>
    </row>
    <row r="779" spans="1:17" x14ac:dyDescent="0.25">
      <c r="A779">
        <v>8749</v>
      </c>
      <c r="D779">
        <v>42.465142</v>
      </c>
      <c r="E779" s="4">
        <v>2</v>
      </c>
      <c r="F779">
        <v>51.496023999999991</v>
      </c>
      <c r="G779" s="3">
        <v>3</v>
      </c>
      <c r="P779">
        <v>2</v>
      </c>
      <c r="Q779" t="str">
        <f>CONCATENATE(C779,E779,G779,I779)</f>
        <v>23</v>
      </c>
    </row>
    <row r="780" spans="1:17" x14ac:dyDescent="0.25">
      <c r="A780">
        <v>8750</v>
      </c>
      <c r="D780">
        <v>42.465142</v>
      </c>
      <c r="E780" s="4">
        <v>2</v>
      </c>
      <c r="F780">
        <v>51.496023999999991</v>
      </c>
      <c r="G780" s="3">
        <v>3</v>
      </c>
      <c r="P780">
        <v>2</v>
      </c>
      <c r="Q780" t="str">
        <f>CONCATENATE(C780,E780,G780,I780)</f>
        <v>23</v>
      </c>
    </row>
    <row r="781" spans="1:17" x14ac:dyDescent="0.25">
      <c r="A781">
        <v>8751</v>
      </c>
      <c r="D781">
        <v>42.465142</v>
      </c>
      <c r="E781" s="4">
        <v>2</v>
      </c>
      <c r="F781">
        <v>51.496023999999991</v>
      </c>
      <c r="G781" s="3">
        <v>3</v>
      </c>
      <c r="P781">
        <v>2</v>
      </c>
      <c r="Q781" t="str">
        <f>CONCATENATE(C781,E781,G781,I781)</f>
        <v>23</v>
      </c>
    </row>
    <row r="782" spans="1:17" x14ac:dyDescent="0.25">
      <c r="A782">
        <v>8752</v>
      </c>
      <c r="D782">
        <v>42.465142</v>
      </c>
      <c r="E782" s="4">
        <v>2</v>
      </c>
      <c r="F782">
        <v>51.496023999999991</v>
      </c>
      <c r="G782" s="3">
        <v>3</v>
      </c>
      <c r="P782">
        <v>2</v>
      </c>
      <c r="Q782" t="str">
        <f>CONCATENATE(C782,E782,G782,I782)</f>
        <v>23</v>
      </c>
    </row>
    <row r="783" spans="1:17" x14ac:dyDescent="0.25">
      <c r="A783">
        <v>8753</v>
      </c>
      <c r="B783">
        <v>34.392246999999998</v>
      </c>
      <c r="C783" s="1">
        <v>1</v>
      </c>
      <c r="D783">
        <v>42.465142</v>
      </c>
      <c r="E783" s="4">
        <v>2</v>
      </c>
      <c r="F783">
        <v>51.496023999999991</v>
      </c>
      <c r="G783" s="3">
        <v>3</v>
      </c>
      <c r="P783">
        <v>3</v>
      </c>
      <c r="Q783" t="str">
        <f>CONCATENATE(C783,E783,G783,I783)</f>
        <v>123</v>
      </c>
    </row>
    <row r="784" spans="1:17" x14ac:dyDescent="0.25">
      <c r="A784">
        <v>8754</v>
      </c>
      <c r="B784">
        <v>34.392246999999998</v>
      </c>
      <c r="C784" s="1">
        <v>1</v>
      </c>
      <c r="F784">
        <v>51.359168999999994</v>
      </c>
      <c r="G784" s="3">
        <v>3</v>
      </c>
      <c r="P784">
        <v>2</v>
      </c>
      <c r="Q784" t="str">
        <f>CONCATENATE(C784,E784,G784,I784)</f>
        <v>13</v>
      </c>
    </row>
    <row r="785" spans="1:17" x14ac:dyDescent="0.25">
      <c r="A785">
        <v>8755</v>
      </c>
      <c r="B785">
        <v>34.392246999999998</v>
      </c>
      <c r="C785" s="1">
        <v>1</v>
      </c>
      <c r="F785">
        <v>51.290740999999997</v>
      </c>
      <c r="G785" s="3">
        <v>3</v>
      </c>
      <c r="P785">
        <v>2</v>
      </c>
      <c r="Q785" t="str">
        <f>CONCATENATE(C785,E785,G785,I785)</f>
        <v>13</v>
      </c>
    </row>
    <row r="786" spans="1:17" x14ac:dyDescent="0.25">
      <c r="A786">
        <v>8756</v>
      </c>
      <c r="B786">
        <v>34.392246999999998</v>
      </c>
      <c r="C786" s="1">
        <v>1</v>
      </c>
      <c r="F786">
        <v>50.743431999999991</v>
      </c>
      <c r="G786" s="3">
        <v>3</v>
      </c>
      <c r="P786">
        <v>2</v>
      </c>
      <c r="Q786" t="str">
        <f>CONCATENATE(C786,E786,G786,I786)</f>
        <v>13</v>
      </c>
    </row>
    <row r="787" spans="1:17" x14ac:dyDescent="0.25">
      <c r="A787">
        <v>8757</v>
      </c>
      <c r="B787">
        <v>34.392246999999998</v>
      </c>
      <c r="C787" s="1">
        <v>1</v>
      </c>
      <c r="H787">
        <v>43.149305999999996</v>
      </c>
      <c r="I787" s="2">
        <v>4</v>
      </c>
      <c r="P787">
        <v>2</v>
      </c>
      <c r="Q787" t="str">
        <f>CONCATENATE(C787,E787,G787,I787)</f>
        <v>14</v>
      </c>
    </row>
    <row r="788" spans="1:17" x14ac:dyDescent="0.25">
      <c r="A788">
        <v>8758</v>
      </c>
      <c r="B788">
        <v>34.392246999999998</v>
      </c>
      <c r="C788" s="1">
        <v>1</v>
      </c>
      <c r="H788">
        <v>43.149305999999996</v>
      </c>
      <c r="I788" s="2">
        <v>4</v>
      </c>
      <c r="P788">
        <v>2</v>
      </c>
      <c r="Q788" t="str">
        <f>CONCATENATE(C788,E788,G788,I788)</f>
        <v>14</v>
      </c>
    </row>
    <row r="789" spans="1:17" x14ac:dyDescent="0.25">
      <c r="A789">
        <v>8759</v>
      </c>
      <c r="B789">
        <v>34.392246999999998</v>
      </c>
      <c r="C789" s="1">
        <v>1</v>
      </c>
      <c r="H789">
        <v>43.149305999999996</v>
      </c>
      <c r="I789" s="2">
        <v>4</v>
      </c>
      <c r="P789">
        <v>2</v>
      </c>
      <c r="Q789" t="str">
        <f>CONCATENATE(C789,E789,G789,I789)</f>
        <v>14</v>
      </c>
    </row>
    <row r="790" spans="1:17" x14ac:dyDescent="0.25">
      <c r="A790">
        <v>8760</v>
      </c>
      <c r="B790">
        <v>34.392246999999998</v>
      </c>
      <c r="C790" s="1">
        <v>1</v>
      </c>
      <c r="H790">
        <v>43.149305999999996</v>
      </c>
      <c r="I790" s="2">
        <v>4</v>
      </c>
      <c r="P790">
        <v>2</v>
      </c>
      <c r="Q790" t="str">
        <f>CONCATENATE(C790,E790,G790,I790)</f>
        <v>14</v>
      </c>
    </row>
    <row r="791" spans="1:17" x14ac:dyDescent="0.25">
      <c r="A791">
        <v>8761</v>
      </c>
      <c r="B791">
        <v>34.392246999999998</v>
      </c>
      <c r="C791" s="1">
        <v>1</v>
      </c>
      <c r="H791">
        <v>43.149305999999996</v>
      </c>
      <c r="I791" s="2">
        <v>4</v>
      </c>
      <c r="P791">
        <v>2</v>
      </c>
      <c r="Q791" t="str">
        <f>CONCATENATE(C791,E791,G791,I791)</f>
        <v>14</v>
      </c>
    </row>
    <row r="792" spans="1:17" x14ac:dyDescent="0.25">
      <c r="A792">
        <v>8762</v>
      </c>
      <c r="B792">
        <v>34.392246999999998</v>
      </c>
      <c r="C792" s="1">
        <v>1</v>
      </c>
      <c r="H792">
        <v>43.149305999999996</v>
      </c>
      <c r="I792" s="2">
        <v>4</v>
      </c>
      <c r="P792">
        <v>2</v>
      </c>
      <c r="Q792" t="str">
        <f>CONCATENATE(C792,E792,G792,I792)</f>
        <v>14</v>
      </c>
    </row>
    <row r="793" spans="1:17" x14ac:dyDescent="0.25">
      <c r="A793">
        <v>8763</v>
      </c>
      <c r="B793">
        <v>34.392246999999998</v>
      </c>
      <c r="C793" s="1">
        <v>1</v>
      </c>
      <c r="H793">
        <v>43.149305999999996</v>
      </c>
      <c r="I793" s="2">
        <v>4</v>
      </c>
      <c r="P793">
        <v>2</v>
      </c>
      <c r="Q793" t="str">
        <f>CONCATENATE(C793,E793,G793,I793)</f>
        <v>14</v>
      </c>
    </row>
    <row r="794" spans="1:17" x14ac:dyDescent="0.25">
      <c r="A794">
        <v>8764</v>
      </c>
      <c r="B794">
        <v>34.392246999999998</v>
      </c>
      <c r="C794" s="1">
        <v>1</v>
      </c>
      <c r="H794">
        <v>43.149305999999996</v>
      </c>
      <c r="I794" s="2">
        <v>4</v>
      </c>
      <c r="P794">
        <v>2</v>
      </c>
      <c r="Q794" t="str">
        <f>CONCATENATE(C794,E794,G794,I794)</f>
        <v>14</v>
      </c>
    </row>
    <row r="795" spans="1:17" x14ac:dyDescent="0.25">
      <c r="A795">
        <v>8765</v>
      </c>
      <c r="B795">
        <v>34.392246999999998</v>
      </c>
      <c r="C795" s="1">
        <v>1</v>
      </c>
      <c r="H795">
        <v>43.149305999999996</v>
      </c>
      <c r="I795" s="2">
        <v>4</v>
      </c>
      <c r="P795">
        <v>2</v>
      </c>
      <c r="Q795" t="str">
        <f>CONCATENATE(C795,E795,G795,I795)</f>
        <v>14</v>
      </c>
    </row>
    <row r="796" spans="1:17" x14ac:dyDescent="0.25">
      <c r="A796">
        <v>8766</v>
      </c>
      <c r="B796">
        <v>34.392246999999998</v>
      </c>
      <c r="C796" s="1">
        <v>1</v>
      </c>
      <c r="H796">
        <v>43.149305999999996</v>
      </c>
      <c r="I796" s="2">
        <v>4</v>
      </c>
      <c r="P796">
        <v>2</v>
      </c>
      <c r="Q796" t="str">
        <f>CONCATENATE(C796,E796,G796,I796)</f>
        <v>14</v>
      </c>
    </row>
    <row r="797" spans="1:17" x14ac:dyDescent="0.25">
      <c r="A797">
        <v>8767</v>
      </c>
      <c r="D797">
        <v>25.498219999999989</v>
      </c>
      <c r="E797" s="4">
        <v>2</v>
      </c>
      <c r="H797">
        <v>43.012451999999996</v>
      </c>
      <c r="I797" s="2">
        <v>4</v>
      </c>
      <c r="P797">
        <v>2</v>
      </c>
      <c r="Q797" t="str">
        <f>CONCATENATE(C797,E797,G797,I797)</f>
        <v>24</v>
      </c>
    </row>
    <row r="798" spans="1:17" x14ac:dyDescent="0.25">
      <c r="A798">
        <v>8768</v>
      </c>
      <c r="D798">
        <v>25.498219999999989</v>
      </c>
      <c r="E798" s="4">
        <v>2</v>
      </c>
      <c r="H798">
        <v>43.012451999999996</v>
      </c>
      <c r="I798" s="2">
        <v>4</v>
      </c>
      <c r="P798">
        <v>2</v>
      </c>
      <c r="Q798" t="str">
        <f>CONCATENATE(C798,E798,G798,I798)</f>
        <v>24</v>
      </c>
    </row>
    <row r="799" spans="1:17" x14ac:dyDescent="0.25">
      <c r="A799">
        <v>8769</v>
      </c>
      <c r="D799">
        <v>25.498219999999989</v>
      </c>
      <c r="E799" s="4">
        <v>2</v>
      </c>
      <c r="F799">
        <v>35.076298999999992</v>
      </c>
      <c r="G799" s="3">
        <v>3</v>
      </c>
      <c r="P799">
        <v>2</v>
      </c>
      <c r="Q799" t="str">
        <f>CONCATENATE(C799,E799,G799,I799)</f>
        <v>23</v>
      </c>
    </row>
    <row r="800" spans="1:17" x14ac:dyDescent="0.25">
      <c r="A800">
        <v>8770</v>
      </c>
      <c r="D800">
        <v>25.498219999999989</v>
      </c>
      <c r="E800" s="4">
        <v>2</v>
      </c>
      <c r="F800">
        <v>35.076298999999992</v>
      </c>
      <c r="G800" s="3">
        <v>3</v>
      </c>
      <c r="P800">
        <v>2</v>
      </c>
      <c r="Q800" t="str">
        <f>CONCATENATE(C800,E800,G800,I800)</f>
        <v>23</v>
      </c>
    </row>
    <row r="801" spans="1:17" x14ac:dyDescent="0.25">
      <c r="A801">
        <v>8771</v>
      </c>
      <c r="D801">
        <v>25.498219999999989</v>
      </c>
      <c r="E801" s="4">
        <v>2</v>
      </c>
      <c r="F801">
        <v>35.007984999999991</v>
      </c>
      <c r="G801" s="3">
        <v>3</v>
      </c>
      <c r="P801">
        <v>2</v>
      </c>
      <c r="Q801" t="str">
        <f>CONCATENATE(C801,E801,G801,I801)</f>
        <v>23</v>
      </c>
    </row>
    <row r="802" spans="1:17" x14ac:dyDescent="0.25">
      <c r="A802">
        <v>8772</v>
      </c>
      <c r="D802">
        <v>25.498219999999989</v>
      </c>
      <c r="E802" s="4">
        <v>2</v>
      </c>
      <c r="F802">
        <v>34.939556999999994</v>
      </c>
      <c r="G802" s="3">
        <v>3</v>
      </c>
      <c r="P802">
        <v>2</v>
      </c>
      <c r="Q802" t="str">
        <f>CONCATENATE(C802,E802,G802,I802)</f>
        <v>23</v>
      </c>
    </row>
    <row r="803" spans="1:17" x14ac:dyDescent="0.25">
      <c r="A803">
        <v>8773</v>
      </c>
      <c r="D803">
        <v>25.498219999999989</v>
      </c>
      <c r="E803" s="4">
        <v>2</v>
      </c>
      <c r="F803">
        <v>34.939556999999994</v>
      </c>
      <c r="G803" s="3">
        <v>3</v>
      </c>
      <c r="P803">
        <v>2</v>
      </c>
      <c r="Q803" t="str">
        <f>CONCATENATE(C803,E803,G803,I803)</f>
        <v>23</v>
      </c>
    </row>
    <row r="804" spans="1:17" x14ac:dyDescent="0.25">
      <c r="A804">
        <v>8774</v>
      </c>
      <c r="D804">
        <v>25.498219999999989</v>
      </c>
      <c r="E804" s="4">
        <v>2</v>
      </c>
      <c r="F804">
        <v>34.939556999999994</v>
      </c>
      <c r="G804" s="3">
        <v>3</v>
      </c>
      <c r="P804">
        <v>2</v>
      </c>
      <c r="Q804" t="str">
        <f>CONCATENATE(C804,E804,G804,I804)</f>
        <v>23</v>
      </c>
    </row>
    <row r="805" spans="1:17" x14ac:dyDescent="0.25">
      <c r="A805">
        <v>8775</v>
      </c>
      <c r="D805">
        <v>25.498219999999989</v>
      </c>
      <c r="E805" s="4">
        <v>2</v>
      </c>
      <c r="F805">
        <v>34.939556999999994</v>
      </c>
      <c r="G805" s="3">
        <v>3</v>
      </c>
      <c r="P805">
        <v>2</v>
      </c>
      <c r="Q805" t="str">
        <f>CONCATENATE(C805,E805,G805,I805)</f>
        <v>23</v>
      </c>
    </row>
    <row r="806" spans="1:17" x14ac:dyDescent="0.25">
      <c r="A806">
        <v>8776</v>
      </c>
      <c r="D806">
        <v>25.498219999999989</v>
      </c>
      <c r="E806" s="4">
        <v>2</v>
      </c>
      <c r="F806">
        <v>34.939556999999994</v>
      </c>
      <c r="G806" s="3">
        <v>3</v>
      </c>
      <c r="P806">
        <v>2</v>
      </c>
      <c r="Q806" t="str">
        <f>CONCATENATE(C806,E806,G806,I806)</f>
        <v>23</v>
      </c>
    </row>
    <row r="807" spans="1:17" x14ac:dyDescent="0.25">
      <c r="A807">
        <v>8777</v>
      </c>
      <c r="D807">
        <v>25.498219999999989</v>
      </c>
      <c r="E807" s="4">
        <v>2</v>
      </c>
      <c r="F807">
        <v>34.939556999999994</v>
      </c>
      <c r="G807" s="3">
        <v>3</v>
      </c>
      <c r="P807">
        <v>2</v>
      </c>
      <c r="Q807" t="str">
        <f>CONCATENATE(C807,E807,G807,I807)</f>
        <v>23</v>
      </c>
    </row>
    <row r="808" spans="1:17" x14ac:dyDescent="0.25">
      <c r="A808">
        <v>8778</v>
      </c>
      <c r="B808">
        <v>18.998825999999994</v>
      </c>
      <c r="C808" s="1">
        <v>1</v>
      </c>
      <c r="D808">
        <v>25.498219999999989</v>
      </c>
      <c r="E808" s="4">
        <v>2</v>
      </c>
      <c r="F808">
        <v>34.939556999999994</v>
      </c>
      <c r="G808" s="3">
        <v>3</v>
      </c>
      <c r="P808">
        <v>3</v>
      </c>
      <c r="Q808" t="str">
        <f>CONCATENATE(C808,E808,G808,I808)</f>
        <v>123</v>
      </c>
    </row>
    <row r="809" spans="1:17" x14ac:dyDescent="0.25">
      <c r="A809">
        <v>8779</v>
      </c>
      <c r="B809">
        <v>18.998825999999994</v>
      </c>
      <c r="C809" s="1">
        <v>1</v>
      </c>
      <c r="D809">
        <v>25.224621999999989</v>
      </c>
      <c r="E809" s="4">
        <v>2</v>
      </c>
      <c r="F809">
        <v>34.939556999999994</v>
      </c>
      <c r="G809" s="3">
        <v>3</v>
      </c>
      <c r="P809">
        <v>3</v>
      </c>
      <c r="Q809" t="str">
        <f>CONCATENATE(C809,E809,G809,I809)</f>
        <v>123</v>
      </c>
    </row>
    <row r="810" spans="1:17" x14ac:dyDescent="0.25">
      <c r="A810">
        <v>8780</v>
      </c>
      <c r="B810">
        <v>18.998825999999994</v>
      </c>
      <c r="C810" s="1">
        <v>1</v>
      </c>
      <c r="D810">
        <v>25.224621999999989</v>
      </c>
      <c r="E810" s="4">
        <v>2</v>
      </c>
      <c r="F810">
        <v>34.939556999999994</v>
      </c>
      <c r="G810" s="3">
        <v>3</v>
      </c>
      <c r="P810">
        <v>3</v>
      </c>
      <c r="Q810" t="str">
        <f>CONCATENATE(C810,E810,G810,I810)</f>
        <v>123</v>
      </c>
    </row>
    <row r="811" spans="1:17" x14ac:dyDescent="0.25">
      <c r="A811">
        <v>8781</v>
      </c>
      <c r="B811">
        <v>18.998825999999994</v>
      </c>
      <c r="C811" s="1">
        <v>1</v>
      </c>
      <c r="F811">
        <v>34.66584499999999</v>
      </c>
      <c r="G811" s="3">
        <v>3</v>
      </c>
      <c r="P811">
        <v>2</v>
      </c>
      <c r="Q811" t="str">
        <f>CONCATENATE(C811,E811,G811,I811)</f>
        <v>13</v>
      </c>
    </row>
    <row r="812" spans="1:17" x14ac:dyDescent="0.25">
      <c r="A812">
        <v>8782</v>
      </c>
      <c r="B812">
        <v>18.998825999999994</v>
      </c>
      <c r="C812" s="1">
        <v>1</v>
      </c>
      <c r="F812">
        <v>34.460565000000003</v>
      </c>
      <c r="G812" s="3">
        <v>3</v>
      </c>
      <c r="P812">
        <v>2</v>
      </c>
      <c r="Q812" t="str">
        <f>CONCATENATE(C812,E812,G812,I812)</f>
        <v>13</v>
      </c>
    </row>
    <row r="813" spans="1:17" x14ac:dyDescent="0.25">
      <c r="A813">
        <v>8783</v>
      </c>
      <c r="B813">
        <v>18.998825999999994</v>
      </c>
      <c r="C813" s="1">
        <v>1</v>
      </c>
      <c r="H813">
        <v>26.250813999999991</v>
      </c>
      <c r="I813" s="2">
        <v>4</v>
      </c>
      <c r="P813">
        <v>2</v>
      </c>
      <c r="Q813" t="str">
        <f>CONCATENATE(C813,E813,G813,I813)</f>
        <v>14</v>
      </c>
    </row>
    <row r="814" spans="1:17" x14ac:dyDescent="0.25">
      <c r="A814">
        <v>8784</v>
      </c>
      <c r="B814">
        <v>18.998825999999994</v>
      </c>
      <c r="C814" s="1">
        <v>1</v>
      </c>
      <c r="H814">
        <v>26.250813999999991</v>
      </c>
      <c r="I814" s="2">
        <v>4</v>
      </c>
      <c r="P814">
        <v>2</v>
      </c>
      <c r="Q814" t="str">
        <f>CONCATENATE(C814,E814,G814,I814)</f>
        <v>14</v>
      </c>
    </row>
    <row r="815" spans="1:17" x14ac:dyDescent="0.25">
      <c r="A815">
        <v>8785</v>
      </c>
      <c r="B815">
        <v>18.998825999999994</v>
      </c>
      <c r="C815" s="1">
        <v>1</v>
      </c>
      <c r="H815">
        <v>26.250813999999991</v>
      </c>
      <c r="I815" s="2">
        <v>4</v>
      </c>
      <c r="P815">
        <v>2</v>
      </c>
      <c r="Q815" t="str">
        <f>CONCATENATE(C815,E815,G815,I815)</f>
        <v>14</v>
      </c>
    </row>
    <row r="816" spans="1:17" x14ac:dyDescent="0.25">
      <c r="A816">
        <v>8786</v>
      </c>
      <c r="B816">
        <v>18.998825999999994</v>
      </c>
      <c r="C816" s="1">
        <v>1</v>
      </c>
      <c r="H816">
        <v>26.250813999999991</v>
      </c>
      <c r="I816" s="2">
        <v>4</v>
      </c>
      <c r="P816">
        <v>2</v>
      </c>
      <c r="Q816" t="str">
        <f>CONCATENATE(C816,E816,G816,I816)</f>
        <v>14</v>
      </c>
    </row>
    <row r="817" spans="1:17" x14ac:dyDescent="0.25">
      <c r="A817">
        <v>8787</v>
      </c>
      <c r="B817">
        <v>18.998825999999994</v>
      </c>
      <c r="C817" s="1">
        <v>1</v>
      </c>
      <c r="H817">
        <v>26.250813999999991</v>
      </c>
      <c r="I817" s="2">
        <v>4</v>
      </c>
      <c r="P817">
        <v>2</v>
      </c>
      <c r="Q817" t="str">
        <f>CONCATENATE(C817,E817,G817,I817)</f>
        <v>14</v>
      </c>
    </row>
    <row r="818" spans="1:17" x14ac:dyDescent="0.25">
      <c r="A818">
        <v>8788</v>
      </c>
      <c r="B818">
        <v>18.998825999999994</v>
      </c>
      <c r="C818" s="1">
        <v>1</v>
      </c>
      <c r="H818">
        <v>26.250813999999991</v>
      </c>
      <c r="I818" s="2">
        <v>4</v>
      </c>
      <c r="P818">
        <v>2</v>
      </c>
      <c r="Q818" t="str">
        <f>CONCATENATE(C818,E818,G818,I818)</f>
        <v>14</v>
      </c>
    </row>
    <row r="819" spans="1:17" x14ac:dyDescent="0.25">
      <c r="A819">
        <v>8789</v>
      </c>
      <c r="B819">
        <v>18.998825999999994</v>
      </c>
      <c r="C819" s="1">
        <v>1</v>
      </c>
      <c r="H819">
        <v>26.250813999999991</v>
      </c>
      <c r="I819" s="2">
        <v>4</v>
      </c>
      <c r="P819">
        <v>2</v>
      </c>
      <c r="Q819" t="str">
        <f>CONCATENATE(C819,E819,G819,I819)</f>
        <v>14</v>
      </c>
    </row>
    <row r="820" spans="1:17" x14ac:dyDescent="0.25">
      <c r="A820">
        <v>8790</v>
      </c>
      <c r="B820">
        <v>18.998825999999994</v>
      </c>
      <c r="C820" s="1">
        <v>1</v>
      </c>
      <c r="H820">
        <v>26.250813999999991</v>
      </c>
      <c r="I820" s="2">
        <v>4</v>
      </c>
      <c r="P820">
        <v>2</v>
      </c>
      <c r="Q820" t="str">
        <f>CONCATENATE(C820,E820,G820,I820)</f>
        <v>14</v>
      </c>
    </row>
    <row r="821" spans="1:17" x14ac:dyDescent="0.25">
      <c r="A821">
        <v>8791</v>
      </c>
      <c r="B821">
        <v>18.93039799999999</v>
      </c>
      <c r="C821" s="1">
        <v>1</v>
      </c>
      <c r="H821">
        <v>25.97710099999999</v>
      </c>
      <c r="I821" s="2">
        <v>4</v>
      </c>
      <c r="P821">
        <v>2</v>
      </c>
      <c r="Q821" t="str">
        <f>CONCATENATE(C821,E821,G821,I821)</f>
        <v>14</v>
      </c>
    </row>
    <row r="822" spans="1:17" x14ac:dyDescent="0.25">
      <c r="A822">
        <v>8792</v>
      </c>
      <c r="B822">
        <v>18.93039799999999</v>
      </c>
      <c r="C822" s="1">
        <v>1</v>
      </c>
      <c r="D822">
        <v>11.67841099999999</v>
      </c>
      <c r="E822" s="4">
        <v>2</v>
      </c>
      <c r="H822">
        <v>25.97710099999999</v>
      </c>
      <c r="I822" s="2">
        <v>4</v>
      </c>
      <c r="P822">
        <v>3</v>
      </c>
      <c r="Q822" t="str">
        <f>CONCATENATE(C822,E822,G822,I822)</f>
        <v>124</v>
      </c>
    </row>
    <row r="823" spans="1:17" x14ac:dyDescent="0.25">
      <c r="A823">
        <v>8793</v>
      </c>
      <c r="B823">
        <v>18.93039799999999</v>
      </c>
      <c r="C823" s="1">
        <v>1</v>
      </c>
      <c r="D823">
        <v>11.67841099999999</v>
      </c>
      <c r="E823" s="4">
        <v>2</v>
      </c>
      <c r="H823">
        <v>25.97710099999999</v>
      </c>
      <c r="I823" s="2">
        <v>4</v>
      </c>
      <c r="P823">
        <v>3</v>
      </c>
      <c r="Q823" t="str">
        <f>CONCATENATE(C823,E823,G823,I823)</f>
        <v>124</v>
      </c>
    </row>
    <row r="824" spans="1:17" x14ac:dyDescent="0.25">
      <c r="A824">
        <v>8794</v>
      </c>
      <c r="B824">
        <v>18.93039799999999</v>
      </c>
      <c r="C824" s="1">
        <v>1</v>
      </c>
      <c r="D824">
        <v>11.67841099999999</v>
      </c>
      <c r="E824" s="4">
        <v>2</v>
      </c>
      <c r="H824">
        <v>25.97710099999999</v>
      </c>
      <c r="I824" s="2">
        <v>4</v>
      </c>
      <c r="P824">
        <v>3</v>
      </c>
      <c r="Q824" t="str">
        <f>CONCATENATE(C824,E824,G824,I824)</f>
        <v>124</v>
      </c>
    </row>
    <row r="825" spans="1:17" x14ac:dyDescent="0.25">
      <c r="A825">
        <v>8795</v>
      </c>
      <c r="B825">
        <v>18.93039799999999</v>
      </c>
      <c r="C825" s="1">
        <v>1</v>
      </c>
      <c r="D825">
        <v>11.67841099999999</v>
      </c>
      <c r="E825" s="4">
        <v>2</v>
      </c>
      <c r="H825">
        <v>25.97710099999999</v>
      </c>
      <c r="I825" s="2">
        <v>4</v>
      </c>
      <c r="P825">
        <v>3</v>
      </c>
      <c r="Q825" t="str">
        <f>CONCATENATE(C825,E825,G825,I825)</f>
        <v>124</v>
      </c>
    </row>
    <row r="826" spans="1:17" x14ac:dyDescent="0.25">
      <c r="A826">
        <v>8796</v>
      </c>
      <c r="D826">
        <v>11.67841099999999</v>
      </c>
      <c r="E826" s="4">
        <v>2</v>
      </c>
      <c r="F826">
        <v>20.572327999999992</v>
      </c>
      <c r="G826" s="3">
        <v>3</v>
      </c>
      <c r="H826">
        <v>25.97710099999999</v>
      </c>
      <c r="I826" s="2">
        <v>4</v>
      </c>
      <c r="P826">
        <v>3</v>
      </c>
      <c r="Q826" t="str">
        <f>CONCATENATE(C826,E826,G826,I826)</f>
        <v>234</v>
      </c>
    </row>
    <row r="827" spans="1:17" x14ac:dyDescent="0.25">
      <c r="A827">
        <v>8797</v>
      </c>
      <c r="D827">
        <v>11.67841099999999</v>
      </c>
      <c r="E827" s="4">
        <v>2</v>
      </c>
      <c r="F827">
        <v>20.572327999999992</v>
      </c>
      <c r="G827" s="3">
        <v>3</v>
      </c>
      <c r="H827">
        <v>25.97710099999999</v>
      </c>
      <c r="I827" s="2">
        <v>4</v>
      </c>
      <c r="P827">
        <v>3</v>
      </c>
      <c r="Q827" t="str">
        <f>CONCATENATE(C827,E827,G827,I827)</f>
        <v>234</v>
      </c>
    </row>
    <row r="828" spans="1:17" x14ac:dyDescent="0.25">
      <c r="A828">
        <v>8798</v>
      </c>
      <c r="D828">
        <v>11.67841099999999</v>
      </c>
      <c r="E828" s="4">
        <v>2</v>
      </c>
      <c r="F828">
        <v>20.572327999999992</v>
      </c>
      <c r="G828" s="3">
        <v>3</v>
      </c>
      <c r="H828">
        <v>25.97710099999999</v>
      </c>
      <c r="I828" s="2">
        <v>4</v>
      </c>
      <c r="P828">
        <v>3</v>
      </c>
      <c r="Q828" t="str">
        <f>CONCATENATE(C828,E828,G828,I828)</f>
        <v>234</v>
      </c>
    </row>
    <row r="829" spans="1:17" x14ac:dyDescent="0.25">
      <c r="A829">
        <v>8799</v>
      </c>
      <c r="D829">
        <v>11.67841099999999</v>
      </c>
      <c r="E829" s="4">
        <v>2</v>
      </c>
      <c r="F829">
        <v>20.503899999999994</v>
      </c>
      <c r="G829" s="3">
        <v>3</v>
      </c>
      <c r="H829">
        <v>25.908787999999994</v>
      </c>
      <c r="I829" s="2">
        <v>4</v>
      </c>
      <c r="P829">
        <v>3</v>
      </c>
      <c r="Q829" t="str">
        <f>CONCATENATE(C829,E829,G829,I829)</f>
        <v>234</v>
      </c>
    </row>
    <row r="830" spans="1:17" x14ac:dyDescent="0.25">
      <c r="A830">
        <v>8800</v>
      </c>
      <c r="D830">
        <v>11.67841099999999</v>
      </c>
      <c r="E830" s="4">
        <v>2</v>
      </c>
      <c r="F830">
        <v>20.503899999999994</v>
      </c>
      <c r="G830" s="3">
        <v>3</v>
      </c>
      <c r="P830">
        <v>2</v>
      </c>
      <c r="Q830" t="str">
        <f>CONCATENATE(C830,E830,G830,I830)</f>
        <v>23</v>
      </c>
    </row>
    <row r="831" spans="1:17" x14ac:dyDescent="0.25">
      <c r="A831">
        <v>8801</v>
      </c>
      <c r="J831">
        <v>3.8106849999999923</v>
      </c>
      <c r="K831" t="s">
        <v>22</v>
      </c>
      <c r="Q831" t="str">
        <f>CONCATENATE(C831,E831,G831,I831)</f>
        <v/>
      </c>
    </row>
    <row r="832" spans="1:17" x14ac:dyDescent="0.25">
      <c r="A832">
        <v>10599</v>
      </c>
      <c r="Q832" t="str">
        <f>CONCATENATE(C832,E832,G832,I832)</f>
        <v/>
      </c>
    </row>
    <row r="833" spans="1:17" x14ac:dyDescent="0.25">
      <c r="A833">
        <v>10600</v>
      </c>
      <c r="Q833" t="str">
        <f>CONCATENATE(C833,E833,G833,I833)</f>
        <v/>
      </c>
    </row>
    <row r="834" spans="1:17" x14ac:dyDescent="0.25">
      <c r="A834">
        <v>10601</v>
      </c>
      <c r="J834">
        <v>42.944134999999996</v>
      </c>
      <c r="K834" t="s">
        <v>22</v>
      </c>
      <c r="Q834" t="str">
        <f>CONCATENATE(C834,E834,G834,I834)</f>
        <v/>
      </c>
    </row>
    <row r="835" spans="1:17" x14ac:dyDescent="0.25">
      <c r="A835">
        <v>10602</v>
      </c>
      <c r="D835">
        <v>57.858563999999994</v>
      </c>
      <c r="E835" s="4">
        <v>2</v>
      </c>
      <c r="F835">
        <v>47.391037999999995</v>
      </c>
      <c r="G835" s="3">
        <v>3</v>
      </c>
      <c r="P835">
        <v>2</v>
      </c>
      <c r="Q835" t="str">
        <f>CONCATENATE(C835,E835,G835,I835)</f>
        <v>23</v>
      </c>
    </row>
    <row r="836" spans="1:17" x14ac:dyDescent="0.25">
      <c r="A836">
        <v>10603</v>
      </c>
      <c r="D836">
        <v>57.858563999999994</v>
      </c>
      <c r="E836" s="4">
        <v>2</v>
      </c>
      <c r="F836">
        <v>47.391037999999995</v>
      </c>
      <c r="G836" s="3">
        <v>3</v>
      </c>
      <c r="P836">
        <v>2</v>
      </c>
      <c r="Q836" t="str">
        <f>CONCATENATE(C836,E836,G836,I836)</f>
        <v>23</v>
      </c>
    </row>
    <row r="837" spans="1:17" x14ac:dyDescent="0.25">
      <c r="A837">
        <v>10604</v>
      </c>
      <c r="D837">
        <v>57.858563999999994</v>
      </c>
      <c r="E837" s="4">
        <v>2</v>
      </c>
      <c r="F837">
        <v>47.391037999999995</v>
      </c>
      <c r="G837" s="3">
        <v>3</v>
      </c>
      <c r="P837">
        <v>2</v>
      </c>
      <c r="Q837" t="str">
        <f>CONCATENATE(C837,E837,G837,I837)</f>
        <v>23</v>
      </c>
    </row>
    <row r="838" spans="1:17" x14ac:dyDescent="0.25">
      <c r="A838">
        <v>10605</v>
      </c>
      <c r="D838">
        <v>57.858563999999994</v>
      </c>
      <c r="E838" s="4">
        <v>2</v>
      </c>
      <c r="F838">
        <v>47.391037999999995</v>
      </c>
      <c r="G838" s="3">
        <v>3</v>
      </c>
      <c r="P838">
        <v>2</v>
      </c>
      <c r="Q838" t="str">
        <f>CONCATENATE(C838,E838,G838,I838)</f>
        <v>23</v>
      </c>
    </row>
    <row r="839" spans="1:17" x14ac:dyDescent="0.25">
      <c r="A839">
        <v>10606</v>
      </c>
      <c r="D839">
        <v>57.858563999999994</v>
      </c>
      <c r="E839" s="4">
        <v>2</v>
      </c>
      <c r="F839">
        <v>47.391037999999995</v>
      </c>
      <c r="G839" s="3">
        <v>3</v>
      </c>
      <c r="P839">
        <v>2</v>
      </c>
      <c r="Q839" t="str">
        <f>CONCATENATE(C839,E839,G839,I839)</f>
        <v>23</v>
      </c>
    </row>
    <row r="840" spans="1:17" x14ac:dyDescent="0.25">
      <c r="A840">
        <v>10607</v>
      </c>
      <c r="D840">
        <v>57.858563999999994</v>
      </c>
      <c r="E840" s="4">
        <v>2</v>
      </c>
      <c r="F840">
        <v>47.391037999999995</v>
      </c>
      <c r="G840" s="3">
        <v>3</v>
      </c>
      <c r="P840">
        <v>2</v>
      </c>
      <c r="Q840" t="str">
        <f>CONCATENATE(C840,E840,G840,I840)</f>
        <v>23</v>
      </c>
    </row>
    <row r="841" spans="1:17" x14ac:dyDescent="0.25">
      <c r="A841">
        <v>10608</v>
      </c>
      <c r="D841">
        <v>57.858563999999994</v>
      </c>
      <c r="E841" s="4">
        <v>2</v>
      </c>
      <c r="F841">
        <v>47.391037999999995</v>
      </c>
      <c r="G841" s="3">
        <v>3</v>
      </c>
      <c r="P841">
        <v>2</v>
      </c>
      <c r="Q841" t="str">
        <f>CONCATENATE(C841,E841,G841,I841)</f>
        <v>23</v>
      </c>
    </row>
    <row r="842" spans="1:17" x14ac:dyDescent="0.25">
      <c r="A842">
        <v>10609</v>
      </c>
      <c r="D842">
        <v>57.858563999999994</v>
      </c>
      <c r="E842" s="4">
        <v>2</v>
      </c>
      <c r="F842">
        <v>47.391037999999995</v>
      </c>
      <c r="G842" s="3">
        <v>3</v>
      </c>
      <c r="P842">
        <v>2</v>
      </c>
      <c r="Q842" t="str">
        <f>CONCATENATE(C842,E842,G842,I842)</f>
        <v>23</v>
      </c>
    </row>
    <row r="843" spans="1:17" x14ac:dyDescent="0.25">
      <c r="A843">
        <v>10610</v>
      </c>
      <c r="B843">
        <v>66.144807</v>
      </c>
      <c r="C843" s="1">
        <v>1</v>
      </c>
      <c r="D843">
        <v>57.858563999999994</v>
      </c>
      <c r="E843" s="4">
        <v>2</v>
      </c>
      <c r="F843">
        <v>47.391037999999995</v>
      </c>
      <c r="G843" s="3">
        <v>3</v>
      </c>
      <c r="P843">
        <v>3</v>
      </c>
      <c r="Q843" t="str">
        <f>CONCATENATE(C843,E843,G843,I843)</f>
        <v>123</v>
      </c>
    </row>
    <row r="844" spans="1:17" x14ac:dyDescent="0.25">
      <c r="A844">
        <v>10611</v>
      </c>
      <c r="B844">
        <v>66.144807</v>
      </c>
      <c r="C844" s="1">
        <v>1</v>
      </c>
      <c r="D844">
        <v>57.858563999999994</v>
      </c>
      <c r="E844" s="4">
        <v>2</v>
      </c>
      <c r="F844">
        <v>47.801601999999995</v>
      </c>
      <c r="G844" s="3">
        <v>3</v>
      </c>
      <c r="P844">
        <v>3</v>
      </c>
      <c r="Q844" t="str">
        <f>CONCATENATE(C844,E844,G844,I844)</f>
        <v>123</v>
      </c>
    </row>
    <row r="845" spans="1:17" x14ac:dyDescent="0.25">
      <c r="A845">
        <v>10612</v>
      </c>
      <c r="B845">
        <v>66.144807</v>
      </c>
      <c r="C845" s="1">
        <v>1</v>
      </c>
      <c r="D845">
        <v>57.858563999999994</v>
      </c>
      <c r="E845" s="4">
        <v>2</v>
      </c>
      <c r="P845">
        <v>2</v>
      </c>
      <c r="Q845" t="str">
        <f>CONCATENATE(C845,E845,G845,I845)</f>
        <v>12</v>
      </c>
    </row>
    <row r="846" spans="1:17" x14ac:dyDescent="0.25">
      <c r="A846">
        <v>10613</v>
      </c>
      <c r="B846">
        <v>66.144807</v>
      </c>
      <c r="C846" s="1">
        <v>1</v>
      </c>
      <c r="H846">
        <v>56.900800999999994</v>
      </c>
      <c r="I846" s="2">
        <v>4</v>
      </c>
      <c r="P846">
        <v>2</v>
      </c>
      <c r="Q846" t="str">
        <f>CONCATENATE(C846,E846,G846,I846)</f>
        <v>14</v>
      </c>
    </row>
    <row r="847" spans="1:17" x14ac:dyDescent="0.25">
      <c r="A847">
        <v>10614</v>
      </c>
      <c r="B847">
        <v>66.144807</v>
      </c>
      <c r="C847" s="1">
        <v>1</v>
      </c>
      <c r="H847">
        <v>56.900800999999994</v>
      </c>
      <c r="I847" s="2">
        <v>4</v>
      </c>
      <c r="P847">
        <v>2</v>
      </c>
      <c r="Q847" t="str">
        <f>CONCATENATE(C847,E847,G847,I847)</f>
        <v>14</v>
      </c>
    </row>
    <row r="848" spans="1:17" x14ac:dyDescent="0.25">
      <c r="A848">
        <v>10615</v>
      </c>
      <c r="B848">
        <v>66.144807</v>
      </c>
      <c r="C848" s="1">
        <v>1</v>
      </c>
      <c r="H848">
        <v>56.900800999999994</v>
      </c>
      <c r="I848" s="2">
        <v>4</v>
      </c>
      <c r="P848">
        <v>2</v>
      </c>
      <c r="Q848" t="str">
        <f>CONCATENATE(C848,E848,G848,I848)</f>
        <v>14</v>
      </c>
    </row>
    <row r="849" spans="1:17" x14ac:dyDescent="0.25">
      <c r="A849">
        <v>10616</v>
      </c>
      <c r="B849">
        <v>66.144807</v>
      </c>
      <c r="C849" s="1">
        <v>1</v>
      </c>
      <c r="H849">
        <v>56.900800999999994</v>
      </c>
      <c r="I849" s="2">
        <v>4</v>
      </c>
      <c r="P849">
        <v>2</v>
      </c>
      <c r="Q849" t="str">
        <f>CONCATENATE(C849,E849,G849,I849)</f>
        <v>14</v>
      </c>
    </row>
    <row r="850" spans="1:17" x14ac:dyDescent="0.25">
      <c r="A850">
        <v>10617</v>
      </c>
      <c r="B850">
        <v>66.144807</v>
      </c>
      <c r="C850" s="1">
        <v>1</v>
      </c>
      <c r="H850">
        <v>56.900800999999994</v>
      </c>
      <c r="I850" s="2">
        <v>4</v>
      </c>
      <c r="P850">
        <v>2</v>
      </c>
      <c r="Q850" t="str">
        <f>CONCATENATE(C850,E850,G850,I850)</f>
        <v>14</v>
      </c>
    </row>
    <row r="851" spans="1:17" x14ac:dyDescent="0.25">
      <c r="A851">
        <v>10618</v>
      </c>
      <c r="B851">
        <v>66.144807</v>
      </c>
      <c r="C851" s="1">
        <v>1</v>
      </c>
      <c r="H851">
        <v>56.900800999999994</v>
      </c>
      <c r="I851" s="2">
        <v>4</v>
      </c>
      <c r="P851">
        <v>2</v>
      </c>
      <c r="Q851" t="str">
        <f>CONCATENATE(C851,E851,G851,I851)</f>
        <v>14</v>
      </c>
    </row>
    <row r="852" spans="1:17" x14ac:dyDescent="0.25">
      <c r="A852">
        <v>10619</v>
      </c>
      <c r="B852">
        <v>66.144807</v>
      </c>
      <c r="C852" s="1">
        <v>1</v>
      </c>
      <c r="H852">
        <v>56.900800999999994</v>
      </c>
      <c r="I852" s="2">
        <v>4</v>
      </c>
      <c r="P852">
        <v>2</v>
      </c>
      <c r="Q852" t="str">
        <f>CONCATENATE(C852,E852,G852,I852)</f>
        <v>14</v>
      </c>
    </row>
    <row r="853" spans="1:17" x14ac:dyDescent="0.25">
      <c r="A853">
        <v>10620</v>
      </c>
      <c r="B853">
        <v>66.144807</v>
      </c>
      <c r="C853" s="1">
        <v>1</v>
      </c>
      <c r="H853">
        <v>56.900800999999994</v>
      </c>
      <c r="I853" s="2">
        <v>4</v>
      </c>
      <c r="P853">
        <v>2</v>
      </c>
      <c r="Q853" t="str">
        <f>CONCATENATE(C853,E853,G853,I853)</f>
        <v>14</v>
      </c>
    </row>
    <row r="854" spans="1:17" x14ac:dyDescent="0.25">
      <c r="A854">
        <v>10621</v>
      </c>
      <c r="B854">
        <v>66.144807</v>
      </c>
      <c r="C854" s="1">
        <v>1</v>
      </c>
      <c r="H854">
        <v>56.900800999999994</v>
      </c>
      <c r="I854" s="2">
        <v>4</v>
      </c>
      <c r="P854">
        <v>2</v>
      </c>
      <c r="Q854" t="str">
        <f>CONCATENATE(C854,E854,G854,I854)</f>
        <v>14</v>
      </c>
    </row>
    <row r="855" spans="1:17" x14ac:dyDescent="0.25">
      <c r="A855">
        <v>10622</v>
      </c>
      <c r="B855">
        <v>66.144807</v>
      </c>
      <c r="C855" s="1">
        <v>1</v>
      </c>
      <c r="H855">
        <v>56.900800999999994</v>
      </c>
      <c r="I855" s="2">
        <v>4</v>
      </c>
      <c r="P855">
        <v>2</v>
      </c>
      <c r="Q855" t="str">
        <f>CONCATENATE(C855,E855,G855,I855)</f>
        <v>14</v>
      </c>
    </row>
    <row r="856" spans="1:17" x14ac:dyDescent="0.25">
      <c r="A856">
        <v>10623</v>
      </c>
      <c r="B856">
        <v>66.144807</v>
      </c>
      <c r="C856" s="1">
        <v>1</v>
      </c>
      <c r="H856">
        <v>56.900800999999994</v>
      </c>
      <c r="I856" s="2">
        <v>4</v>
      </c>
      <c r="P856">
        <v>2</v>
      </c>
      <c r="Q856" t="str">
        <f>CONCATENATE(C856,E856,G856,I856)</f>
        <v>14</v>
      </c>
    </row>
    <row r="857" spans="1:17" x14ac:dyDescent="0.25">
      <c r="A857">
        <v>10624</v>
      </c>
      <c r="B857">
        <v>66.144807</v>
      </c>
      <c r="C857" s="1">
        <v>1</v>
      </c>
      <c r="H857">
        <v>56.900800999999994</v>
      </c>
      <c r="I857" s="2">
        <v>4</v>
      </c>
      <c r="P857">
        <v>2</v>
      </c>
      <c r="Q857" t="str">
        <f>CONCATENATE(C857,E857,G857,I857)</f>
        <v>14</v>
      </c>
    </row>
    <row r="858" spans="1:17" x14ac:dyDescent="0.25">
      <c r="A858">
        <v>10625</v>
      </c>
      <c r="B858">
        <v>66.144807</v>
      </c>
      <c r="C858" s="1">
        <v>1</v>
      </c>
      <c r="H858">
        <v>56.900800999999994</v>
      </c>
      <c r="I858" s="2">
        <v>4</v>
      </c>
      <c r="P858">
        <v>2</v>
      </c>
      <c r="Q858" t="str">
        <f>CONCATENATE(C858,E858,G858,I858)</f>
        <v>14</v>
      </c>
    </row>
    <row r="859" spans="1:17" x14ac:dyDescent="0.25">
      <c r="A859">
        <v>10626</v>
      </c>
      <c r="B859">
        <v>66.340081999999995</v>
      </c>
      <c r="C859" s="1">
        <v>1</v>
      </c>
      <c r="H859">
        <v>56.900800999999994</v>
      </c>
      <c r="I859" s="2">
        <v>4</v>
      </c>
      <c r="P859">
        <v>2</v>
      </c>
      <c r="Q859" t="str">
        <f>CONCATENATE(C859,E859,G859,I859)</f>
        <v>14</v>
      </c>
    </row>
    <row r="860" spans="1:17" x14ac:dyDescent="0.25">
      <c r="A860">
        <v>10627</v>
      </c>
      <c r="H860">
        <v>56.900800999999994</v>
      </c>
      <c r="I860" s="2">
        <v>4</v>
      </c>
      <c r="P860">
        <v>1</v>
      </c>
      <c r="Q860" t="str">
        <f>CONCATENATE(C860,E860,G860,I860)</f>
        <v>4</v>
      </c>
    </row>
    <row r="861" spans="1:17" x14ac:dyDescent="0.25">
      <c r="A861">
        <v>10628</v>
      </c>
      <c r="F861">
        <v>62.442432999999994</v>
      </c>
      <c r="G861" s="3">
        <v>3</v>
      </c>
      <c r="H861">
        <v>56.900800999999994</v>
      </c>
      <c r="I861" s="2">
        <v>4</v>
      </c>
      <c r="P861">
        <v>2</v>
      </c>
      <c r="Q861" t="str">
        <f>CONCATENATE(C861,E861,G861,I861)</f>
        <v>34</v>
      </c>
    </row>
    <row r="862" spans="1:17" x14ac:dyDescent="0.25">
      <c r="A862">
        <v>10629</v>
      </c>
      <c r="F862">
        <v>62.442432999999994</v>
      </c>
      <c r="G862" s="3">
        <v>3</v>
      </c>
      <c r="H862">
        <v>56.900800999999994</v>
      </c>
      <c r="I862" s="2">
        <v>4</v>
      </c>
      <c r="P862">
        <v>2</v>
      </c>
      <c r="Q862" t="str">
        <f>CONCATENATE(C862,E862,G862,I862)</f>
        <v>34</v>
      </c>
    </row>
    <row r="863" spans="1:17" x14ac:dyDescent="0.25">
      <c r="A863">
        <v>10630</v>
      </c>
      <c r="D863">
        <v>73.824132999999989</v>
      </c>
      <c r="E863" s="4">
        <v>2</v>
      </c>
      <c r="F863">
        <v>62.442432999999994</v>
      </c>
      <c r="G863" s="3">
        <v>3</v>
      </c>
      <c r="H863">
        <v>57.105971999999994</v>
      </c>
      <c r="I863" s="2">
        <v>4</v>
      </c>
      <c r="P863">
        <v>3</v>
      </c>
      <c r="Q863" t="str">
        <f>CONCATENATE(C863,E863,G863,I863)</f>
        <v>234</v>
      </c>
    </row>
    <row r="864" spans="1:17" x14ac:dyDescent="0.25">
      <c r="A864">
        <v>10631</v>
      </c>
      <c r="D864">
        <v>73.824132999999989</v>
      </c>
      <c r="E864" s="4">
        <v>2</v>
      </c>
      <c r="F864">
        <v>62.647603999999994</v>
      </c>
      <c r="G864" s="3">
        <v>3</v>
      </c>
      <c r="H864">
        <v>57.379682999999993</v>
      </c>
      <c r="I864" s="2">
        <v>4</v>
      </c>
      <c r="P864">
        <v>3</v>
      </c>
      <c r="Q864" t="str">
        <f>CONCATENATE(C864,E864,G864,I864)</f>
        <v>234</v>
      </c>
    </row>
    <row r="865" spans="1:17" x14ac:dyDescent="0.25">
      <c r="A865">
        <v>10632</v>
      </c>
      <c r="D865">
        <v>73.824132999999989</v>
      </c>
      <c r="E865" s="4">
        <v>2</v>
      </c>
      <c r="F865">
        <v>62.647603999999994</v>
      </c>
      <c r="G865" s="3">
        <v>3</v>
      </c>
      <c r="P865">
        <v>2</v>
      </c>
      <c r="Q865" t="str">
        <f>CONCATENATE(C865,E865,G865,I865)</f>
        <v>23</v>
      </c>
    </row>
    <row r="866" spans="1:17" x14ac:dyDescent="0.25">
      <c r="A866">
        <v>10633</v>
      </c>
      <c r="D866">
        <v>73.824132999999989</v>
      </c>
      <c r="E866" s="4">
        <v>2</v>
      </c>
      <c r="F866">
        <v>62.647603999999994</v>
      </c>
      <c r="G866" s="3">
        <v>3</v>
      </c>
      <c r="P866">
        <v>2</v>
      </c>
      <c r="Q866" t="str">
        <f>CONCATENATE(C866,E866,G866,I866)</f>
        <v>23</v>
      </c>
    </row>
    <row r="867" spans="1:17" x14ac:dyDescent="0.25">
      <c r="A867">
        <v>10634</v>
      </c>
      <c r="D867">
        <v>73.824132999999989</v>
      </c>
      <c r="E867" s="4">
        <v>2</v>
      </c>
      <c r="F867">
        <v>62.647603999999994</v>
      </c>
      <c r="G867" s="3">
        <v>3</v>
      </c>
      <c r="P867">
        <v>2</v>
      </c>
      <c r="Q867" t="str">
        <f>CONCATENATE(C867,E867,G867,I867)</f>
        <v>23</v>
      </c>
    </row>
    <row r="868" spans="1:17" x14ac:dyDescent="0.25">
      <c r="A868">
        <v>10635</v>
      </c>
      <c r="D868">
        <v>73.824132999999989</v>
      </c>
      <c r="E868" s="4">
        <v>2</v>
      </c>
      <c r="F868">
        <v>62.647603999999994</v>
      </c>
      <c r="G868" s="3">
        <v>3</v>
      </c>
      <c r="P868">
        <v>2</v>
      </c>
      <c r="Q868" t="str">
        <f>CONCATENATE(C868,E868,G868,I868)</f>
        <v>23</v>
      </c>
    </row>
    <row r="869" spans="1:17" x14ac:dyDescent="0.25">
      <c r="A869">
        <v>10636</v>
      </c>
      <c r="D869">
        <v>73.824132999999989</v>
      </c>
      <c r="E869" s="4">
        <v>2</v>
      </c>
      <c r="F869">
        <v>62.647603999999994</v>
      </c>
      <c r="G869" s="3">
        <v>3</v>
      </c>
      <c r="P869">
        <v>2</v>
      </c>
      <c r="Q869" t="str">
        <f>CONCATENATE(C869,E869,G869,I869)</f>
        <v>23</v>
      </c>
    </row>
    <row r="870" spans="1:17" x14ac:dyDescent="0.25">
      <c r="A870">
        <v>10637</v>
      </c>
      <c r="D870">
        <v>73.824132999999989</v>
      </c>
      <c r="E870" s="4">
        <v>2</v>
      </c>
      <c r="F870">
        <v>62.647603999999994</v>
      </c>
      <c r="G870" s="3">
        <v>3</v>
      </c>
      <c r="P870">
        <v>2</v>
      </c>
      <c r="Q870" t="str">
        <f>CONCATENATE(C870,E870,G870,I870)</f>
        <v>23</v>
      </c>
    </row>
    <row r="871" spans="1:17" x14ac:dyDescent="0.25">
      <c r="A871">
        <v>10638</v>
      </c>
      <c r="D871">
        <v>73.824132999999989</v>
      </c>
      <c r="E871" s="4">
        <v>2</v>
      </c>
      <c r="F871">
        <v>62.647603999999994</v>
      </c>
      <c r="G871" s="3">
        <v>3</v>
      </c>
      <c r="P871">
        <v>2</v>
      </c>
      <c r="Q871" t="str">
        <f>CONCATENATE(C871,E871,G871,I871)</f>
        <v>23</v>
      </c>
    </row>
    <row r="872" spans="1:17" x14ac:dyDescent="0.25">
      <c r="A872">
        <v>10639</v>
      </c>
      <c r="D872">
        <v>73.824132999999989</v>
      </c>
      <c r="E872" s="4">
        <v>2</v>
      </c>
      <c r="F872">
        <v>62.647603999999994</v>
      </c>
      <c r="G872" s="3">
        <v>3</v>
      </c>
      <c r="P872">
        <v>2</v>
      </c>
      <c r="Q872" t="str">
        <f>CONCATENATE(C872,E872,G872,I872)</f>
        <v>23</v>
      </c>
    </row>
    <row r="873" spans="1:17" x14ac:dyDescent="0.25">
      <c r="A873">
        <v>10640</v>
      </c>
      <c r="D873">
        <v>73.824132999999989</v>
      </c>
      <c r="E873" s="4">
        <v>2</v>
      </c>
      <c r="F873">
        <v>62.647603999999994</v>
      </c>
      <c r="G873" s="3">
        <v>3</v>
      </c>
      <c r="P873">
        <v>2</v>
      </c>
      <c r="Q873" t="str">
        <f>CONCATENATE(C873,E873,G873,I873)</f>
        <v>23</v>
      </c>
    </row>
    <row r="874" spans="1:17" x14ac:dyDescent="0.25">
      <c r="A874">
        <v>10641</v>
      </c>
      <c r="D874">
        <v>73.824132999999989</v>
      </c>
      <c r="E874" s="4">
        <v>2</v>
      </c>
      <c r="F874">
        <v>62.647603999999994</v>
      </c>
      <c r="G874" s="3">
        <v>3</v>
      </c>
      <c r="P874">
        <v>2</v>
      </c>
      <c r="Q874" t="str">
        <f>CONCATENATE(C874,E874,G874,I874)</f>
        <v>23</v>
      </c>
    </row>
    <row r="875" spans="1:17" x14ac:dyDescent="0.25">
      <c r="A875">
        <v>10642</v>
      </c>
      <c r="F875">
        <v>62.647603999999994</v>
      </c>
      <c r="G875" s="3">
        <v>3</v>
      </c>
      <c r="P875">
        <v>1</v>
      </c>
      <c r="Q875" t="str">
        <f>CONCATENATE(C875,E875,G875,I875)</f>
        <v>3</v>
      </c>
    </row>
    <row r="876" spans="1:17" x14ac:dyDescent="0.25">
      <c r="A876">
        <v>10643</v>
      </c>
      <c r="P876">
        <v>0</v>
      </c>
      <c r="Q876" t="str">
        <f>CONCATENATE(C876,E876,G876,I876)</f>
        <v/>
      </c>
    </row>
    <row r="877" spans="1:17" x14ac:dyDescent="0.25">
      <c r="A877">
        <v>10644</v>
      </c>
      <c r="B877">
        <v>83.26072099999999</v>
      </c>
      <c r="C877" s="1">
        <v>1</v>
      </c>
      <c r="H877">
        <v>73.759041999999994</v>
      </c>
      <c r="I877" s="2">
        <v>4</v>
      </c>
      <c r="P877">
        <v>2</v>
      </c>
      <c r="Q877" t="str">
        <f>CONCATENATE(C877,E877,G877,I877)</f>
        <v>14</v>
      </c>
    </row>
    <row r="878" spans="1:17" x14ac:dyDescent="0.25">
      <c r="A878">
        <v>10645</v>
      </c>
      <c r="B878">
        <v>83.26072099999999</v>
      </c>
      <c r="C878" s="1">
        <v>1</v>
      </c>
      <c r="H878">
        <v>73.759041999999994</v>
      </c>
      <c r="I878" s="2">
        <v>4</v>
      </c>
      <c r="P878">
        <v>2</v>
      </c>
      <c r="Q878" t="str">
        <f>CONCATENATE(C878,E878,G878,I878)</f>
        <v>14</v>
      </c>
    </row>
    <row r="879" spans="1:17" x14ac:dyDescent="0.25">
      <c r="A879">
        <v>10646</v>
      </c>
      <c r="B879">
        <v>83.26072099999999</v>
      </c>
      <c r="C879" s="1">
        <v>1</v>
      </c>
      <c r="H879">
        <v>73.759041999999994</v>
      </c>
      <c r="I879" s="2">
        <v>4</v>
      </c>
      <c r="P879">
        <v>2</v>
      </c>
      <c r="Q879" t="str">
        <f>CONCATENATE(C879,E879,G879,I879)</f>
        <v>14</v>
      </c>
    </row>
    <row r="880" spans="1:17" x14ac:dyDescent="0.25">
      <c r="A880">
        <v>10647</v>
      </c>
      <c r="B880">
        <v>83.26072099999999</v>
      </c>
      <c r="C880" s="1">
        <v>1</v>
      </c>
      <c r="H880">
        <v>73.759041999999994</v>
      </c>
      <c r="I880" s="2">
        <v>4</v>
      </c>
      <c r="P880">
        <v>2</v>
      </c>
      <c r="Q880" t="str">
        <f>CONCATENATE(C880,E880,G880,I880)</f>
        <v>14</v>
      </c>
    </row>
    <row r="881" spans="1:17" x14ac:dyDescent="0.25">
      <c r="A881">
        <v>10648</v>
      </c>
      <c r="B881">
        <v>83.26072099999999</v>
      </c>
      <c r="C881" s="1">
        <v>1</v>
      </c>
      <c r="H881">
        <v>73.759041999999994</v>
      </c>
      <c r="I881" s="2">
        <v>4</v>
      </c>
      <c r="P881">
        <v>2</v>
      </c>
      <c r="Q881" t="str">
        <f>CONCATENATE(C881,E881,G881,I881)</f>
        <v>14</v>
      </c>
    </row>
    <row r="882" spans="1:17" x14ac:dyDescent="0.25">
      <c r="A882">
        <v>10649</v>
      </c>
      <c r="B882">
        <v>83.26072099999999</v>
      </c>
      <c r="C882" s="1">
        <v>1</v>
      </c>
      <c r="H882">
        <v>73.759041999999994</v>
      </c>
      <c r="I882" s="2">
        <v>4</v>
      </c>
      <c r="P882">
        <v>2</v>
      </c>
      <c r="Q882" t="str">
        <f>CONCATENATE(C882,E882,G882,I882)</f>
        <v>14</v>
      </c>
    </row>
    <row r="883" spans="1:17" x14ac:dyDescent="0.25">
      <c r="A883">
        <v>10650</v>
      </c>
      <c r="B883">
        <v>83.26072099999999</v>
      </c>
      <c r="C883" s="1">
        <v>1</v>
      </c>
      <c r="H883">
        <v>73.759041999999994</v>
      </c>
      <c r="I883" s="2">
        <v>4</v>
      </c>
      <c r="P883">
        <v>2</v>
      </c>
      <c r="Q883" t="str">
        <f>CONCATENATE(C883,E883,G883,I883)</f>
        <v>14</v>
      </c>
    </row>
    <row r="884" spans="1:17" x14ac:dyDescent="0.25">
      <c r="A884">
        <v>10651</v>
      </c>
      <c r="B884">
        <v>83.26072099999999</v>
      </c>
      <c r="C884" s="1">
        <v>1</v>
      </c>
      <c r="H884">
        <v>73.759041999999994</v>
      </c>
      <c r="I884" s="2">
        <v>4</v>
      </c>
      <c r="P884">
        <v>2</v>
      </c>
      <c r="Q884" t="str">
        <f>CONCATENATE(C884,E884,G884,I884)</f>
        <v>14</v>
      </c>
    </row>
    <row r="885" spans="1:17" x14ac:dyDescent="0.25">
      <c r="A885">
        <v>10652</v>
      </c>
      <c r="B885">
        <v>83.26072099999999</v>
      </c>
      <c r="C885" s="1">
        <v>1</v>
      </c>
      <c r="H885">
        <v>73.824132999999989</v>
      </c>
      <c r="I885" s="2">
        <v>4</v>
      </c>
      <c r="P885">
        <v>2</v>
      </c>
      <c r="Q885" t="str">
        <f>CONCATENATE(C885,E885,G885,I885)</f>
        <v>14</v>
      </c>
    </row>
    <row r="886" spans="1:17" x14ac:dyDescent="0.25">
      <c r="A886">
        <v>10653</v>
      </c>
      <c r="B886">
        <v>83.781346999999997</v>
      </c>
      <c r="C886" s="1">
        <v>1</v>
      </c>
      <c r="H886">
        <v>74.084500999999989</v>
      </c>
      <c r="I886" s="2">
        <v>4</v>
      </c>
      <c r="P886">
        <v>2</v>
      </c>
      <c r="Q886" t="str">
        <f>CONCATENATE(C886,E886,G886,I886)</f>
        <v>14</v>
      </c>
    </row>
    <row r="887" spans="1:17" x14ac:dyDescent="0.25">
      <c r="A887">
        <v>10654</v>
      </c>
      <c r="P887">
        <v>0</v>
      </c>
      <c r="Q887" t="str">
        <f>CONCATENATE(C887,E887,G887,I887)</f>
        <v/>
      </c>
    </row>
    <row r="888" spans="1:17" x14ac:dyDescent="0.25">
      <c r="A888">
        <v>10655</v>
      </c>
      <c r="D888">
        <v>93.217827999999997</v>
      </c>
      <c r="E888" s="4">
        <v>2</v>
      </c>
      <c r="P888">
        <v>1</v>
      </c>
      <c r="Q888" t="str">
        <f>CONCATENATE(C888,E888,G888,I888)</f>
        <v>2</v>
      </c>
    </row>
    <row r="889" spans="1:17" x14ac:dyDescent="0.25">
      <c r="A889">
        <v>10656</v>
      </c>
      <c r="D889">
        <v>93.217827999999997</v>
      </c>
      <c r="E889" s="4">
        <v>2</v>
      </c>
      <c r="F889">
        <v>83.39079799999999</v>
      </c>
      <c r="G889" s="3">
        <v>3</v>
      </c>
      <c r="P889">
        <v>2</v>
      </c>
      <c r="Q889" t="str">
        <f>CONCATENATE(C889,E889,G889,I889)</f>
        <v>23</v>
      </c>
    </row>
    <row r="890" spans="1:17" x14ac:dyDescent="0.25">
      <c r="A890">
        <v>10657</v>
      </c>
      <c r="D890">
        <v>93.217827999999997</v>
      </c>
      <c r="E890" s="4">
        <v>2</v>
      </c>
      <c r="F890">
        <v>83.39079799999999</v>
      </c>
      <c r="G890" s="3">
        <v>3</v>
      </c>
      <c r="P890">
        <v>2</v>
      </c>
      <c r="Q890" t="str">
        <f>CONCATENATE(C890,E890,G890,I890)</f>
        <v>23</v>
      </c>
    </row>
    <row r="891" spans="1:17" x14ac:dyDescent="0.25">
      <c r="A891">
        <v>10658</v>
      </c>
      <c r="D891">
        <v>93.217827999999997</v>
      </c>
      <c r="E891" s="4">
        <v>2</v>
      </c>
      <c r="F891">
        <v>83.39079799999999</v>
      </c>
      <c r="G891" s="3">
        <v>3</v>
      </c>
      <c r="P891">
        <v>2</v>
      </c>
      <c r="Q891" t="str">
        <f>CONCATENATE(C891,E891,G891,I891)</f>
        <v>23</v>
      </c>
    </row>
    <row r="892" spans="1:17" x14ac:dyDescent="0.25">
      <c r="A892">
        <v>10659</v>
      </c>
      <c r="D892">
        <v>93.217827999999997</v>
      </c>
      <c r="E892" s="4">
        <v>2</v>
      </c>
      <c r="F892">
        <v>83.39079799999999</v>
      </c>
      <c r="G892" s="3">
        <v>3</v>
      </c>
      <c r="P892">
        <v>2</v>
      </c>
      <c r="Q892" t="str">
        <f>CONCATENATE(C892,E892,G892,I892)</f>
        <v>23</v>
      </c>
    </row>
    <row r="893" spans="1:17" x14ac:dyDescent="0.25">
      <c r="A893">
        <v>10660</v>
      </c>
      <c r="D893">
        <v>93.217827999999997</v>
      </c>
      <c r="E893" s="4">
        <v>2</v>
      </c>
      <c r="F893">
        <v>83.39079799999999</v>
      </c>
      <c r="G893" s="3">
        <v>3</v>
      </c>
      <c r="P893">
        <v>2</v>
      </c>
      <c r="Q893" t="str">
        <f>CONCATENATE(C893,E893,G893,I893)</f>
        <v>23</v>
      </c>
    </row>
    <row r="894" spans="1:17" x14ac:dyDescent="0.25">
      <c r="A894">
        <v>10661</v>
      </c>
      <c r="D894">
        <v>93.217827999999997</v>
      </c>
      <c r="E894" s="4">
        <v>2</v>
      </c>
      <c r="F894">
        <v>83.39079799999999</v>
      </c>
      <c r="G894" s="3">
        <v>3</v>
      </c>
      <c r="P894">
        <v>2</v>
      </c>
      <c r="Q894" t="str">
        <f>CONCATENATE(C894,E894,G894,I894)</f>
        <v>23</v>
      </c>
    </row>
    <row r="895" spans="1:17" x14ac:dyDescent="0.25">
      <c r="A895">
        <v>10662</v>
      </c>
      <c r="D895">
        <v>93.217827999999997</v>
      </c>
      <c r="E895" s="4">
        <v>2</v>
      </c>
      <c r="F895">
        <v>83.39079799999999</v>
      </c>
      <c r="G895" s="3">
        <v>3</v>
      </c>
      <c r="P895">
        <v>2</v>
      </c>
      <c r="Q895" t="str">
        <f>CONCATENATE(C895,E895,G895,I895)</f>
        <v>23</v>
      </c>
    </row>
    <row r="896" spans="1:17" x14ac:dyDescent="0.25">
      <c r="A896">
        <v>10663</v>
      </c>
      <c r="D896">
        <v>93.217827999999997</v>
      </c>
      <c r="E896" s="4">
        <v>2</v>
      </c>
      <c r="F896">
        <v>83.39079799999999</v>
      </c>
      <c r="G896" s="3">
        <v>3</v>
      </c>
      <c r="P896">
        <v>2</v>
      </c>
      <c r="Q896" t="str">
        <f>CONCATENATE(C896,E896,G896,I896)</f>
        <v>23</v>
      </c>
    </row>
    <row r="897" spans="1:17" x14ac:dyDescent="0.25">
      <c r="A897">
        <v>10664</v>
      </c>
      <c r="D897">
        <v>93.217827999999997</v>
      </c>
      <c r="E897" s="4">
        <v>2</v>
      </c>
      <c r="F897">
        <v>83.716256999999999</v>
      </c>
      <c r="G897" s="3">
        <v>3</v>
      </c>
      <c r="P897">
        <v>2</v>
      </c>
      <c r="Q897" t="str">
        <f>CONCATENATE(C897,E897,G897,I897)</f>
        <v>23</v>
      </c>
    </row>
    <row r="898" spans="1:17" x14ac:dyDescent="0.25">
      <c r="A898">
        <v>10665</v>
      </c>
      <c r="F898">
        <v>83.911423999999997</v>
      </c>
      <c r="G898" s="3">
        <v>3</v>
      </c>
      <c r="P898">
        <v>1</v>
      </c>
      <c r="Q898" t="str">
        <f>CONCATENATE(C898,E898,G898,I898)</f>
        <v>3</v>
      </c>
    </row>
    <row r="899" spans="1:17" x14ac:dyDescent="0.25">
      <c r="A899">
        <v>10666</v>
      </c>
      <c r="B899">
        <v>102.849588</v>
      </c>
      <c r="C899" s="1">
        <v>1</v>
      </c>
      <c r="H899">
        <v>92.371744000000007</v>
      </c>
      <c r="I899" s="2">
        <v>4</v>
      </c>
      <c r="P899">
        <v>2</v>
      </c>
      <c r="Q899" t="str">
        <f>CONCATENATE(C899,E899,G899,I899)</f>
        <v>14</v>
      </c>
    </row>
    <row r="900" spans="1:17" x14ac:dyDescent="0.25">
      <c r="A900">
        <v>10667</v>
      </c>
      <c r="B900">
        <v>102.849588</v>
      </c>
      <c r="C900" s="1">
        <v>1</v>
      </c>
      <c r="H900">
        <v>92.371744000000007</v>
      </c>
      <c r="I900" s="2">
        <v>4</v>
      </c>
      <c r="P900">
        <v>2</v>
      </c>
      <c r="Q900" t="str">
        <f>CONCATENATE(C900,E900,G900,I900)</f>
        <v>14</v>
      </c>
    </row>
    <row r="901" spans="1:17" x14ac:dyDescent="0.25">
      <c r="A901">
        <v>10668</v>
      </c>
      <c r="B901">
        <v>102.849588</v>
      </c>
      <c r="C901" s="1">
        <v>1</v>
      </c>
      <c r="H901">
        <v>92.371744000000007</v>
      </c>
      <c r="I901" s="2">
        <v>4</v>
      </c>
      <c r="P901">
        <v>2</v>
      </c>
      <c r="Q901" t="str">
        <f>CONCATENATE(C901,E901,G901,I901)</f>
        <v>14</v>
      </c>
    </row>
    <row r="902" spans="1:17" x14ac:dyDescent="0.25">
      <c r="A902">
        <v>10669</v>
      </c>
      <c r="B902">
        <v>102.849588</v>
      </c>
      <c r="C902" s="1">
        <v>1</v>
      </c>
      <c r="H902">
        <v>92.371744000000007</v>
      </c>
      <c r="I902" s="2">
        <v>4</v>
      </c>
      <c r="P902">
        <v>2</v>
      </c>
      <c r="Q902" t="str">
        <f>CONCATENATE(C902,E902,G902,I902)</f>
        <v>14</v>
      </c>
    </row>
    <row r="903" spans="1:17" x14ac:dyDescent="0.25">
      <c r="A903">
        <v>10670</v>
      </c>
      <c r="B903">
        <v>102.849588</v>
      </c>
      <c r="C903" s="1">
        <v>1</v>
      </c>
      <c r="H903">
        <v>92.371744000000007</v>
      </c>
      <c r="I903" s="2">
        <v>4</v>
      </c>
      <c r="P903">
        <v>2</v>
      </c>
      <c r="Q903" t="str">
        <f>CONCATENATE(C903,E903,G903,I903)</f>
        <v>14</v>
      </c>
    </row>
    <row r="904" spans="1:17" x14ac:dyDescent="0.25">
      <c r="A904">
        <v>10671</v>
      </c>
      <c r="B904">
        <v>102.849588</v>
      </c>
      <c r="C904" s="1">
        <v>1</v>
      </c>
      <c r="H904">
        <v>92.371744000000007</v>
      </c>
      <c r="I904" s="2">
        <v>4</v>
      </c>
      <c r="P904">
        <v>2</v>
      </c>
      <c r="Q904" t="str">
        <f>CONCATENATE(C904,E904,G904,I904)</f>
        <v>14</v>
      </c>
    </row>
    <row r="905" spans="1:17" x14ac:dyDescent="0.25">
      <c r="A905">
        <v>10672</v>
      </c>
      <c r="B905">
        <v>102.849588</v>
      </c>
      <c r="C905" s="1">
        <v>1</v>
      </c>
      <c r="H905">
        <v>92.371744000000007</v>
      </c>
      <c r="I905" s="2">
        <v>4</v>
      </c>
      <c r="P905">
        <v>2</v>
      </c>
      <c r="Q905" t="str">
        <f>CONCATENATE(C905,E905,G905,I905)</f>
        <v>14</v>
      </c>
    </row>
    <row r="906" spans="1:17" x14ac:dyDescent="0.25">
      <c r="A906">
        <v>10673</v>
      </c>
      <c r="B906">
        <v>102.849588</v>
      </c>
      <c r="C906" s="1">
        <v>1</v>
      </c>
      <c r="H906">
        <v>92.371744000000007</v>
      </c>
      <c r="I906" s="2">
        <v>4</v>
      </c>
      <c r="P906">
        <v>2</v>
      </c>
      <c r="Q906" t="str">
        <f>CONCATENATE(C906,E906,G906,I906)</f>
        <v>14</v>
      </c>
    </row>
    <row r="907" spans="1:17" x14ac:dyDescent="0.25">
      <c r="A907">
        <v>10674</v>
      </c>
      <c r="B907">
        <v>102.849588</v>
      </c>
      <c r="C907" s="1">
        <v>1</v>
      </c>
      <c r="H907">
        <v>92.371744000000007</v>
      </c>
      <c r="I907" s="2">
        <v>4</v>
      </c>
      <c r="P907">
        <v>2</v>
      </c>
      <c r="Q907" t="str">
        <f>CONCATENATE(C907,E907,G907,I907)</f>
        <v>14</v>
      </c>
    </row>
    <row r="908" spans="1:17" x14ac:dyDescent="0.25">
      <c r="A908">
        <v>10675</v>
      </c>
      <c r="H908">
        <v>92.827386999999987</v>
      </c>
      <c r="I908" s="2">
        <v>4</v>
      </c>
      <c r="P908">
        <v>1</v>
      </c>
      <c r="Q908" t="str">
        <f>CONCATENATE(C908,E908,G908,I908)</f>
        <v>4</v>
      </c>
    </row>
    <row r="909" spans="1:17" x14ac:dyDescent="0.25">
      <c r="A909">
        <v>10676</v>
      </c>
      <c r="D909">
        <v>112.546436</v>
      </c>
      <c r="E909" s="4">
        <v>2</v>
      </c>
      <c r="P909">
        <v>1</v>
      </c>
      <c r="Q909" t="str">
        <f>CONCATENATE(C909,E909,G909,I909)</f>
        <v>2</v>
      </c>
    </row>
    <row r="910" spans="1:17" x14ac:dyDescent="0.25">
      <c r="A910">
        <v>10677</v>
      </c>
      <c r="D910">
        <v>112.546436</v>
      </c>
      <c r="E910" s="4">
        <v>2</v>
      </c>
      <c r="P910">
        <v>1</v>
      </c>
      <c r="Q910" t="str">
        <f>CONCATENATE(C910,E910,G910,I910)</f>
        <v>2</v>
      </c>
    </row>
    <row r="911" spans="1:17" x14ac:dyDescent="0.25">
      <c r="A911">
        <v>10678</v>
      </c>
      <c r="D911">
        <v>112.546436</v>
      </c>
      <c r="E911" s="4">
        <v>2</v>
      </c>
      <c r="F911">
        <v>103.370214</v>
      </c>
      <c r="G911" s="3">
        <v>3</v>
      </c>
      <c r="P911">
        <v>2</v>
      </c>
      <c r="Q911" t="str">
        <f>CONCATENATE(C911,E911,G911,I911)</f>
        <v>23</v>
      </c>
    </row>
    <row r="912" spans="1:17" x14ac:dyDescent="0.25">
      <c r="A912">
        <v>10679</v>
      </c>
      <c r="D912">
        <v>112.546436</v>
      </c>
      <c r="E912" s="4">
        <v>2</v>
      </c>
      <c r="F912">
        <v>103.370214</v>
      </c>
      <c r="G912" s="3">
        <v>3</v>
      </c>
      <c r="P912">
        <v>2</v>
      </c>
      <c r="Q912" t="str">
        <f>CONCATENATE(C912,E912,G912,I912)</f>
        <v>23</v>
      </c>
    </row>
    <row r="913" spans="1:17" x14ac:dyDescent="0.25">
      <c r="A913">
        <v>10680</v>
      </c>
      <c r="D913">
        <v>112.546436</v>
      </c>
      <c r="E913" s="4">
        <v>2</v>
      </c>
      <c r="F913">
        <v>103.370214</v>
      </c>
      <c r="G913" s="3">
        <v>3</v>
      </c>
      <c r="P913">
        <v>2</v>
      </c>
      <c r="Q913" t="str">
        <f>CONCATENATE(C913,E913,G913,I913)</f>
        <v>23</v>
      </c>
    </row>
    <row r="914" spans="1:17" x14ac:dyDescent="0.25">
      <c r="A914">
        <v>10681</v>
      </c>
      <c r="D914">
        <v>112.546436</v>
      </c>
      <c r="E914" s="4">
        <v>2</v>
      </c>
      <c r="F914">
        <v>103.56548799999999</v>
      </c>
      <c r="G914" s="3">
        <v>3</v>
      </c>
      <c r="P914">
        <v>2</v>
      </c>
      <c r="Q914" t="str">
        <f>CONCATENATE(C914,E914,G914,I914)</f>
        <v>23</v>
      </c>
    </row>
    <row r="915" spans="1:17" x14ac:dyDescent="0.25">
      <c r="A915">
        <v>10682</v>
      </c>
      <c r="D915">
        <v>112.546436</v>
      </c>
      <c r="E915" s="4">
        <v>2</v>
      </c>
      <c r="F915">
        <v>103.56548799999999</v>
      </c>
      <c r="G915" s="3">
        <v>3</v>
      </c>
      <c r="P915">
        <v>2</v>
      </c>
      <c r="Q915" t="str">
        <f>CONCATENATE(C915,E915,G915,I915)</f>
        <v>23</v>
      </c>
    </row>
    <row r="916" spans="1:17" x14ac:dyDescent="0.25">
      <c r="A916">
        <v>10683</v>
      </c>
      <c r="D916">
        <v>112.546436</v>
      </c>
      <c r="E916" s="4">
        <v>2</v>
      </c>
      <c r="F916">
        <v>103.56548799999999</v>
      </c>
      <c r="G916" s="3">
        <v>3</v>
      </c>
      <c r="P916">
        <v>2</v>
      </c>
      <c r="Q916" t="str">
        <f>CONCATENATE(C916,E916,G916,I916)</f>
        <v>23</v>
      </c>
    </row>
    <row r="917" spans="1:17" x14ac:dyDescent="0.25">
      <c r="A917">
        <v>10684</v>
      </c>
      <c r="D917">
        <v>112.546436</v>
      </c>
      <c r="E917" s="4">
        <v>2</v>
      </c>
      <c r="F917">
        <v>103.56548799999999</v>
      </c>
      <c r="G917" s="3">
        <v>3</v>
      </c>
      <c r="P917">
        <v>2</v>
      </c>
      <c r="Q917" t="str">
        <f>CONCATENATE(C917,E917,G917,I917)</f>
        <v>23</v>
      </c>
    </row>
    <row r="918" spans="1:17" x14ac:dyDescent="0.25">
      <c r="A918">
        <v>10685</v>
      </c>
      <c r="F918">
        <v>103.56548799999999</v>
      </c>
      <c r="G918" s="3">
        <v>3</v>
      </c>
      <c r="P918">
        <v>1</v>
      </c>
      <c r="Q918" t="str">
        <f>CONCATENATE(C918,E918,G918,I918)</f>
        <v>3</v>
      </c>
    </row>
    <row r="919" spans="1:17" x14ac:dyDescent="0.25">
      <c r="A919">
        <v>10686</v>
      </c>
      <c r="F919">
        <v>103.56548799999999</v>
      </c>
      <c r="G919" s="3">
        <v>3</v>
      </c>
      <c r="P919">
        <v>1</v>
      </c>
      <c r="Q919" t="str">
        <f>CONCATENATE(C919,E919,G919,I919)</f>
        <v>3</v>
      </c>
    </row>
    <row r="920" spans="1:17" x14ac:dyDescent="0.25">
      <c r="A920">
        <v>10687</v>
      </c>
      <c r="B920">
        <v>122.568636</v>
      </c>
      <c r="C920" s="1">
        <v>1</v>
      </c>
      <c r="H920">
        <v>112.48134399999999</v>
      </c>
      <c r="I920" s="2">
        <v>4</v>
      </c>
      <c r="P920">
        <v>2</v>
      </c>
      <c r="Q920" t="str">
        <f>CONCATENATE(C920,E920,G920,I920)</f>
        <v>14</v>
      </c>
    </row>
    <row r="921" spans="1:17" x14ac:dyDescent="0.25">
      <c r="A921">
        <v>10688</v>
      </c>
      <c r="B921">
        <v>122.568636</v>
      </c>
      <c r="C921" s="1">
        <v>1</v>
      </c>
      <c r="H921">
        <v>112.48134399999999</v>
      </c>
      <c r="I921" s="2">
        <v>4</v>
      </c>
      <c r="P921">
        <v>2</v>
      </c>
      <c r="Q921" t="str">
        <f>CONCATENATE(C921,E921,G921,I921)</f>
        <v>14</v>
      </c>
    </row>
    <row r="922" spans="1:17" x14ac:dyDescent="0.25">
      <c r="A922">
        <v>10689</v>
      </c>
      <c r="B922">
        <v>122.568636</v>
      </c>
      <c r="C922" s="1">
        <v>1</v>
      </c>
      <c r="H922">
        <v>112.48134399999999</v>
      </c>
      <c r="I922" s="2">
        <v>4</v>
      </c>
      <c r="P922">
        <v>2</v>
      </c>
      <c r="Q922" t="str">
        <f>CONCATENATE(C922,E922,G922,I922)</f>
        <v>14</v>
      </c>
    </row>
    <row r="923" spans="1:17" x14ac:dyDescent="0.25">
      <c r="A923">
        <v>10690</v>
      </c>
      <c r="B923">
        <v>122.568636</v>
      </c>
      <c r="C923" s="1">
        <v>1</v>
      </c>
      <c r="H923">
        <v>112.48134399999999</v>
      </c>
      <c r="I923" s="2">
        <v>4</v>
      </c>
      <c r="P923">
        <v>2</v>
      </c>
      <c r="Q923" t="str">
        <f>CONCATENATE(C923,E923,G923,I923)</f>
        <v>14</v>
      </c>
    </row>
    <row r="924" spans="1:17" x14ac:dyDescent="0.25">
      <c r="A924">
        <v>10691</v>
      </c>
      <c r="B924">
        <v>122.568636</v>
      </c>
      <c r="C924" s="1">
        <v>1</v>
      </c>
      <c r="H924">
        <v>112.48134399999999</v>
      </c>
      <c r="I924" s="2">
        <v>4</v>
      </c>
      <c r="P924">
        <v>2</v>
      </c>
      <c r="Q924" t="str">
        <f>CONCATENATE(C924,E924,G924,I924)</f>
        <v>14</v>
      </c>
    </row>
    <row r="925" spans="1:17" x14ac:dyDescent="0.25">
      <c r="A925">
        <v>10692</v>
      </c>
      <c r="B925">
        <v>122.568636</v>
      </c>
      <c r="C925" s="1">
        <v>1</v>
      </c>
      <c r="H925">
        <v>112.48134399999999</v>
      </c>
      <c r="I925" s="2">
        <v>4</v>
      </c>
      <c r="P925">
        <v>2</v>
      </c>
      <c r="Q925" t="str">
        <f>CONCATENATE(C925,E925,G925,I925)</f>
        <v>14</v>
      </c>
    </row>
    <row r="926" spans="1:17" x14ac:dyDescent="0.25">
      <c r="A926">
        <v>10693</v>
      </c>
      <c r="B926">
        <v>122.568636</v>
      </c>
      <c r="C926" s="1">
        <v>1</v>
      </c>
      <c r="H926">
        <v>112.48134399999999</v>
      </c>
      <c r="I926" s="2">
        <v>4</v>
      </c>
      <c r="P926">
        <v>2</v>
      </c>
      <c r="Q926" t="str">
        <f>CONCATENATE(C926,E926,G926,I926)</f>
        <v>14</v>
      </c>
    </row>
    <row r="927" spans="1:17" x14ac:dyDescent="0.25">
      <c r="A927">
        <v>10694</v>
      </c>
      <c r="B927">
        <v>122.568636</v>
      </c>
      <c r="C927" s="1">
        <v>1</v>
      </c>
      <c r="H927">
        <v>112.546436</v>
      </c>
      <c r="I927" s="2">
        <v>4</v>
      </c>
      <c r="P927">
        <v>2</v>
      </c>
      <c r="Q927" t="str">
        <f>CONCATENATE(C927,E927,G927,I927)</f>
        <v>14</v>
      </c>
    </row>
    <row r="928" spans="1:17" x14ac:dyDescent="0.25">
      <c r="A928">
        <v>10695</v>
      </c>
      <c r="B928">
        <v>122.568636</v>
      </c>
      <c r="C928" s="1">
        <v>1</v>
      </c>
      <c r="H928">
        <v>112.67661799999999</v>
      </c>
      <c r="I928" s="2">
        <v>4</v>
      </c>
      <c r="P928">
        <v>2</v>
      </c>
      <c r="Q928" t="str">
        <f>CONCATENATE(C928,E928,G928,I928)</f>
        <v>14</v>
      </c>
    </row>
    <row r="929" spans="1:17" x14ac:dyDescent="0.25">
      <c r="A929">
        <v>10696</v>
      </c>
      <c r="B929">
        <v>122.568636</v>
      </c>
      <c r="C929" s="1">
        <v>1</v>
      </c>
      <c r="H929">
        <v>112.93687799999999</v>
      </c>
      <c r="I929" s="2">
        <v>4</v>
      </c>
      <c r="P929">
        <v>2</v>
      </c>
      <c r="Q929" t="str">
        <f>CONCATENATE(C929,E929,G929,I929)</f>
        <v>14</v>
      </c>
    </row>
    <row r="930" spans="1:17" x14ac:dyDescent="0.25">
      <c r="A930">
        <v>10697</v>
      </c>
      <c r="D930">
        <v>131.289322</v>
      </c>
      <c r="E930" s="4">
        <v>2</v>
      </c>
      <c r="P930">
        <v>1</v>
      </c>
      <c r="Q930" t="str">
        <f>CONCATENATE(C930,E930,G930,I930)</f>
        <v>2</v>
      </c>
    </row>
    <row r="931" spans="1:17" x14ac:dyDescent="0.25">
      <c r="A931">
        <v>10698</v>
      </c>
      <c r="D931">
        <v>131.289322</v>
      </c>
      <c r="E931" s="4">
        <v>2</v>
      </c>
      <c r="P931">
        <v>1</v>
      </c>
      <c r="Q931" t="str">
        <f>CONCATENATE(C931,E931,G931,I931)</f>
        <v>2</v>
      </c>
    </row>
    <row r="932" spans="1:17" x14ac:dyDescent="0.25">
      <c r="A932">
        <v>10699</v>
      </c>
      <c r="D932">
        <v>131.289322</v>
      </c>
      <c r="E932" s="4">
        <v>2</v>
      </c>
      <c r="F932">
        <v>123.08926299999999</v>
      </c>
      <c r="G932" s="3">
        <v>3</v>
      </c>
      <c r="P932">
        <v>2</v>
      </c>
      <c r="Q932" t="str">
        <f>CONCATENATE(C932,E932,G932,I932)</f>
        <v>23</v>
      </c>
    </row>
    <row r="933" spans="1:17" x14ac:dyDescent="0.25">
      <c r="A933">
        <v>10700</v>
      </c>
      <c r="D933">
        <v>131.289322</v>
      </c>
      <c r="E933" s="4">
        <v>2</v>
      </c>
      <c r="F933">
        <v>123.08926299999999</v>
      </c>
      <c r="G933" s="3">
        <v>3</v>
      </c>
      <c r="P933">
        <v>2</v>
      </c>
      <c r="Q933" t="str">
        <f>CONCATENATE(C933,E933,G933,I933)</f>
        <v>23</v>
      </c>
    </row>
    <row r="934" spans="1:17" x14ac:dyDescent="0.25">
      <c r="A934">
        <v>10701</v>
      </c>
      <c r="D934">
        <v>131.289322</v>
      </c>
      <c r="E934" s="4">
        <v>2</v>
      </c>
      <c r="F934">
        <v>123.08926299999999</v>
      </c>
      <c r="G934" s="3">
        <v>3</v>
      </c>
      <c r="P934">
        <v>2</v>
      </c>
      <c r="Q934" t="str">
        <f>CONCATENATE(C934,E934,G934,I934)</f>
        <v>23</v>
      </c>
    </row>
    <row r="935" spans="1:17" x14ac:dyDescent="0.25">
      <c r="A935">
        <v>10702</v>
      </c>
      <c r="D935">
        <v>131.289322</v>
      </c>
      <c r="E935" s="4">
        <v>2</v>
      </c>
      <c r="F935">
        <v>123.08926299999999</v>
      </c>
      <c r="G935" s="3">
        <v>3</v>
      </c>
      <c r="P935">
        <v>2</v>
      </c>
      <c r="Q935" t="str">
        <f>CONCATENATE(C935,E935,G935,I935)</f>
        <v>23</v>
      </c>
    </row>
    <row r="936" spans="1:17" x14ac:dyDescent="0.25">
      <c r="A936">
        <v>10703</v>
      </c>
      <c r="D936">
        <v>131.289322</v>
      </c>
      <c r="E936" s="4">
        <v>2</v>
      </c>
      <c r="F936">
        <v>123.08926299999999</v>
      </c>
      <c r="G936" s="3">
        <v>3</v>
      </c>
      <c r="P936">
        <v>2</v>
      </c>
      <c r="Q936" t="str">
        <f>CONCATENATE(C936,E936,G936,I936)</f>
        <v>23</v>
      </c>
    </row>
    <row r="937" spans="1:17" x14ac:dyDescent="0.25">
      <c r="A937">
        <v>10704</v>
      </c>
      <c r="D937">
        <v>131.289322</v>
      </c>
      <c r="E937" s="4">
        <v>2</v>
      </c>
      <c r="F937">
        <v>123.08926299999999</v>
      </c>
      <c r="G937" s="3">
        <v>3</v>
      </c>
      <c r="P937">
        <v>2</v>
      </c>
      <c r="Q937" t="str">
        <f>CONCATENATE(C937,E937,G937,I937)</f>
        <v>23</v>
      </c>
    </row>
    <row r="938" spans="1:17" x14ac:dyDescent="0.25">
      <c r="A938">
        <v>10705</v>
      </c>
      <c r="D938">
        <v>131.289322</v>
      </c>
      <c r="E938" s="4">
        <v>2</v>
      </c>
      <c r="F938">
        <v>123.08926299999999</v>
      </c>
      <c r="G938" s="3">
        <v>3</v>
      </c>
      <c r="P938">
        <v>2</v>
      </c>
      <c r="Q938" t="str">
        <f>CONCATENATE(C938,E938,G938,I938)</f>
        <v>23</v>
      </c>
    </row>
    <row r="939" spans="1:17" x14ac:dyDescent="0.25">
      <c r="A939">
        <v>10706</v>
      </c>
      <c r="D939">
        <v>131.289322</v>
      </c>
      <c r="E939" s="4">
        <v>2</v>
      </c>
      <c r="F939">
        <v>123.08926299999999</v>
      </c>
      <c r="G939" s="3">
        <v>3</v>
      </c>
      <c r="P939">
        <v>2</v>
      </c>
      <c r="Q939" t="str">
        <f>CONCATENATE(C939,E939,G939,I939)</f>
        <v>23</v>
      </c>
    </row>
    <row r="940" spans="1:17" x14ac:dyDescent="0.25">
      <c r="A940">
        <v>10707</v>
      </c>
      <c r="B940">
        <v>142.82667499999999</v>
      </c>
      <c r="C940" s="1">
        <v>1</v>
      </c>
      <c r="D940">
        <v>131.289322</v>
      </c>
      <c r="E940" s="4">
        <v>2</v>
      </c>
      <c r="F940">
        <v>123.08926299999999</v>
      </c>
      <c r="G940" s="3">
        <v>3</v>
      </c>
      <c r="P940">
        <v>3</v>
      </c>
      <c r="Q940" t="str">
        <f>CONCATENATE(C940,E940,G940,I940)</f>
        <v>123</v>
      </c>
    </row>
    <row r="941" spans="1:17" x14ac:dyDescent="0.25">
      <c r="A941">
        <v>10708</v>
      </c>
      <c r="B941">
        <v>142.82667499999999</v>
      </c>
      <c r="C941" s="1">
        <v>1</v>
      </c>
      <c r="D941">
        <v>131.289322</v>
      </c>
      <c r="E941" s="4">
        <v>2</v>
      </c>
      <c r="F941">
        <v>123.08926299999999</v>
      </c>
      <c r="G941" s="3">
        <v>3</v>
      </c>
      <c r="P941">
        <v>3</v>
      </c>
      <c r="Q941" t="str">
        <f>CONCATENATE(C941,E941,G941,I941)</f>
        <v>123</v>
      </c>
    </row>
    <row r="942" spans="1:17" x14ac:dyDescent="0.25">
      <c r="A942">
        <v>10709</v>
      </c>
      <c r="B942">
        <v>142.82667499999999</v>
      </c>
      <c r="C942" s="1">
        <v>1</v>
      </c>
      <c r="F942">
        <v>123.284537</v>
      </c>
      <c r="G942" s="3">
        <v>3</v>
      </c>
      <c r="P942">
        <v>2</v>
      </c>
      <c r="Q942" t="str">
        <f>CONCATENATE(C942,E942,G942,I942)</f>
        <v>13</v>
      </c>
    </row>
    <row r="943" spans="1:17" x14ac:dyDescent="0.25">
      <c r="A943">
        <v>10710</v>
      </c>
      <c r="B943">
        <v>142.82667499999999</v>
      </c>
      <c r="C943" s="1">
        <v>1</v>
      </c>
      <c r="H943">
        <v>130.63851099999999</v>
      </c>
      <c r="I943" s="2">
        <v>4</v>
      </c>
      <c r="P943">
        <v>2</v>
      </c>
      <c r="Q943" t="str">
        <f>CONCATENATE(C943,E943,G943,I943)</f>
        <v>14</v>
      </c>
    </row>
    <row r="944" spans="1:17" x14ac:dyDescent="0.25">
      <c r="A944">
        <v>10711</v>
      </c>
      <c r="B944">
        <v>142.82667499999999</v>
      </c>
      <c r="C944" s="1">
        <v>1</v>
      </c>
      <c r="H944">
        <v>130.63851099999999</v>
      </c>
      <c r="I944" s="2">
        <v>4</v>
      </c>
      <c r="P944">
        <v>2</v>
      </c>
      <c r="Q944" t="str">
        <f>CONCATENATE(C944,E944,G944,I944)</f>
        <v>14</v>
      </c>
    </row>
    <row r="945" spans="1:17" x14ac:dyDescent="0.25">
      <c r="A945">
        <v>10712</v>
      </c>
      <c r="B945">
        <v>142.82667499999999</v>
      </c>
      <c r="C945" s="1">
        <v>1</v>
      </c>
      <c r="H945">
        <v>130.63851099999999</v>
      </c>
      <c r="I945" s="2">
        <v>4</v>
      </c>
      <c r="P945">
        <v>2</v>
      </c>
      <c r="Q945" t="str">
        <f>CONCATENATE(C945,E945,G945,I945)</f>
        <v>14</v>
      </c>
    </row>
    <row r="946" spans="1:17" x14ac:dyDescent="0.25">
      <c r="A946">
        <v>10713</v>
      </c>
      <c r="B946">
        <v>142.82667499999999</v>
      </c>
      <c r="C946" s="1">
        <v>1</v>
      </c>
      <c r="H946">
        <v>130.63851099999999</v>
      </c>
      <c r="I946" s="2">
        <v>4</v>
      </c>
      <c r="P946">
        <v>2</v>
      </c>
      <c r="Q946" t="str">
        <f>CONCATENATE(C946,E946,G946,I946)</f>
        <v>14</v>
      </c>
    </row>
    <row r="947" spans="1:17" x14ac:dyDescent="0.25">
      <c r="A947">
        <v>10714</v>
      </c>
      <c r="B947">
        <v>142.82667499999999</v>
      </c>
      <c r="C947" s="1">
        <v>1</v>
      </c>
      <c r="H947">
        <v>130.63851099999999</v>
      </c>
      <c r="I947" s="2">
        <v>4</v>
      </c>
      <c r="P947">
        <v>2</v>
      </c>
      <c r="Q947" t="str">
        <f>CONCATENATE(C947,E947,G947,I947)</f>
        <v>14</v>
      </c>
    </row>
    <row r="948" spans="1:17" x14ac:dyDescent="0.25">
      <c r="A948">
        <v>10715</v>
      </c>
      <c r="B948">
        <v>142.82667499999999</v>
      </c>
      <c r="C948" s="1">
        <v>1</v>
      </c>
      <c r="H948">
        <v>130.63851099999999</v>
      </c>
      <c r="I948" s="2">
        <v>4</v>
      </c>
      <c r="P948">
        <v>2</v>
      </c>
      <c r="Q948" t="str">
        <f>CONCATENATE(C948,E948,G948,I948)</f>
        <v>14</v>
      </c>
    </row>
    <row r="949" spans="1:17" x14ac:dyDescent="0.25">
      <c r="A949">
        <v>10716</v>
      </c>
      <c r="B949">
        <v>142.82667499999999</v>
      </c>
      <c r="C949" s="1">
        <v>1</v>
      </c>
      <c r="H949">
        <v>130.63851099999999</v>
      </c>
      <c r="I949" s="2">
        <v>4</v>
      </c>
      <c r="P949">
        <v>2</v>
      </c>
      <c r="Q949" t="str">
        <f>CONCATENATE(C949,E949,G949,I949)</f>
        <v>14</v>
      </c>
    </row>
    <row r="950" spans="1:17" x14ac:dyDescent="0.25">
      <c r="A950">
        <v>10717</v>
      </c>
      <c r="B950">
        <v>142.82667499999999</v>
      </c>
      <c r="C950" s="1">
        <v>1</v>
      </c>
      <c r="H950">
        <v>130.63851099999999</v>
      </c>
      <c r="I950" s="2">
        <v>4</v>
      </c>
      <c r="P950">
        <v>2</v>
      </c>
      <c r="Q950" t="str">
        <f>CONCATENATE(C950,E950,G950,I950)</f>
        <v>14</v>
      </c>
    </row>
    <row r="951" spans="1:17" x14ac:dyDescent="0.25">
      <c r="A951">
        <v>10718</v>
      </c>
      <c r="B951">
        <v>142.82667499999999</v>
      </c>
      <c r="C951" s="1">
        <v>1</v>
      </c>
      <c r="H951">
        <v>130.63851099999999</v>
      </c>
      <c r="I951" s="2">
        <v>4</v>
      </c>
      <c r="P951">
        <v>2</v>
      </c>
      <c r="Q951" t="str">
        <f>CONCATENATE(C951,E951,G951,I951)</f>
        <v>14</v>
      </c>
    </row>
    <row r="952" spans="1:17" x14ac:dyDescent="0.25">
      <c r="A952">
        <v>10719</v>
      </c>
      <c r="B952">
        <v>142.82667499999999</v>
      </c>
      <c r="C952" s="1">
        <v>1</v>
      </c>
      <c r="H952">
        <v>130.63851099999999</v>
      </c>
      <c r="I952" s="2">
        <v>4</v>
      </c>
      <c r="P952">
        <v>2</v>
      </c>
      <c r="Q952" t="str">
        <f>CONCATENATE(C952,E952,G952,I952)</f>
        <v>14</v>
      </c>
    </row>
    <row r="953" spans="1:17" x14ac:dyDescent="0.25">
      <c r="A953">
        <v>10720</v>
      </c>
      <c r="B953">
        <v>142.82667499999999</v>
      </c>
      <c r="C953" s="1">
        <v>1</v>
      </c>
      <c r="H953">
        <v>130.63851099999999</v>
      </c>
      <c r="I953" s="2">
        <v>4</v>
      </c>
      <c r="P953">
        <v>2</v>
      </c>
      <c r="Q953" t="str">
        <f>CONCATENATE(C953,E953,G953,I953)</f>
        <v>14</v>
      </c>
    </row>
    <row r="954" spans="1:17" x14ac:dyDescent="0.25">
      <c r="A954">
        <v>10721</v>
      </c>
      <c r="B954">
        <v>142.82667499999999</v>
      </c>
      <c r="C954" s="1">
        <v>1</v>
      </c>
      <c r="D954">
        <v>148.93482900000001</v>
      </c>
      <c r="E954" s="4">
        <v>2</v>
      </c>
      <c r="H954">
        <v>130.63851099999999</v>
      </c>
      <c r="I954" s="2">
        <v>4</v>
      </c>
      <c r="P954">
        <v>3</v>
      </c>
      <c r="Q954" t="str">
        <f>CONCATENATE(C954,E954,G954,I954)</f>
        <v>124</v>
      </c>
    </row>
    <row r="955" spans="1:17" x14ac:dyDescent="0.25">
      <c r="A955">
        <v>10722</v>
      </c>
      <c r="B955">
        <v>142.82667499999999</v>
      </c>
      <c r="C955" s="1">
        <v>1</v>
      </c>
      <c r="D955">
        <v>148.93482900000001</v>
      </c>
      <c r="E955" s="4">
        <v>2</v>
      </c>
      <c r="H955">
        <v>130.63851099999999</v>
      </c>
      <c r="I955" s="2">
        <v>4</v>
      </c>
      <c r="P955">
        <v>3</v>
      </c>
      <c r="Q955" t="str">
        <f>CONCATENATE(C955,E955,G955,I955)</f>
        <v>124</v>
      </c>
    </row>
    <row r="956" spans="1:17" x14ac:dyDescent="0.25">
      <c r="A956">
        <v>10723</v>
      </c>
      <c r="B956">
        <v>143.078597</v>
      </c>
      <c r="C956" s="1">
        <v>1</v>
      </c>
      <c r="D956">
        <v>148.93482900000001</v>
      </c>
      <c r="E956" s="4">
        <v>2</v>
      </c>
      <c r="F956">
        <v>140.68568299999998</v>
      </c>
      <c r="G956" s="3">
        <v>3</v>
      </c>
      <c r="H956">
        <v>130.63851099999999</v>
      </c>
      <c r="I956" s="2">
        <v>4</v>
      </c>
      <c r="P956">
        <v>4</v>
      </c>
      <c r="Q956" t="str">
        <f>CONCATENATE(C956,E956,G956,I956)</f>
        <v>1234</v>
      </c>
    </row>
    <row r="957" spans="1:17" x14ac:dyDescent="0.25">
      <c r="A957">
        <v>10724</v>
      </c>
      <c r="D957">
        <v>148.93482900000001</v>
      </c>
      <c r="E957" s="4">
        <v>2</v>
      </c>
      <c r="F957">
        <v>140.68568299999998</v>
      </c>
      <c r="G957" s="3">
        <v>3</v>
      </c>
      <c r="H957">
        <v>130.63851099999999</v>
      </c>
      <c r="I957" s="2">
        <v>4</v>
      </c>
      <c r="P957">
        <v>3</v>
      </c>
      <c r="Q957" t="str">
        <f>CONCATENATE(C957,E957,G957,I957)</f>
        <v>234</v>
      </c>
    </row>
    <row r="958" spans="1:17" x14ac:dyDescent="0.25">
      <c r="A958">
        <v>10725</v>
      </c>
      <c r="D958">
        <v>148.93482900000001</v>
      </c>
      <c r="E958" s="4">
        <v>2</v>
      </c>
      <c r="F958">
        <v>140.68568299999998</v>
      </c>
      <c r="G958" s="3">
        <v>3</v>
      </c>
      <c r="H958">
        <v>130.63851099999999</v>
      </c>
      <c r="I958" s="2">
        <v>4</v>
      </c>
      <c r="P958">
        <v>3</v>
      </c>
      <c r="Q958" t="str">
        <f>CONCATENATE(C958,E958,G958,I958)</f>
        <v>234</v>
      </c>
    </row>
    <row r="959" spans="1:17" x14ac:dyDescent="0.25">
      <c r="A959">
        <v>10726</v>
      </c>
      <c r="D959">
        <v>148.93482900000001</v>
      </c>
      <c r="E959" s="4">
        <v>2</v>
      </c>
      <c r="F959">
        <v>140.68568299999998</v>
      </c>
      <c r="G959" s="3">
        <v>3</v>
      </c>
      <c r="H959">
        <v>130.63851099999999</v>
      </c>
      <c r="I959" s="2">
        <v>4</v>
      </c>
      <c r="P959">
        <v>3</v>
      </c>
      <c r="Q959" t="str">
        <f>CONCATENATE(C959,E959,G959,I959)</f>
        <v>234</v>
      </c>
    </row>
    <row r="960" spans="1:17" x14ac:dyDescent="0.25">
      <c r="A960">
        <v>10727</v>
      </c>
      <c r="D960">
        <v>148.93482900000001</v>
      </c>
      <c r="E960" s="4">
        <v>2</v>
      </c>
      <c r="F960">
        <v>140.68568299999998</v>
      </c>
      <c r="G960" s="3">
        <v>3</v>
      </c>
      <c r="H960">
        <v>130.63851099999999</v>
      </c>
      <c r="I960" s="2">
        <v>4</v>
      </c>
      <c r="P960">
        <v>3</v>
      </c>
      <c r="Q960" t="str">
        <f>CONCATENATE(C960,E960,G960,I960)</f>
        <v>234</v>
      </c>
    </row>
    <row r="961" spans="1:17" x14ac:dyDescent="0.25">
      <c r="A961">
        <v>10728</v>
      </c>
      <c r="D961">
        <v>148.93482900000001</v>
      </c>
      <c r="E961" s="4">
        <v>2</v>
      </c>
      <c r="F961">
        <v>140.68568299999998</v>
      </c>
      <c r="G961" s="3">
        <v>3</v>
      </c>
      <c r="H961">
        <v>130.63851099999999</v>
      </c>
      <c r="I961" s="2">
        <v>4</v>
      </c>
      <c r="P961">
        <v>3</v>
      </c>
      <c r="Q961" t="str">
        <f>CONCATENATE(C961,E961,G961,I961)</f>
        <v>234</v>
      </c>
    </row>
    <row r="962" spans="1:17" x14ac:dyDescent="0.25">
      <c r="A962">
        <v>10729</v>
      </c>
      <c r="D962">
        <v>148.93482900000001</v>
      </c>
      <c r="E962" s="4">
        <v>2</v>
      </c>
      <c r="F962">
        <v>140.68568299999998</v>
      </c>
      <c r="G962" s="3">
        <v>3</v>
      </c>
      <c r="P962">
        <v>2</v>
      </c>
      <c r="Q962" t="str">
        <f>CONCATENATE(C962,E962,G962,I962)</f>
        <v>23</v>
      </c>
    </row>
    <row r="963" spans="1:17" x14ac:dyDescent="0.25">
      <c r="A963">
        <v>10730</v>
      </c>
      <c r="D963">
        <v>148.93482900000001</v>
      </c>
      <c r="E963" s="4">
        <v>2</v>
      </c>
      <c r="F963">
        <v>140.68568299999998</v>
      </c>
      <c r="G963" s="3">
        <v>3</v>
      </c>
      <c r="P963">
        <v>2</v>
      </c>
      <c r="Q963" t="str">
        <f>CONCATENATE(C963,E963,G963,I963)</f>
        <v>23</v>
      </c>
    </row>
    <row r="964" spans="1:17" x14ac:dyDescent="0.25">
      <c r="A964">
        <v>10731</v>
      </c>
      <c r="D964">
        <v>148.93482900000001</v>
      </c>
      <c r="E964" s="4">
        <v>2</v>
      </c>
      <c r="F964">
        <v>140.68568299999998</v>
      </c>
      <c r="G964" s="3">
        <v>3</v>
      </c>
      <c r="P964">
        <v>2</v>
      </c>
      <c r="Q964" t="str">
        <f>CONCATENATE(C964,E964,G964,I964)</f>
        <v>23</v>
      </c>
    </row>
    <row r="965" spans="1:17" x14ac:dyDescent="0.25">
      <c r="A965">
        <v>10732</v>
      </c>
      <c r="D965">
        <v>148.93482900000001</v>
      </c>
      <c r="E965" s="4">
        <v>2</v>
      </c>
      <c r="F965">
        <v>140.68568299999998</v>
      </c>
      <c r="G965" s="3">
        <v>3</v>
      </c>
      <c r="P965">
        <v>2</v>
      </c>
      <c r="Q965" t="str">
        <f>CONCATENATE(C965,E965,G965,I965)</f>
        <v>23</v>
      </c>
    </row>
    <row r="966" spans="1:17" x14ac:dyDescent="0.25">
      <c r="A966">
        <v>10733</v>
      </c>
      <c r="D966">
        <v>149.12374399999999</v>
      </c>
      <c r="E966" s="4">
        <v>2</v>
      </c>
      <c r="F966">
        <v>140.68568299999998</v>
      </c>
      <c r="G966" s="3">
        <v>3</v>
      </c>
      <c r="P966">
        <v>2</v>
      </c>
      <c r="Q966" t="str">
        <f>CONCATENATE(C966,E966,G966,I966)</f>
        <v>23</v>
      </c>
    </row>
    <row r="967" spans="1:17" x14ac:dyDescent="0.25">
      <c r="A967">
        <v>10734</v>
      </c>
      <c r="D967">
        <v>149.12374399999999</v>
      </c>
      <c r="E967" s="4">
        <v>2</v>
      </c>
      <c r="F967">
        <v>140.68568299999998</v>
      </c>
      <c r="G967" s="3">
        <v>3</v>
      </c>
      <c r="P967">
        <v>2</v>
      </c>
      <c r="Q967" t="str">
        <f>CONCATENATE(C967,E967,G967,I967)</f>
        <v>23</v>
      </c>
    </row>
    <row r="968" spans="1:17" x14ac:dyDescent="0.25">
      <c r="A968">
        <v>10735</v>
      </c>
      <c r="B968">
        <v>156.55432099999999</v>
      </c>
      <c r="C968" s="1">
        <v>1</v>
      </c>
      <c r="D968">
        <v>149.12374399999999</v>
      </c>
      <c r="E968" s="4">
        <v>2</v>
      </c>
      <c r="F968">
        <v>140.68568299999998</v>
      </c>
      <c r="G968" s="3">
        <v>3</v>
      </c>
      <c r="P968">
        <v>3</v>
      </c>
      <c r="Q968" t="str">
        <f>CONCATENATE(C968,E968,G968,I968)</f>
        <v>123</v>
      </c>
    </row>
    <row r="969" spans="1:17" x14ac:dyDescent="0.25">
      <c r="A969">
        <v>10736</v>
      </c>
      <c r="B969">
        <v>156.55432099999999</v>
      </c>
      <c r="C969" s="1">
        <v>1</v>
      </c>
      <c r="F969">
        <v>140.68568299999998</v>
      </c>
      <c r="G969" s="3">
        <v>3</v>
      </c>
      <c r="P969">
        <v>2</v>
      </c>
      <c r="Q969" t="str">
        <f>CONCATENATE(C969,E969,G969,I969)</f>
        <v>13</v>
      </c>
    </row>
    <row r="970" spans="1:17" x14ac:dyDescent="0.25">
      <c r="A970">
        <v>10737</v>
      </c>
      <c r="B970">
        <v>156.55432099999999</v>
      </c>
      <c r="C970" s="1">
        <v>1</v>
      </c>
      <c r="F970">
        <v>140.68568299999998</v>
      </c>
      <c r="G970" s="3">
        <v>3</v>
      </c>
      <c r="P970">
        <v>2</v>
      </c>
      <c r="Q970" t="str">
        <f>CONCATENATE(C970,E970,G970,I970)</f>
        <v>13</v>
      </c>
    </row>
    <row r="971" spans="1:17" x14ac:dyDescent="0.25">
      <c r="A971">
        <v>10738</v>
      </c>
      <c r="B971">
        <v>156.55432099999999</v>
      </c>
      <c r="C971" s="1">
        <v>1</v>
      </c>
      <c r="P971">
        <v>1</v>
      </c>
      <c r="Q971" t="str">
        <f>CONCATENATE(C971,E971,G971,I971)</f>
        <v>1</v>
      </c>
    </row>
    <row r="972" spans="1:17" x14ac:dyDescent="0.25">
      <c r="A972">
        <v>10739</v>
      </c>
      <c r="B972">
        <v>156.55432099999999</v>
      </c>
      <c r="C972" s="1">
        <v>1</v>
      </c>
      <c r="P972">
        <v>1</v>
      </c>
      <c r="Q972" t="str">
        <f>CONCATENATE(C972,E972,G972,I972)</f>
        <v>1</v>
      </c>
    </row>
    <row r="973" spans="1:17" x14ac:dyDescent="0.25">
      <c r="A973">
        <v>10740</v>
      </c>
      <c r="B973">
        <v>156.55432099999999</v>
      </c>
      <c r="C973" s="1">
        <v>1</v>
      </c>
      <c r="H973">
        <v>149.31266299999999</v>
      </c>
      <c r="I973" s="2">
        <v>4</v>
      </c>
      <c r="P973">
        <v>2</v>
      </c>
      <c r="Q973" t="str">
        <f>CONCATENATE(C973,E973,G973,I973)</f>
        <v>14</v>
      </c>
    </row>
    <row r="974" spans="1:17" x14ac:dyDescent="0.25">
      <c r="A974">
        <v>10741</v>
      </c>
      <c r="B974">
        <v>156.55432099999999</v>
      </c>
      <c r="C974" s="1">
        <v>1</v>
      </c>
      <c r="H974">
        <v>149.31266299999999</v>
      </c>
      <c r="I974" s="2">
        <v>4</v>
      </c>
      <c r="P974">
        <v>2</v>
      </c>
      <c r="Q974" t="str">
        <f>CONCATENATE(C974,E974,G974,I974)</f>
        <v>14</v>
      </c>
    </row>
    <row r="975" spans="1:17" x14ac:dyDescent="0.25">
      <c r="A975">
        <v>10742</v>
      </c>
      <c r="B975">
        <v>156.55432099999999</v>
      </c>
      <c r="C975" s="1">
        <v>1</v>
      </c>
      <c r="H975">
        <v>149.31266299999999</v>
      </c>
      <c r="I975" s="2">
        <v>4</v>
      </c>
      <c r="P975">
        <v>2</v>
      </c>
      <c r="Q975" t="str">
        <f>CONCATENATE(C975,E975,G975,I975)</f>
        <v>14</v>
      </c>
    </row>
    <row r="976" spans="1:17" x14ac:dyDescent="0.25">
      <c r="A976">
        <v>10743</v>
      </c>
      <c r="B976">
        <v>156.55432099999999</v>
      </c>
      <c r="C976" s="1">
        <v>1</v>
      </c>
      <c r="H976">
        <v>149.31266299999999</v>
      </c>
      <c r="I976" s="2">
        <v>4</v>
      </c>
      <c r="P976">
        <v>2</v>
      </c>
      <c r="Q976" t="str">
        <f>CONCATENATE(C976,E976,G976,I976)</f>
        <v>14</v>
      </c>
    </row>
    <row r="977" spans="1:17" x14ac:dyDescent="0.25">
      <c r="A977">
        <v>10744</v>
      </c>
      <c r="B977">
        <v>156.55432099999999</v>
      </c>
      <c r="C977" s="1">
        <v>1</v>
      </c>
      <c r="H977">
        <v>149.31266299999999</v>
      </c>
      <c r="I977" s="2">
        <v>4</v>
      </c>
      <c r="P977">
        <v>2</v>
      </c>
      <c r="Q977" t="str">
        <f>CONCATENATE(C977,E977,G977,I977)</f>
        <v>14</v>
      </c>
    </row>
    <row r="978" spans="1:17" x14ac:dyDescent="0.25">
      <c r="A978">
        <v>10745</v>
      </c>
      <c r="B978">
        <v>156.55432099999999</v>
      </c>
      <c r="C978" s="1">
        <v>1</v>
      </c>
      <c r="H978">
        <v>149.31266299999999</v>
      </c>
      <c r="I978" s="2">
        <v>4</v>
      </c>
      <c r="P978">
        <v>2</v>
      </c>
      <c r="Q978" t="str">
        <f>CONCATENATE(C978,E978,G978,I978)</f>
        <v>14</v>
      </c>
    </row>
    <row r="979" spans="1:17" x14ac:dyDescent="0.25">
      <c r="A979">
        <v>10746</v>
      </c>
      <c r="B979">
        <v>156.61732799999999</v>
      </c>
      <c r="C979" s="1">
        <v>1</v>
      </c>
      <c r="H979">
        <v>149.31266299999999</v>
      </c>
      <c r="I979" s="2">
        <v>4</v>
      </c>
      <c r="P979">
        <v>2</v>
      </c>
      <c r="Q979" t="str">
        <f>CONCATENATE(C979,E979,G979,I979)</f>
        <v>14</v>
      </c>
    </row>
    <row r="980" spans="1:17" x14ac:dyDescent="0.25">
      <c r="A980">
        <v>10747</v>
      </c>
      <c r="B980">
        <v>156.680228</v>
      </c>
      <c r="C980" s="1">
        <v>1</v>
      </c>
      <c r="H980">
        <v>149.50157899999999</v>
      </c>
      <c r="I980" s="2">
        <v>4</v>
      </c>
      <c r="P980">
        <v>2</v>
      </c>
      <c r="Q980" t="str">
        <f>CONCATENATE(C980,E980,G980,I980)</f>
        <v>14</v>
      </c>
    </row>
    <row r="981" spans="1:17" x14ac:dyDescent="0.25">
      <c r="A981">
        <v>10748</v>
      </c>
      <c r="F981">
        <v>155.67274</v>
      </c>
      <c r="G981" s="3">
        <v>3</v>
      </c>
      <c r="H981">
        <v>149.56458599999999</v>
      </c>
      <c r="I981" s="2">
        <v>4</v>
      </c>
      <c r="P981">
        <v>2</v>
      </c>
      <c r="Q981" t="str">
        <f>CONCATENATE(C981,E981,G981,I981)</f>
        <v>34</v>
      </c>
    </row>
    <row r="982" spans="1:17" x14ac:dyDescent="0.25">
      <c r="A982">
        <v>10749</v>
      </c>
      <c r="F982">
        <v>155.67274</v>
      </c>
      <c r="G982" s="3">
        <v>3</v>
      </c>
      <c r="H982">
        <v>149.62748999999999</v>
      </c>
      <c r="I982" s="2">
        <v>4</v>
      </c>
      <c r="P982">
        <v>2</v>
      </c>
      <c r="Q982" t="str">
        <f>CONCATENATE(C982,E982,G982,I982)</f>
        <v>34</v>
      </c>
    </row>
    <row r="983" spans="1:17" x14ac:dyDescent="0.25">
      <c r="A983">
        <v>10750</v>
      </c>
      <c r="D983">
        <v>166.2518</v>
      </c>
      <c r="E983" s="4">
        <v>2</v>
      </c>
      <c r="F983">
        <v>155.67274</v>
      </c>
      <c r="G983" s="3">
        <v>3</v>
      </c>
      <c r="H983">
        <v>149.816406</v>
      </c>
      <c r="I983" s="2">
        <v>4</v>
      </c>
      <c r="P983">
        <v>3</v>
      </c>
      <c r="Q983" t="str">
        <f>CONCATENATE(C983,E983,G983,I983)</f>
        <v>234</v>
      </c>
    </row>
    <row r="984" spans="1:17" x14ac:dyDescent="0.25">
      <c r="A984">
        <v>10751</v>
      </c>
      <c r="D984">
        <v>166.2518</v>
      </c>
      <c r="E984" s="4">
        <v>2</v>
      </c>
      <c r="F984">
        <v>155.67274</v>
      </c>
      <c r="G984" s="3">
        <v>3</v>
      </c>
      <c r="P984">
        <v>2</v>
      </c>
      <c r="Q984" t="str">
        <f>CONCATENATE(C984,E984,G984,I984)</f>
        <v>23</v>
      </c>
    </row>
    <row r="985" spans="1:17" x14ac:dyDescent="0.25">
      <c r="A985">
        <v>10752</v>
      </c>
      <c r="D985">
        <v>166.2518</v>
      </c>
      <c r="E985" s="4">
        <v>2</v>
      </c>
      <c r="F985">
        <v>155.67274</v>
      </c>
      <c r="G985" s="3">
        <v>3</v>
      </c>
      <c r="P985">
        <v>2</v>
      </c>
      <c r="Q985" t="str">
        <f>CONCATENATE(C985,E985,G985,I985)</f>
        <v>23</v>
      </c>
    </row>
    <row r="986" spans="1:17" x14ac:dyDescent="0.25">
      <c r="A986">
        <v>10753</v>
      </c>
      <c r="D986">
        <v>166.2518</v>
      </c>
      <c r="E986" s="4">
        <v>2</v>
      </c>
      <c r="F986">
        <v>155.67274</v>
      </c>
      <c r="G986" s="3">
        <v>3</v>
      </c>
      <c r="P986">
        <v>2</v>
      </c>
      <c r="Q986" t="str">
        <f>CONCATENATE(C986,E986,G986,I986)</f>
        <v>23</v>
      </c>
    </row>
    <row r="987" spans="1:17" x14ac:dyDescent="0.25">
      <c r="A987">
        <v>10754</v>
      </c>
      <c r="D987">
        <v>166.2518</v>
      </c>
      <c r="E987" s="4">
        <v>2</v>
      </c>
      <c r="F987">
        <v>155.67274</v>
      </c>
      <c r="G987" s="3">
        <v>3</v>
      </c>
      <c r="P987">
        <v>2</v>
      </c>
      <c r="Q987" t="str">
        <f>CONCATENATE(C987,E987,G987,I987)</f>
        <v>23</v>
      </c>
    </row>
    <row r="988" spans="1:17" x14ac:dyDescent="0.25">
      <c r="A988">
        <v>10755</v>
      </c>
      <c r="D988">
        <v>166.2518</v>
      </c>
      <c r="E988" s="4">
        <v>2</v>
      </c>
      <c r="F988">
        <v>155.67274</v>
      </c>
      <c r="G988" s="3">
        <v>3</v>
      </c>
      <c r="P988">
        <v>2</v>
      </c>
      <c r="Q988" t="str">
        <f>CONCATENATE(C988,E988,G988,I988)</f>
        <v>23</v>
      </c>
    </row>
    <row r="989" spans="1:17" x14ac:dyDescent="0.25">
      <c r="A989">
        <v>10756</v>
      </c>
      <c r="D989">
        <v>166.2518</v>
      </c>
      <c r="E989" s="4">
        <v>2</v>
      </c>
      <c r="F989">
        <v>155.79864800000001</v>
      </c>
      <c r="G989" s="3">
        <v>3</v>
      </c>
      <c r="P989">
        <v>2</v>
      </c>
      <c r="Q989" t="str">
        <f>CONCATENATE(C989,E989,G989,I989)</f>
        <v>23</v>
      </c>
    </row>
    <row r="990" spans="1:17" x14ac:dyDescent="0.25">
      <c r="A990">
        <v>10757</v>
      </c>
      <c r="D990">
        <v>166.2518</v>
      </c>
      <c r="E990" s="4">
        <v>2</v>
      </c>
      <c r="F990">
        <v>155.86165499999998</v>
      </c>
      <c r="G990" s="3">
        <v>3</v>
      </c>
      <c r="P990">
        <v>2</v>
      </c>
      <c r="Q990" t="str">
        <f>CONCATENATE(C990,E990,G990,I990)</f>
        <v>23</v>
      </c>
    </row>
    <row r="991" spans="1:17" x14ac:dyDescent="0.25">
      <c r="A991">
        <v>10758</v>
      </c>
      <c r="B991">
        <v>172.926704</v>
      </c>
      <c r="C991" s="1">
        <v>1</v>
      </c>
      <c r="D991">
        <v>166.2518</v>
      </c>
      <c r="E991" s="4">
        <v>2</v>
      </c>
      <c r="F991">
        <v>155.86165499999998</v>
      </c>
      <c r="G991" s="3">
        <v>3</v>
      </c>
      <c r="P991">
        <v>3</v>
      </c>
      <c r="Q991" t="str">
        <f>CONCATENATE(C991,E991,G991,I991)</f>
        <v>123</v>
      </c>
    </row>
    <row r="992" spans="1:17" x14ac:dyDescent="0.25">
      <c r="A992">
        <v>10759</v>
      </c>
      <c r="B992">
        <v>172.926704</v>
      </c>
      <c r="C992" s="1">
        <v>1</v>
      </c>
      <c r="D992">
        <v>166.2518</v>
      </c>
      <c r="E992" s="4">
        <v>2</v>
      </c>
      <c r="F992">
        <v>156.23949400000001</v>
      </c>
      <c r="G992" s="3">
        <v>3</v>
      </c>
      <c r="P992">
        <v>3</v>
      </c>
      <c r="Q992" t="str">
        <f>CONCATENATE(C992,E992,G992,I992)</f>
        <v>123</v>
      </c>
    </row>
    <row r="993" spans="1:17" x14ac:dyDescent="0.25">
      <c r="A993">
        <v>10760</v>
      </c>
      <c r="B993">
        <v>172.926704</v>
      </c>
      <c r="C993" s="1">
        <v>1</v>
      </c>
      <c r="D993">
        <v>166.2518</v>
      </c>
      <c r="E993" s="4">
        <v>2</v>
      </c>
      <c r="P993">
        <v>2</v>
      </c>
      <c r="Q993" t="str">
        <f>CONCATENATE(C993,E993,G993,I993)</f>
        <v>12</v>
      </c>
    </row>
    <row r="994" spans="1:17" x14ac:dyDescent="0.25">
      <c r="A994">
        <v>10761</v>
      </c>
      <c r="B994">
        <v>172.926704</v>
      </c>
      <c r="C994" s="1">
        <v>1</v>
      </c>
      <c r="D994">
        <v>166.2518</v>
      </c>
      <c r="E994" s="4">
        <v>2</v>
      </c>
      <c r="P994">
        <v>2</v>
      </c>
      <c r="Q994" t="str">
        <f>CONCATENATE(C994,E994,G994,I994)</f>
        <v>12</v>
      </c>
    </row>
    <row r="995" spans="1:17" x14ac:dyDescent="0.25">
      <c r="A995">
        <v>10762</v>
      </c>
      <c r="B995">
        <v>172.926704</v>
      </c>
      <c r="C995" s="1">
        <v>1</v>
      </c>
      <c r="P995">
        <v>1</v>
      </c>
      <c r="Q995" t="str">
        <f>CONCATENATE(C995,E995,G995,I995)</f>
        <v>1</v>
      </c>
    </row>
    <row r="996" spans="1:17" x14ac:dyDescent="0.25">
      <c r="A996">
        <v>10763</v>
      </c>
      <c r="B996">
        <v>172.926704</v>
      </c>
      <c r="C996" s="1">
        <v>1</v>
      </c>
      <c r="P996">
        <v>1</v>
      </c>
      <c r="Q996" t="str">
        <f>CONCATENATE(C996,E996,G996,I996)</f>
        <v>1</v>
      </c>
    </row>
    <row r="997" spans="1:17" x14ac:dyDescent="0.25">
      <c r="A997">
        <v>10764</v>
      </c>
      <c r="B997">
        <v>172.926704</v>
      </c>
      <c r="C997" s="1">
        <v>1</v>
      </c>
      <c r="H997">
        <v>166.37781100000001</v>
      </c>
      <c r="I997" s="2">
        <v>4</v>
      </c>
      <c r="P997">
        <v>2</v>
      </c>
      <c r="Q997" t="str">
        <f>CONCATENATE(C997,E997,G997,I997)</f>
        <v>14</v>
      </c>
    </row>
    <row r="998" spans="1:17" x14ac:dyDescent="0.25">
      <c r="A998">
        <v>10765</v>
      </c>
      <c r="B998">
        <v>172.926704</v>
      </c>
      <c r="C998" s="1">
        <v>1</v>
      </c>
      <c r="H998">
        <v>166.37781100000001</v>
      </c>
      <c r="I998" s="2">
        <v>4</v>
      </c>
      <c r="P998">
        <v>2</v>
      </c>
      <c r="Q998" t="str">
        <f>CONCATENATE(C998,E998,G998,I998)</f>
        <v>14</v>
      </c>
    </row>
    <row r="999" spans="1:17" x14ac:dyDescent="0.25">
      <c r="A999">
        <v>10766</v>
      </c>
      <c r="B999">
        <v>172.926704</v>
      </c>
      <c r="C999" s="1">
        <v>1</v>
      </c>
      <c r="H999">
        <v>166.37781100000001</v>
      </c>
      <c r="I999" s="2">
        <v>4</v>
      </c>
      <c r="P999">
        <v>2</v>
      </c>
      <c r="Q999" t="str">
        <f>CONCATENATE(C999,E999,G999,I999)</f>
        <v>14</v>
      </c>
    </row>
    <row r="1000" spans="1:17" x14ac:dyDescent="0.25">
      <c r="A1000">
        <v>10767</v>
      </c>
      <c r="B1000">
        <v>172.926704</v>
      </c>
      <c r="C1000" s="1">
        <v>1</v>
      </c>
      <c r="H1000">
        <v>166.37781100000001</v>
      </c>
      <c r="I1000" s="2">
        <v>4</v>
      </c>
      <c r="P1000">
        <v>2</v>
      </c>
      <c r="Q1000" t="str">
        <f>CONCATENATE(C1000,E1000,G1000,I1000)</f>
        <v>14</v>
      </c>
    </row>
    <row r="1001" spans="1:17" x14ac:dyDescent="0.25">
      <c r="A1001">
        <v>10768</v>
      </c>
      <c r="B1001">
        <v>172.926704</v>
      </c>
      <c r="C1001" s="1">
        <v>1</v>
      </c>
      <c r="H1001">
        <v>166.37781100000001</v>
      </c>
      <c r="I1001" s="2">
        <v>4</v>
      </c>
      <c r="P1001">
        <v>2</v>
      </c>
      <c r="Q1001" t="str">
        <f>CONCATENATE(C1001,E1001,G1001,I1001)</f>
        <v>14</v>
      </c>
    </row>
    <row r="1002" spans="1:17" x14ac:dyDescent="0.25">
      <c r="A1002">
        <v>10769</v>
      </c>
      <c r="B1002">
        <v>172.926704</v>
      </c>
      <c r="C1002" s="1">
        <v>1</v>
      </c>
      <c r="H1002">
        <v>166.37781100000001</v>
      </c>
      <c r="I1002" s="2">
        <v>4</v>
      </c>
      <c r="P1002">
        <v>2</v>
      </c>
      <c r="Q1002" t="str">
        <f>CONCATENATE(C1002,E1002,G1002,I1002)</f>
        <v>14</v>
      </c>
    </row>
    <row r="1003" spans="1:17" x14ac:dyDescent="0.25">
      <c r="A1003">
        <v>10770</v>
      </c>
      <c r="B1003">
        <v>172.926704</v>
      </c>
      <c r="C1003" s="1">
        <v>1</v>
      </c>
      <c r="H1003">
        <v>166.37781100000001</v>
      </c>
      <c r="I1003" s="2">
        <v>4</v>
      </c>
      <c r="P1003">
        <v>2</v>
      </c>
      <c r="Q1003" t="str">
        <f>CONCATENATE(C1003,E1003,G1003,I1003)</f>
        <v>14</v>
      </c>
    </row>
    <row r="1004" spans="1:17" x14ac:dyDescent="0.25">
      <c r="A1004">
        <v>10771</v>
      </c>
      <c r="B1004">
        <v>172.926704</v>
      </c>
      <c r="C1004" s="1">
        <v>1</v>
      </c>
      <c r="H1004">
        <v>166.37781100000001</v>
      </c>
      <c r="I1004" s="2">
        <v>4</v>
      </c>
      <c r="P1004">
        <v>2</v>
      </c>
      <c r="Q1004" t="str">
        <f>CONCATENATE(C1004,E1004,G1004,I1004)</f>
        <v>14</v>
      </c>
    </row>
    <row r="1005" spans="1:17" x14ac:dyDescent="0.25">
      <c r="A1005">
        <v>10772</v>
      </c>
      <c r="B1005">
        <v>172.926704</v>
      </c>
      <c r="C1005" s="1">
        <v>1</v>
      </c>
      <c r="H1005">
        <v>166.37781100000001</v>
      </c>
      <c r="I1005" s="2">
        <v>4</v>
      </c>
      <c r="P1005">
        <v>2</v>
      </c>
      <c r="Q1005" t="str">
        <f>CONCATENATE(C1005,E1005,G1005,I1005)</f>
        <v>14</v>
      </c>
    </row>
    <row r="1006" spans="1:17" x14ac:dyDescent="0.25">
      <c r="A1006">
        <v>10773</v>
      </c>
      <c r="D1006">
        <v>181.11294699999999</v>
      </c>
      <c r="E1006" s="4">
        <v>2</v>
      </c>
      <c r="H1006">
        <v>166.37781100000001</v>
      </c>
      <c r="I1006" s="2">
        <v>4</v>
      </c>
      <c r="P1006">
        <v>2</v>
      </c>
      <c r="Q1006" t="str">
        <f>CONCATENATE(C1006,E1006,G1006,I1006)</f>
        <v>24</v>
      </c>
    </row>
    <row r="1007" spans="1:17" x14ac:dyDescent="0.25">
      <c r="A1007">
        <v>10774</v>
      </c>
      <c r="D1007">
        <v>181.11294699999999</v>
      </c>
      <c r="E1007" s="4">
        <v>2</v>
      </c>
      <c r="H1007">
        <v>166.37781100000001</v>
      </c>
      <c r="I1007" s="2">
        <v>4</v>
      </c>
      <c r="P1007">
        <v>2</v>
      </c>
      <c r="Q1007" t="str">
        <f>CONCATENATE(C1007,E1007,G1007,I1007)</f>
        <v>24</v>
      </c>
    </row>
    <row r="1008" spans="1:17" x14ac:dyDescent="0.25">
      <c r="A1008">
        <v>10775</v>
      </c>
      <c r="D1008">
        <v>181.11294699999999</v>
      </c>
      <c r="E1008" s="4">
        <v>2</v>
      </c>
      <c r="F1008">
        <v>171.73029600000001</v>
      </c>
      <c r="G1008" s="3">
        <v>3</v>
      </c>
      <c r="H1008">
        <v>166.56673000000001</v>
      </c>
      <c r="I1008" s="2">
        <v>4</v>
      </c>
      <c r="P1008">
        <v>3</v>
      </c>
      <c r="Q1008" t="str">
        <f>CONCATENATE(C1008,E1008,G1008,I1008)</f>
        <v>234</v>
      </c>
    </row>
    <row r="1009" spans="1:17" x14ac:dyDescent="0.25">
      <c r="A1009">
        <v>10776</v>
      </c>
      <c r="D1009">
        <v>181.11294699999999</v>
      </c>
      <c r="E1009" s="4">
        <v>2</v>
      </c>
      <c r="F1009">
        <v>171.73029600000001</v>
      </c>
      <c r="G1009" s="3">
        <v>3</v>
      </c>
      <c r="H1009">
        <v>166.75554199999999</v>
      </c>
      <c r="I1009" s="2">
        <v>4</v>
      </c>
      <c r="P1009">
        <v>3</v>
      </c>
      <c r="Q1009" t="str">
        <f>CONCATENATE(C1009,E1009,G1009,I1009)</f>
        <v>234</v>
      </c>
    </row>
    <row r="1010" spans="1:17" x14ac:dyDescent="0.25">
      <c r="A1010">
        <v>10777</v>
      </c>
      <c r="D1010">
        <v>181.11294699999999</v>
      </c>
      <c r="E1010" s="4">
        <v>2</v>
      </c>
      <c r="F1010">
        <v>171.73029600000001</v>
      </c>
      <c r="G1010" s="3">
        <v>3</v>
      </c>
      <c r="H1010">
        <v>166.81854899999999</v>
      </c>
      <c r="I1010" s="2">
        <v>4</v>
      </c>
      <c r="P1010">
        <v>3</v>
      </c>
      <c r="Q1010" t="str">
        <f>CONCATENATE(C1010,E1010,G1010,I1010)</f>
        <v>234</v>
      </c>
    </row>
    <row r="1011" spans="1:17" x14ac:dyDescent="0.25">
      <c r="A1011">
        <v>10778</v>
      </c>
      <c r="D1011">
        <v>181.11294699999999</v>
      </c>
      <c r="E1011" s="4">
        <v>2</v>
      </c>
      <c r="F1011">
        <v>171.73029600000001</v>
      </c>
      <c r="G1011" s="3">
        <v>3</v>
      </c>
      <c r="P1011">
        <v>2</v>
      </c>
      <c r="Q1011" t="str">
        <f>CONCATENATE(C1011,E1011,G1011,I1011)</f>
        <v>23</v>
      </c>
    </row>
    <row r="1012" spans="1:17" x14ac:dyDescent="0.25">
      <c r="A1012">
        <v>10779</v>
      </c>
      <c r="D1012">
        <v>181.11294699999999</v>
      </c>
      <c r="E1012" s="4">
        <v>2</v>
      </c>
      <c r="F1012">
        <v>171.73029600000001</v>
      </c>
      <c r="G1012" s="3">
        <v>3</v>
      </c>
      <c r="P1012">
        <v>2</v>
      </c>
      <c r="Q1012" t="str">
        <f>CONCATENATE(C1012,E1012,G1012,I1012)</f>
        <v>23</v>
      </c>
    </row>
    <row r="1013" spans="1:17" x14ac:dyDescent="0.25">
      <c r="A1013">
        <v>10780</v>
      </c>
      <c r="D1013">
        <v>181.11294699999999</v>
      </c>
      <c r="E1013" s="4">
        <v>2</v>
      </c>
      <c r="F1013">
        <v>171.73029600000001</v>
      </c>
      <c r="G1013" s="3">
        <v>3</v>
      </c>
      <c r="P1013">
        <v>2</v>
      </c>
      <c r="Q1013" t="str">
        <f>CONCATENATE(C1013,E1013,G1013,I1013)</f>
        <v>23</v>
      </c>
    </row>
    <row r="1014" spans="1:17" x14ac:dyDescent="0.25">
      <c r="A1014">
        <v>10781</v>
      </c>
      <c r="D1014">
        <v>181.11294699999999</v>
      </c>
      <c r="E1014" s="4">
        <v>2</v>
      </c>
      <c r="F1014">
        <v>171.73029600000001</v>
      </c>
      <c r="G1014" s="3">
        <v>3</v>
      </c>
      <c r="P1014">
        <v>2</v>
      </c>
      <c r="Q1014" t="str">
        <f>CONCATENATE(C1014,E1014,G1014,I1014)</f>
        <v>23</v>
      </c>
    </row>
    <row r="1015" spans="1:17" x14ac:dyDescent="0.25">
      <c r="A1015">
        <v>10782</v>
      </c>
      <c r="D1015">
        <v>181.11294699999999</v>
      </c>
      <c r="E1015" s="4">
        <v>2</v>
      </c>
      <c r="F1015">
        <v>171.73029600000001</v>
      </c>
      <c r="G1015" s="3">
        <v>3</v>
      </c>
      <c r="P1015">
        <v>2</v>
      </c>
      <c r="Q1015" t="str">
        <f>CONCATENATE(C1015,E1015,G1015,I1015)</f>
        <v>23</v>
      </c>
    </row>
    <row r="1016" spans="1:17" x14ac:dyDescent="0.25">
      <c r="A1016">
        <v>10783</v>
      </c>
      <c r="D1016">
        <v>181.11294699999999</v>
      </c>
      <c r="E1016" s="4">
        <v>2</v>
      </c>
      <c r="F1016">
        <v>171.85620799999998</v>
      </c>
      <c r="G1016" s="3">
        <v>3</v>
      </c>
      <c r="P1016">
        <v>2</v>
      </c>
      <c r="Q1016" t="str">
        <f>CONCATENATE(C1016,E1016,G1016,I1016)</f>
        <v>23</v>
      </c>
    </row>
    <row r="1017" spans="1:17" x14ac:dyDescent="0.25">
      <c r="A1017">
        <v>10784</v>
      </c>
      <c r="D1017">
        <v>181.11294699999999</v>
      </c>
      <c r="E1017" s="4">
        <v>2</v>
      </c>
      <c r="F1017">
        <v>171.85620799999998</v>
      </c>
      <c r="G1017" s="3">
        <v>3</v>
      </c>
      <c r="P1017">
        <v>2</v>
      </c>
      <c r="Q1017" t="str">
        <f>CONCATENATE(C1017,E1017,G1017,I1017)</f>
        <v>23</v>
      </c>
    </row>
    <row r="1018" spans="1:17" x14ac:dyDescent="0.25">
      <c r="A1018">
        <v>10785</v>
      </c>
      <c r="B1018">
        <v>189.36209399999998</v>
      </c>
      <c r="C1018" s="1">
        <v>1</v>
      </c>
      <c r="F1018">
        <v>171.982223</v>
      </c>
      <c r="G1018" s="3">
        <v>3</v>
      </c>
      <c r="P1018">
        <v>2</v>
      </c>
      <c r="Q1018" t="str">
        <f>CONCATENATE(C1018,E1018,G1018,I1018)</f>
        <v>13</v>
      </c>
    </row>
    <row r="1019" spans="1:17" x14ac:dyDescent="0.25">
      <c r="A1019">
        <v>10786</v>
      </c>
      <c r="B1019">
        <v>189.36209399999998</v>
      </c>
      <c r="C1019" s="1">
        <v>1</v>
      </c>
      <c r="F1019">
        <v>172.17103499999999</v>
      </c>
      <c r="G1019" s="3">
        <v>3</v>
      </c>
      <c r="P1019">
        <v>2</v>
      </c>
      <c r="Q1019" t="str">
        <f>CONCATENATE(C1019,E1019,G1019,I1019)</f>
        <v>13</v>
      </c>
    </row>
    <row r="1020" spans="1:17" x14ac:dyDescent="0.25">
      <c r="A1020">
        <v>10787</v>
      </c>
      <c r="B1020">
        <v>189.36209399999998</v>
      </c>
      <c r="C1020" s="1">
        <v>1</v>
      </c>
      <c r="P1020">
        <v>1</v>
      </c>
      <c r="Q1020" t="str">
        <f>CONCATENATE(C1020,E1020,G1020,I1020)</f>
        <v>1</v>
      </c>
    </row>
    <row r="1021" spans="1:17" x14ac:dyDescent="0.25">
      <c r="A1021">
        <v>10788</v>
      </c>
      <c r="B1021">
        <v>189.36209399999998</v>
      </c>
      <c r="C1021" s="1">
        <v>1</v>
      </c>
      <c r="H1021">
        <v>181.55378999999999</v>
      </c>
      <c r="I1021" s="2">
        <v>4</v>
      </c>
      <c r="P1021">
        <v>2</v>
      </c>
      <c r="Q1021" t="str">
        <f>CONCATENATE(C1021,E1021,G1021,I1021)</f>
        <v>14</v>
      </c>
    </row>
    <row r="1022" spans="1:17" x14ac:dyDescent="0.25">
      <c r="A1022">
        <v>10789</v>
      </c>
      <c r="B1022">
        <v>189.36209399999998</v>
      </c>
      <c r="C1022" s="1">
        <v>1</v>
      </c>
      <c r="H1022">
        <v>181.55378999999999</v>
      </c>
      <c r="I1022" s="2">
        <v>4</v>
      </c>
      <c r="P1022">
        <v>2</v>
      </c>
      <c r="Q1022" t="str">
        <f>CONCATENATE(C1022,E1022,G1022,I1022)</f>
        <v>14</v>
      </c>
    </row>
    <row r="1023" spans="1:17" x14ac:dyDescent="0.25">
      <c r="A1023">
        <v>10790</v>
      </c>
      <c r="B1023">
        <v>189.36209399999998</v>
      </c>
      <c r="C1023" s="1">
        <v>1</v>
      </c>
      <c r="H1023">
        <v>181.55378999999999</v>
      </c>
      <c r="I1023" s="2">
        <v>4</v>
      </c>
      <c r="P1023">
        <v>2</v>
      </c>
      <c r="Q1023" t="str">
        <f>CONCATENATE(C1023,E1023,G1023,I1023)</f>
        <v>14</v>
      </c>
    </row>
    <row r="1024" spans="1:17" x14ac:dyDescent="0.25">
      <c r="A1024">
        <v>10791</v>
      </c>
      <c r="B1024">
        <v>189.36209399999998</v>
      </c>
      <c r="C1024" s="1">
        <v>1</v>
      </c>
      <c r="H1024">
        <v>181.55378999999999</v>
      </c>
      <c r="I1024" s="2">
        <v>4</v>
      </c>
      <c r="P1024">
        <v>2</v>
      </c>
      <c r="Q1024" t="str">
        <f>CONCATENATE(C1024,E1024,G1024,I1024)</f>
        <v>14</v>
      </c>
    </row>
    <row r="1025" spans="1:17" x14ac:dyDescent="0.25">
      <c r="A1025">
        <v>10792</v>
      </c>
      <c r="B1025">
        <v>189.36209399999998</v>
      </c>
      <c r="C1025" s="1">
        <v>1</v>
      </c>
      <c r="H1025">
        <v>181.55378999999999</v>
      </c>
      <c r="I1025" s="2">
        <v>4</v>
      </c>
      <c r="P1025">
        <v>2</v>
      </c>
      <c r="Q1025" t="str">
        <f>CONCATENATE(C1025,E1025,G1025,I1025)</f>
        <v>14</v>
      </c>
    </row>
    <row r="1026" spans="1:17" x14ac:dyDescent="0.25">
      <c r="A1026">
        <v>10793</v>
      </c>
      <c r="B1026">
        <v>189.36209399999998</v>
      </c>
      <c r="C1026" s="1">
        <v>1</v>
      </c>
      <c r="H1026">
        <v>181.55378999999999</v>
      </c>
      <c r="I1026" s="2">
        <v>4</v>
      </c>
      <c r="P1026">
        <v>2</v>
      </c>
      <c r="Q1026" t="str">
        <f>CONCATENATE(C1026,E1026,G1026,I1026)</f>
        <v>14</v>
      </c>
    </row>
    <row r="1027" spans="1:17" x14ac:dyDescent="0.25">
      <c r="A1027">
        <v>10794</v>
      </c>
      <c r="B1027">
        <v>189.36209399999998</v>
      </c>
      <c r="C1027" s="1">
        <v>1</v>
      </c>
      <c r="H1027">
        <v>181.55378999999999</v>
      </c>
      <c r="I1027" s="2">
        <v>4</v>
      </c>
      <c r="P1027">
        <v>2</v>
      </c>
      <c r="Q1027" t="str">
        <f>CONCATENATE(C1027,E1027,G1027,I1027)</f>
        <v>14</v>
      </c>
    </row>
    <row r="1028" spans="1:17" x14ac:dyDescent="0.25">
      <c r="A1028">
        <v>10795</v>
      </c>
      <c r="B1028">
        <v>189.36209399999998</v>
      </c>
      <c r="C1028" s="1">
        <v>1</v>
      </c>
      <c r="H1028">
        <v>181.55378999999999</v>
      </c>
      <c r="I1028" s="2">
        <v>4</v>
      </c>
      <c r="P1028">
        <v>2</v>
      </c>
      <c r="Q1028" t="str">
        <f>CONCATENATE(C1028,E1028,G1028,I1028)</f>
        <v>14</v>
      </c>
    </row>
    <row r="1029" spans="1:17" x14ac:dyDescent="0.25">
      <c r="A1029">
        <v>10796</v>
      </c>
      <c r="B1029">
        <v>189.73992999999999</v>
      </c>
      <c r="C1029" s="1">
        <v>1</v>
      </c>
      <c r="D1029">
        <v>196.72966199999999</v>
      </c>
      <c r="E1029" s="4">
        <v>2</v>
      </c>
      <c r="H1029">
        <v>181.742603</v>
      </c>
      <c r="I1029" s="2">
        <v>4</v>
      </c>
      <c r="P1029">
        <v>3</v>
      </c>
      <c r="Q1029" t="str">
        <f>CONCATENATE(C1029,E1029,G1029,I1029)</f>
        <v>124</v>
      </c>
    </row>
    <row r="1030" spans="1:17" x14ac:dyDescent="0.25">
      <c r="A1030">
        <v>10797</v>
      </c>
      <c r="D1030">
        <v>196.72966199999999</v>
      </c>
      <c r="E1030" s="4">
        <v>2</v>
      </c>
      <c r="H1030">
        <v>181.742603</v>
      </c>
      <c r="I1030" s="2">
        <v>4</v>
      </c>
      <c r="P1030">
        <v>2</v>
      </c>
      <c r="Q1030" t="str">
        <f>CONCATENATE(C1030,E1030,G1030,I1030)</f>
        <v>24</v>
      </c>
    </row>
    <row r="1031" spans="1:17" x14ac:dyDescent="0.25">
      <c r="A1031">
        <v>10798</v>
      </c>
      <c r="D1031">
        <v>196.72966199999999</v>
      </c>
      <c r="E1031" s="4">
        <v>2</v>
      </c>
      <c r="H1031">
        <v>181.80561</v>
      </c>
      <c r="I1031" s="2">
        <v>4</v>
      </c>
      <c r="P1031">
        <v>2</v>
      </c>
      <c r="Q1031" t="str">
        <f>CONCATENATE(C1031,E1031,G1031,I1031)</f>
        <v>24</v>
      </c>
    </row>
    <row r="1032" spans="1:17" x14ac:dyDescent="0.25">
      <c r="A1032">
        <v>10799</v>
      </c>
      <c r="D1032">
        <v>196.72966199999999</v>
      </c>
      <c r="E1032" s="4">
        <v>2</v>
      </c>
      <c r="F1032">
        <v>188.98426000000001</v>
      </c>
      <c r="G1032" s="3">
        <v>3</v>
      </c>
      <c r="H1032">
        <v>182.12043699999998</v>
      </c>
      <c r="I1032" s="2">
        <v>4</v>
      </c>
      <c r="P1032">
        <v>3</v>
      </c>
      <c r="Q1032" t="str">
        <f>CONCATENATE(C1032,E1032,G1032,I1032)</f>
        <v>234</v>
      </c>
    </row>
    <row r="1033" spans="1:17" x14ac:dyDescent="0.25">
      <c r="A1033">
        <v>10800</v>
      </c>
      <c r="D1033">
        <v>196.72966199999999</v>
      </c>
      <c r="E1033" s="4">
        <v>2</v>
      </c>
      <c r="F1033">
        <v>188.98426000000001</v>
      </c>
      <c r="G1033" s="3">
        <v>3</v>
      </c>
      <c r="P1033">
        <v>2</v>
      </c>
      <c r="Q1033" t="str">
        <f>CONCATENATE(C1033,E1033,G1033,I1033)</f>
        <v>23</v>
      </c>
    </row>
    <row r="1034" spans="1:17" x14ac:dyDescent="0.25">
      <c r="A1034">
        <v>10801</v>
      </c>
      <c r="D1034">
        <v>196.72966199999999</v>
      </c>
      <c r="E1034" s="4">
        <v>2</v>
      </c>
      <c r="F1034">
        <v>188.98426000000001</v>
      </c>
      <c r="G1034" s="3">
        <v>3</v>
      </c>
      <c r="P1034">
        <v>2</v>
      </c>
      <c r="Q1034" t="str">
        <f>CONCATENATE(C1034,E1034,G1034,I1034)</f>
        <v>23</v>
      </c>
    </row>
    <row r="1035" spans="1:17" x14ac:dyDescent="0.25">
      <c r="A1035">
        <v>10802</v>
      </c>
      <c r="D1035">
        <v>196.72966199999999</v>
      </c>
      <c r="E1035" s="4">
        <v>2</v>
      </c>
      <c r="F1035">
        <v>188.98426000000001</v>
      </c>
      <c r="G1035" s="3">
        <v>3</v>
      </c>
      <c r="P1035">
        <v>2</v>
      </c>
      <c r="Q1035" t="str">
        <f>CONCATENATE(C1035,E1035,G1035,I1035)</f>
        <v>23</v>
      </c>
    </row>
    <row r="1036" spans="1:17" x14ac:dyDescent="0.25">
      <c r="A1036">
        <v>10803</v>
      </c>
      <c r="D1036">
        <v>196.72966199999999</v>
      </c>
      <c r="E1036" s="4">
        <v>2</v>
      </c>
      <c r="F1036">
        <v>188.98426000000001</v>
      </c>
      <c r="G1036" s="3">
        <v>3</v>
      </c>
      <c r="P1036">
        <v>2</v>
      </c>
      <c r="Q1036" t="str">
        <f>CONCATENATE(C1036,E1036,G1036,I1036)</f>
        <v>23</v>
      </c>
    </row>
    <row r="1037" spans="1:17" x14ac:dyDescent="0.25">
      <c r="A1037">
        <v>10804</v>
      </c>
      <c r="D1037">
        <v>196.72966199999999</v>
      </c>
      <c r="E1037" s="4">
        <v>2</v>
      </c>
      <c r="F1037">
        <v>188.98426000000001</v>
      </c>
      <c r="G1037" s="3">
        <v>3</v>
      </c>
      <c r="P1037">
        <v>2</v>
      </c>
      <c r="Q1037" t="str">
        <f>CONCATENATE(C1037,E1037,G1037,I1037)</f>
        <v>23</v>
      </c>
    </row>
    <row r="1038" spans="1:17" x14ac:dyDescent="0.25">
      <c r="A1038">
        <v>10805</v>
      </c>
      <c r="D1038">
        <v>196.72966199999999</v>
      </c>
      <c r="E1038" s="4">
        <v>2</v>
      </c>
      <c r="F1038">
        <v>188.98426000000001</v>
      </c>
      <c r="G1038" s="3">
        <v>3</v>
      </c>
      <c r="P1038">
        <v>2</v>
      </c>
      <c r="Q1038" t="str">
        <f>CONCATENATE(C1038,E1038,G1038,I1038)</f>
        <v>23</v>
      </c>
    </row>
    <row r="1039" spans="1:17" x14ac:dyDescent="0.25">
      <c r="A1039">
        <v>10806</v>
      </c>
      <c r="B1039">
        <v>202.33407099999999</v>
      </c>
      <c r="C1039" s="1">
        <v>1</v>
      </c>
      <c r="D1039">
        <v>196.72966199999999</v>
      </c>
      <c r="E1039" s="4">
        <v>2</v>
      </c>
      <c r="F1039">
        <v>188.98426000000001</v>
      </c>
      <c r="G1039" s="3">
        <v>3</v>
      </c>
      <c r="P1039">
        <v>3</v>
      </c>
      <c r="Q1039" t="str">
        <f>CONCATENATE(C1039,E1039,G1039,I1039)</f>
        <v>123</v>
      </c>
    </row>
    <row r="1040" spans="1:17" x14ac:dyDescent="0.25">
      <c r="A1040">
        <v>10807</v>
      </c>
      <c r="B1040">
        <v>202.33407099999999</v>
      </c>
      <c r="C1040" s="1">
        <v>1</v>
      </c>
      <c r="D1040">
        <v>196.72966199999999</v>
      </c>
      <c r="E1040" s="4">
        <v>2</v>
      </c>
      <c r="F1040">
        <v>189.48810900000001</v>
      </c>
      <c r="G1040" s="3">
        <v>3</v>
      </c>
      <c r="P1040">
        <v>3</v>
      </c>
      <c r="Q1040" t="str">
        <f>CONCATENATE(C1040,E1040,G1040,I1040)</f>
        <v>123</v>
      </c>
    </row>
    <row r="1041" spans="1:17" x14ac:dyDescent="0.25">
      <c r="A1041">
        <v>10808</v>
      </c>
      <c r="B1041">
        <v>202.33407099999999</v>
      </c>
      <c r="C1041" s="1">
        <v>1</v>
      </c>
      <c r="D1041">
        <v>196.72966199999999</v>
      </c>
      <c r="E1041" s="4">
        <v>2</v>
      </c>
      <c r="F1041">
        <v>189.48810900000001</v>
      </c>
      <c r="G1041" s="3">
        <v>3</v>
      </c>
      <c r="P1041">
        <v>3</v>
      </c>
      <c r="Q1041" t="str">
        <f>CONCATENATE(C1041,E1041,G1041,I1041)</f>
        <v>123</v>
      </c>
    </row>
    <row r="1042" spans="1:17" x14ac:dyDescent="0.25">
      <c r="A1042">
        <v>10809</v>
      </c>
      <c r="B1042">
        <v>202.33407099999999</v>
      </c>
      <c r="C1042" s="1">
        <v>1</v>
      </c>
      <c r="D1042">
        <v>196.72966199999999</v>
      </c>
      <c r="E1042" s="4">
        <v>2</v>
      </c>
      <c r="F1042">
        <v>189.48810900000001</v>
      </c>
      <c r="G1042" s="3">
        <v>3</v>
      </c>
      <c r="P1042">
        <v>3</v>
      </c>
      <c r="Q1042" t="str">
        <f>CONCATENATE(C1042,E1042,G1042,I1042)</f>
        <v>123</v>
      </c>
    </row>
    <row r="1043" spans="1:17" x14ac:dyDescent="0.25">
      <c r="A1043">
        <v>10810</v>
      </c>
      <c r="B1043">
        <v>202.33407099999999</v>
      </c>
      <c r="C1043" s="1">
        <v>1</v>
      </c>
      <c r="F1043">
        <v>189.48810900000001</v>
      </c>
      <c r="G1043" s="3">
        <v>3</v>
      </c>
      <c r="P1043">
        <v>2</v>
      </c>
      <c r="Q1043" t="str">
        <f>CONCATENATE(C1043,E1043,G1043,I1043)</f>
        <v>13</v>
      </c>
    </row>
    <row r="1044" spans="1:17" x14ac:dyDescent="0.25">
      <c r="A1044">
        <v>10811</v>
      </c>
      <c r="B1044">
        <v>202.33407099999999</v>
      </c>
      <c r="C1044" s="1">
        <v>1</v>
      </c>
      <c r="F1044">
        <v>189.48810900000001</v>
      </c>
      <c r="G1044" s="3">
        <v>3</v>
      </c>
      <c r="H1044">
        <v>196.41483499999998</v>
      </c>
      <c r="I1044" s="2">
        <v>4</v>
      </c>
      <c r="P1044">
        <v>3</v>
      </c>
      <c r="Q1044" t="str">
        <f>CONCATENATE(C1044,E1044,G1044,I1044)</f>
        <v>134</v>
      </c>
    </row>
    <row r="1045" spans="1:17" x14ac:dyDescent="0.25">
      <c r="A1045">
        <v>10812</v>
      </c>
      <c r="B1045">
        <v>202.33407099999999</v>
      </c>
      <c r="C1045" s="1">
        <v>1</v>
      </c>
      <c r="H1045">
        <v>196.41483499999998</v>
      </c>
      <c r="I1045" s="2">
        <v>4</v>
      </c>
      <c r="P1045">
        <v>2</v>
      </c>
      <c r="Q1045" t="str">
        <f>CONCATENATE(C1045,E1045,G1045,I1045)</f>
        <v>14</v>
      </c>
    </row>
    <row r="1046" spans="1:17" x14ac:dyDescent="0.25">
      <c r="A1046">
        <v>10813</v>
      </c>
      <c r="B1046">
        <v>202.33407099999999</v>
      </c>
      <c r="C1046" s="1">
        <v>1</v>
      </c>
      <c r="H1046">
        <v>196.41483499999998</v>
      </c>
      <c r="I1046" s="2">
        <v>4</v>
      </c>
      <c r="P1046">
        <v>2</v>
      </c>
      <c r="Q1046" t="str">
        <f>CONCATENATE(C1046,E1046,G1046,I1046)</f>
        <v>14</v>
      </c>
    </row>
    <row r="1047" spans="1:17" x14ac:dyDescent="0.25">
      <c r="A1047">
        <v>10814</v>
      </c>
      <c r="B1047">
        <v>202.33407099999999</v>
      </c>
      <c r="C1047" s="1">
        <v>1</v>
      </c>
      <c r="H1047">
        <v>196.41483499999998</v>
      </c>
      <c r="I1047" s="2">
        <v>4</v>
      </c>
      <c r="P1047">
        <v>2</v>
      </c>
      <c r="Q1047" t="str">
        <f>CONCATENATE(C1047,E1047,G1047,I1047)</f>
        <v>14</v>
      </c>
    </row>
    <row r="1048" spans="1:17" x14ac:dyDescent="0.25">
      <c r="A1048">
        <v>10815</v>
      </c>
      <c r="B1048">
        <v>202.33407099999999</v>
      </c>
      <c r="C1048" s="1">
        <v>1</v>
      </c>
      <c r="H1048">
        <v>196.41483499999998</v>
      </c>
      <c r="I1048" s="2">
        <v>4</v>
      </c>
      <c r="P1048">
        <v>2</v>
      </c>
      <c r="Q1048" t="str">
        <f>CONCATENATE(C1048,E1048,G1048,I1048)</f>
        <v>14</v>
      </c>
    </row>
    <row r="1049" spans="1:17" x14ac:dyDescent="0.25">
      <c r="A1049">
        <v>10816</v>
      </c>
      <c r="B1049">
        <v>202.33407099999999</v>
      </c>
      <c r="C1049" s="1">
        <v>1</v>
      </c>
      <c r="H1049">
        <v>196.41483499999998</v>
      </c>
      <c r="I1049" s="2">
        <v>4</v>
      </c>
      <c r="P1049">
        <v>2</v>
      </c>
      <c r="Q1049" t="str">
        <f>CONCATENATE(C1049,E1049,G1049,I1049)</f>
        <v>14</v>
      </c>
    </row>
    <row r="1050" spans="1:17" x14ac:dyDescent="0.25">
      <c r="A1050">
        <v>10817</v>
      </c>
      <c r="B1050">
        <v>202.33407099999999</v>
      </c>
      <c r="C1050" s="1">
        <v>1</v>
      </c>
      <c r="H1050">
        <v>196.41483499999998</v>
      </c>
      <c r="I1050" s="2">
        <v>4</v>
      </c>
      <c r="P1050">
        <v>2</v>
      </c>
      <c r="Q1050" t="str">
        <f>CONCATENATE(C1050,E1050,G1050,I1050)</f>
        <v>14</v>
      </c>
    </row>
    <row r="1051" spans="1:17" x14ac:dyDescent="0.25">
      <c r="A1051">
        <v>10818</v>
      </c>
      <c r="B1051">
        <v>202.33407099999999</v>
      </c>
      <c r="C1051" s="1">
        <v>1</v>
      </c>
      <c r="H1051">
        <v>196.41483499999998</v>
      </c>
      <c r="I1051" s="2">
        <v>4</v>
      </c>
      <c r="P1051">
        <v>2</v>
      </c>
      <c r="Q1051" t="str">
        <f>CONCATENATE(C1051,E1051,G1051,I1051)</f>
        <v>14</v>
      </c>
    </row>
    <row r="1052" spans="1:17" x14ac:dyDescent="0.25">
      <c r="A1052">
        <v>10819</v>
      </c>
      <c r="B1052">
        <v>202.522989</v>
      </c>
      <c r="C1052" s="1">
        <v>1</v>
      </c>
      <c r="H1052">
        <v>196.41483499999998</v>
      </c>
      <c r="I1052" s="2">
        <v>4</v>
      </c>
      <c r="P1052">
        <v>2</v>
      </c>
      <c r="Q1052" t="str">
        <f>CONCATENATE(C1052,E1052,G1052,I1052)</f>
        <v>14</v>
      </c>
    </row>
    <row r="1053" spans="1:17" x14ac:dyDescent="0.25">
      <c r="A1053">
        <v>10820</v>
      </c>
      <c r="B1053">
        <v>202.522989</v>
      </c>
      <c r="C1053" s="1">
        <v>1</v>
      </c>
      <c r="H1053">
        <v>196.41483499999998</v>
      </c>
      <c r="I1053" s="2">
        <v>4</v>
      </c>
      <c r="P1053">
        <v>2</v>
      </c>
      <c r="Q1053" t="str">
        <f>CONCATENATE(C1053,E1053,G1053,I1053)</f>
        <v>14</v>
      </c>
    </row>
    <row r="1054" spans="1:17" x14ac:dyDescent="0.25">
      <c r="A1054">
        <v>10821</v>
      </c>
      <c r="D1054">
        <v>211.97010699999998</v>
      </c>
      <c r="E1054" s="4">
        <v>2</v>
      </c>
      <c r="H1054">
        <v>196.41483499999998</v>
      </c>
      <c r="I1054" s="2">
        <v>4</v>
      </c>
      <c r="P1054">
        <v>2</v>
      </c>
      <c r="Q1054" t="str">
        <f>CONCATENATE(C1054,E1054,G1054,I1054)</f>
        <v>24</v>
      </c>
    </row>
    <row r="1055" spans="1:17" x14ac:dyDescent="0.25">
      <c r="A1055">
        <v>10822</v>
      </c>
      <c r="D1055">
        <v>211.97010699999998</v>
      </c>
      <c r="E1055" s="4">
        <v>2</v>
      </c>
      <c r="H1055">
        <v>196.72966199999999</v>
      </c>
      <c r="I1055" s="2">
        <v>4</v>
      </c>
      <c r="P1055">
        <v>2</v>
      </c>
      <c r="Q1055" t="str">
        <f>CONCATENATE(C1055,E1055,G1055,I1055)</f>
        <v>24</v>
      </c>
    </row>
    <row r="1056" spans="1:17" x14ac:dyDescent="0.25">
      <c r="A1056">
        <v>10823</v>
      </c>
      <c r="D1056">
        <v>211.97010699999998</v>
      </c>
      <c r="E1056" s="4">
        <v>2</v>
      </c>
      <c r="F1056">
        <v>201.76742300000001</v>
      </c>
      <c r="G1056" s="3">
        <v>3</v>
      </c>
      <c r="H1056">
        <v>196.72966199999999</v>
      </c>
      <c r="I1056" s="2">
        <v>4</v>
      </c>
      <c r="P1056">
        <v>3</v>
      </c>
      <c r="Q1056" t="str">
        <f>CONCATENATE(C1056,E1056,G1056,I1056)</f>
        <v>234</v>
      </c>
    </row>
    <row r="1057" spans="1:17" x14ac:dyDescent="0.25">
      <c r="A1057">
        <v>10824</v>
      </c>
      <c r="D1057">
        <v>211.97010699999998</v>
      </c>
      <c r="E1057" s="4">
        <v>2</v>
      </c>
      <c r="F1057">
        <v>201.76742300000001</v>
      </c>
      <c r="G1057" s="3">
        <v>3</v>
      </c>
      <c r="H1057">
        <v>196.72966199999999</v>
      </c>
      <c r="I1057" s="2">
        <v>4</v>
      </c>
      <c r="P1057">
        <v>3</v>
      </c>
      <c r="Q1057" t="str">
        <f>CONCATENATE(C1057,E1057,G1057,I1057)</f>
        <v>234</v>
      </c>
    </row>
    <row r="1058" spans="1:17" x14ac:dyDescent="0.25">
      <c r="A1058">
        <v>10825</v>
      </c>
      <c r="D1058">
        <v>211.97010699999998</v>
      </c>
      <c r="E1058" s="4">
        <v>2</v>
      </c>
      <c r="F1058">
        <v>201.76742300000001</v>
      </c>
      <c r="G1058" s="3">
        <v>3</v>
      </c>
      <c r="H1058">
        <v>196.72966199999999</v>
      </c>
      <c r="I1058" s="2">
        <v>4</v>
      </c>
      <c r="P1058">
        <v>3</v>
      </c>
      <c r="Q1058" t="str">
        <f>CONCATENATE(C1058,E1058,G1058,I1058)</f>
        <v>234</v>
      </c>
    </row>
    <row r="1059" spans="1:17" x14ac:dyDescent="0.25">
      <c r="A1059">
        <v>10826</v>
      </c>
      <c r="D1059">
        <v>211.97010699999998</v>
      </c>
      <c r="E1059" s="4">
        <v>2</v>
      </c>
      <c r="F1059">
        <v>201.76742300000001</v>
      </c>
      <c r="G1059" s="3">
        <v>3</v>
      </c>
      <c r="H1059">
        <v>196.72966199999999</v>
      </c>
      <c r="I1059" s="2">
        <v>4</v>
      </c>
      <c r="P1059">
        <v>3</v>
      </c>
      <c r="Q1059" t="str">
        <f>CONCATENATE(C1059,E1059,G1059,I1059)</f>
        <v>234</v>
      </c>
    </row>
    <row r="1060" spans="1:17" x14ac:dyDescent="0.25">
      <c r="A1060">
        <v>10827</v>
      </c>
      <c r="D1060">
        <v>211.97010699999998</v>
      </c>
      <c r="E1060" s="4">
        <v>2</v>
      </c>
      <c r="F1060">
        <v>201.76742300000001</v>
      </c>
      <c r="G1060" s="3">
        <v>3</v>
      </c>
      <c r="P1060">
        <v>2</v>
      </c>
      <c r="Q1060" t="str">
        <f>CONCATENATE(C1060,E1060,G1060,I1060)</f>
        <v>23</v>
      </c>
    </row>
    <row r="1061" spans="1:17" x14ac:dyDescent="0.25">
      <c r="A1061">
        <v>10828</v>
      </c>
      <c r="D1061">
        <v>211.97010699999998</v>
      </c>
      <c r="E1061" s="4">
        <v>2</v>
      </c>
      <c r="F1061">
        <v>201.76742300000001</v>
      </c>
      <c r="G1061" s="3">
        <v>3</v>
      </c>
      <c r="P1061">
        <v>2</v>
      </c>
      <c r="Q1061" t="str">
        <f>CONCATENATE(C1061,E1061,G1061,I1061)</f>
        <v>23</v>
      </c>
    </row>
    <row r="1062" spans="1:17" x14ac:dyDescent="0.25">
      <c r="A1062">
        <v>10829</v>
      </c>
      <c r="D1062">
        <v>211.97010699999998</v>
      </c>
      <c r="E1062" s="4">
        <v>2</v>
      </c>
      <c r="F1062">
        <v>201.76742300000001</v>
      </c>
      <c r="G1062" s="3">
        <v>3</v>
      </c>
      <c r="P1062">
        <v>2</v>
      </c>
      <c r="Q1062" t="str">
        <f>CONCATENATE(C1062,E1062,G1062,I1062)</f>
        <v>23</v>
      </c>
    </row>
    <row r="1063" spans="1:17" x14ac:dyDescent="0.25">
      <c r="A1063">
        <v>10830</v>
      </c>
      <c r="D1063">
        <v>211.97010699999998</v>
      </c>
      <c r="E1063" s="4">
        <v>2</v>
      </c>
      <c r="F1063">
        <v>201.76742300000001</v>
      </c>
      <c r="G1063" s="3">
        <v>3</v>
      </c>
      <c r="P1063">
        <v>2</v>
      </c>
      <c r="Q1063" t="str">
        <f>CONCATENATE(C1063,E1063,G1063,I1063)</f>
        <v>23</v>
      </c>
    </row>
    <row r="1064" spans="1:17" x14ac:dyDescent="0.25">
      <c r="A1064">
        <v>10831</v>
      </c>
      <c r="D1064">
        <v>211.97010699999998</v>
      </c>
      <c r="E1064" s="4">
        <v>2</v>
      </c>
      <c r="F1064">
        <v>201.76742300000001</v>
      </c>
      <c r="G1064" s="3">
        <v>3</v>
      </c>
      <c r="P1064">
        <v>2</v>
      </c>
      <c r="Q1064" t="str">
        <f>CONCATENATE(C1064,E1064,G1064,I1064)</f>
        <v>23</v>
      </c>
    </row>
    <row r="1065" spans="1:17" x14ac:dyDescent="0.25">
      <c r="A1065">
        <v>10832</v>
      </c>
      <c r="B1065">
        <v>219.06093799999999</v>
      </c>
      <c r="C1065" s="1">
        <v>1</v>
      </c>
      <c r="D1065">
        <v>211.97010699999998</v>
      </c>
      <c r="E1065" s="4">
        <v>2</v>
      </c>
      <c r="F1065">
        <v>201.76742300000001</v>
      </c>
      <c r="G1065" s="3">
        <v>3</v>
      </c>
      <c r="P1065">
        <v>3</v>
      </c>
      <c r="Q1065" t="str">
        <f>CONCATENATE(C1065,E1065,G1065,I1065)</f>
        <v>123</v>
      </c>
    </row>
    <row r="1066" spans="1:17" x14ac:dyDescent="0.25">
      <c r="A1066">
        <v>10833</v>
      </c>
      <c r="B1066">
        <v>219.06093799999999</v>
      </c>
      <c r="C1066" s="1">
        <v>1</v>
      </c>
      <c r="F1066">
        <v>201.89333399999998</v>
      </c>
      <c r="G1066" s="3">
        <v>3</v>
      </c>
      <c r="P1066">
        <v>2</v>
      </c>
      <c r="Q1066" t="str">
        <f>CONCATENATE(C1066,E1066,G1066,I1066)</f>
        <v>13</v>
      </c>
    </row>
    <row r="1067" spans="1:17" x14ac:dyDescent="0.25">
      <c r="A1067">
        <v>10834</v>
      </c>
      <c r="B1067">
        <v>219.06093799999999</v>
      </c>
      <c r="C1067" s="1">
        <v>1</v>
      </c>
      <c r="F1067">
        <v>201.95623699999999</v>
      </c>
      <c r="G1067" s="3">
        <v>3</v>
      </c>
      <c r="P1067">
        <v>2</v>
      </c>
      <c r="Q1067" t="str">
        <f>CONCATENATE(C1067,E1067,G1067,I1067)</f>
        <v>13</v>
      </c>
    </row>
    <row r="1068" spans="1:17" x14ac:dyDescent="0.25">
      <c r="A1068">
        <v>10835</v>
      </c>
      <c r="B1068">
        <v>219.06093799999999</v>
      </c>
      <c r="C1068" s="1">
        <v>1</v>
      </c>
      <c r="P1068">
        <v>1</v>
      </c>
      <c r="Q1068" t="str">
        <f>CONCATENATE(C1068,E1068,G1068,I1068)</f>
        <v>1</v>
      </c>
    </row>
    <row r="1069" spans="1:17" x14ac:dyDescent="0.25">
      <c r="A1069">
        <v>10836</v>
      </c>
      <c r="B1069">
        <v>219.06093799999999</v>
      </c>
      <c r="C1069" s="1">
        <v>1</v>
      </c>
      <c r="P1069">
        <v>1</v>
      </c>
      <c r="Q1069" t="str">
        <f>CONCATENATE(C1069,E1069,G1069,I1069)</f>
        <v>1</v>
      </c>
    </row>
    <row r="1070" spans="1:17" x14ac:dyDescent="0.25">
      <c r="A1070">
        <v>10837</v>
      </c>
      <c r="B1070">
        <v>219.06093799999999</v>
      </c>
      <c r="C1070" s="1">
        <v>1</v>
      </c>
      <c r="H1070">
        <v>213.162398</v>
      </c>
      <c r="I1070" s="2">
        <v>4</v>
      </c>
      <c r="P1070">
        <v>2</v>
      </c>
      <c r="Q1070" t="str">
        <f>CONCATENATE(C1070,E1070,G1070,I1070)</f>
        <v>14</v>
      </c>
    </row>
    <row r="1071" spans="1:17" x14ac:dyDescent="0.25">
      <c r="A1071">
        <v>10838</v>
      </c>
      <c r="B1071">
        <v>219.06093799999999</v>
      </c>
      <c r="C1071" s="1">
        <v>1</v>
      </c>
      <c r="H1071">
        <v>213.162398</v>
      </c>
      <c r="I1071" s="2">
        <v>4</v>
      </c>
      <c r="P1071">
        <v>2</v>
      </c>
      <c r="Q1071" t="str">
        <f>CONCATENATE(C1071,E1071,G1071,I1071)</f>
        <v>14</v>
      </c>
    </row>
    <row r="1072" spans="1:17" x14ac:dyDescent="0.25">
      <c r="A1072">
        <v>10839</v>
      </c>
      <c r="B1072">
        <v>219.06093799999999</v>
      </c>
      <c r="C1072" s="1">
        <v>1</v>
      </c>
      <c r="H1072">
        <v>213.162398</v>
      </c>
      <c r="I1072" s="2">
        <v>4</v>
      </c>
      <c r="P1072">
        <v>2</v>
      </c>
      <c r="Q1072" t="str">
        <f>CONCATENATE(C1072,E1072,G1072,I1072)</f>
        <v>14</v>
      </c>
    </row>
    <row r="1073" spans="1:17" x14ac:dyDescent="0.25">
      <c r="A1073">
        <v>10840</v>
      </c>
      <c r="B1073">
        <v>219.06093799999999</v>
      </c>
      <c r="C1073" s="1">
        <v>1</v>
      </c>
      <c r="H1073">
        <v>213.162398</v>
      </c>
      <c r="I1073" s="2">
        <v>4</v>
      </c>
      <c r="P1073">
        <v>2</v>
      </c>
      <c r="Q1073" t="str">
        <f>CONCATENATE(C1073,E1073,G1073,I1073)</f>
        <v>14</v>
      </c>
    </row>
    <row r="1074" spans="1:17" x14ac:dyDescent="0.25">
      <c r="A1074">
        <v>10841</v>
      </c>
      <c r="B1074">
        <v>219.06093799999999</v>
      </c>
      <c r="C1074" s="1">
        <v>1</v>
      </c>
      <c r="H1074">
        <v>213.162398</v>
      </c>
      <c r="I1074" s="2">
        <v>4</v>
      </c>
      <c r="P1074">
        <v>2</v>
      </c>
      <c r="Q1074" t="str">
        <f>CONCATENATE(C1074,E1074,G1074,I1074)</f>
        <v>14</v>
      </c>
    </row>
    <row r="1075" spans="1:17" x14ac:dyDescent="0.25">
      <c r="A1075">
        <v>10842</v>
      </c>
      <c r="B1075">
        <v>219.06093799999999</v>
      </c>
      <c r="C1075" s="1">
        <v>1</v>
      </c>
      <c r="H1075">
        <v>213.162398</v>
      </c>
      <c r="I1075" s="2">
        <v>4</v>
      </c>
      <c r="P1075">
        <v>2</v>
      </c>
      <c r="Q1075" t="str">
        <f>CONCATENATE(C1075,E1075,G1075,I1075)</f>
        <v>14</v>
      </c>
    </row>
    <row r="1076" spans="1:17" x14ac:dyDescent="0.25">
      <c r="A1076">
        <v>10843</v>
      </c>
      <c r="B1076">
        <v>219.37468999999999</v>
      </c>
      <c r="C1076" s="1">
        <v>1</v>
      </c>
      <c r="H1076">
        <v>213.162398</v>
      </c>
      <c r="I1076" s="2">
        <v>4</v>
      </c>
      <c r="P1076">
        <v>2</v>
      </c>
      <c r="Q1076" t="str">
        <f>CONCATENATE(C1076,E1076,G1076,I1076)</f>
        <v>14</v>
      </c>
    </row>
    <row r="1077" spans="1:17" x14ac:dyDescent="0.25">
      <c r="A1077">
        <v>10844</v>
      </c>
      <c r="D1077">
        <v>226.842085</v>
      </c>
      <c r="E1077" s="4">
        <v>2</v>
      </c>
      <c r="H1077">
        <v>213.162398</v>
      </c>
      <c r="I1077" s="2">
        <v>4</v>
      </c>
      <c r="P1077">
        <v>2</v>
      </c>
      <c r="Q1077" t="str">
        <f>CONCATENATE(C1077,E1077,G1077,I1077)</f>
        <v>24</v>
      </c>
    </row>
    <row r="1078" spans="1:17" x14ac:dyDescent="0.25">
      <c r="A1078">
        <v>10845</v>
      </c>
      <c r="D1078">
        <v>226.842085</v>
      </c>
      <c r="E1078" s="4">
        <v>2</v>
      </c>
      <c r="H1078">
        <v>213.162398</v>
      </c>
      <c r="I1078" s="2">
        <v>4</v>
      </c>
      <c r="P1078">
        <v>2</v>
      </c>
      <c r="Q1078" t="str">
        <f>CONCATENATE(C1078,E1078,G1078,I1078)</f>
        <v>24</v>
      </c>
    </row>
    <row r="1079" spans="1:17" x14ac:dyDescent="0.25">
      <c r="A1079">
        <v>10846</v>
      </c>
      <c r="D1079">
        <v>226.96760799999998</v>
      </c>
      <c r="E1079" s="4">
        <v>2</v>
      </c>
      <c r="H1079">
        <v>213.162398</v>
      </c>
      <c r="I1079" s="2">
        <v>4</v>
      </c>
      <c r="P1079">
        <v>2</v>
      </c>
      <c r="Q1079" t="str">
        <f>CONCATENATE(C1079,E1079,G1079,I1079)</f>
        <v>24</v>
      </c>
    </row>
    <row r="1080" spans="1:17" x14ac:dyDescent="0.25">
      <c r="A1080">
        <v>10847</v>
      </c>
      <c r="D1080">
        <v>226.96760799999998</v>
      </c>
      <c r="E1080" s="4">
        <v>2</v>
      </c>
      <c r="F1080">
        <v>218.74719099999999</v>
      </c>
      <c r="G1080" s="3">
        <v>3</v>
      </c>
      <c r="H1080">
        <v>213.162398</v>
      </c>
      <c r="I1080" s="2">
        <v>4</v>
      </c>
      <c r="P1080">
        <v>3</v>
      </c>
      <c r="Q1080" t="str">
        <f>CONCATENATE(C1080,E1080,G1080,I1080)</f>
        <v>234</v>
      </c>
    </row>
    <row r="1081" spans="1:17" x14ac:dyDescent="0.25">
      <c r="A1081">
        <v>10848</v>
      </c>
      <c r="D1081">
        <v>226.96760799999998</v>
      </c>
      <c r="E1081" s="4">
        <v>2</v>
      </c>
      <c r="F1081">
        <v>218.74719099999999</v>
      </c>
      <c r="G1081" s="3">
        <v>3</v>
      </c>
      <c r="H1081">
        <v>213.41333599999999</v>
      </c>
      <c r="I1081" s="2">
        <v>4</v>
      </c>
      <c r="P1081">
        <v>3</v>
      </c>
      <c r="Q1081" t="str">
        <f>CONCATENATE(C1081,E1081,G1081,I1081)</f>
        <v>234</v>
      </c>
    </row>
    <row r="1082" spans="1:17" x14ac:dyDescent="0.25">
      <c r="A1082">
        <v>10849</v>
      </c>
      <c r="D1082">
        <v>226.96760799999998</v>
      </c>
      <c r="E1082" s="4">
        <v>2</v>
      </c>
      <c r="F1082">
        <v>218.74719099999999</v>
      </c>
      <c r="G1082" s="3">
        <v>3</v>
      </c>
      <c r="P1082">
        <v>2</v>
      </c>
      <c r="Q1082" t="str">
        <f>CONCATENATE(C1082,E1082,G1082,I1082)</f>
        <v>23</v>
      </c>
    </row>
    <row r="1083" spans="1:17" x14ac:dyDescent="0.25">
      <c r="A1083">
        <v>10850</v>
      </c>
      <c r="D1083">
        <v>226.96760799999998</v>
      </c>
      <c r="E1083" s="4">
        <v>2</v>
      </c>
      <c r="F1083">
        <v>218.74719099999999</v>
      </c>
      <c r="G1083" s="3">
        <v>3</v>
      </c>
      <c r="P1083">
        <v>2</v>
      </c>
      <c r="Q1083" t="str">
        <f>CONCATENATE(C1083,E1083,G1083,I1083)</f>
        <v>23</v>
      </c>
    </row>
    <row r="1084" spans="1:17" x14ac:dyDescent="0.25">
      <c r="A1084">
        <v>10851</v>
      </c>
      <c r="D1084">
        <v>226.96760799999998</v>
      </c>
      <c r="E1084" s="4">
        <v>2</v>
      </c>
      <c r="F1084">
        <v>218.74719099999999</v>
      </c>
      <c r="G1084" s="3">
        <v>3</v>
      </c>
      <c r="P1084">
        <v>2</v>
      </c>
      <c r="Q1084" t="str">
        <f>CONCATENATE(C1084,E1084,G1084,I1084)</f>
        <v>23</v>
      </c>
    </row>
    <row r="1085" spans="1:17" x14ac:dyDescent="0.25">
      <c r="A1085">
        <v>10852</v>
      </c>
      <c r="D1085">
        <v>226.96760799999998</v>
      </c>
      <c r="E1085" s="4">
        <v>2</v>
      </c>
      <c r="F1085">
        <v>218.74719099999999</v>
      </c>
      <c r="G1085" s="3">
        <v>3</v>
      </c>
      <c r="P1085">
        <v>2</v>
      </c>
      <c r="Q1085" t="str">
        <f>CONCATENATE(C1085,E1085,G1085,I1085)</f>
        <v>23</v>
      </c>
    </row>
    <row r="1086" spans="1:17" x14ac:dyDescent="0.25">
      <c r="A1086">
        <v>10853</v>
      </c>
      <c r="D1086">
        <v>226.96760799999998</v>
      </c>
      <c r="E1086" s="4">
        <v>2</v>
      </c>
      <c r="F1086">
        <v>218.74719099999999</v>
      </c>
      <c r="G1086" s="3">
        <v>3</v>
      </c>
      <c r="P1086">
        <v>2</v>
      </c>
      <c r="Q1086" t="str">
        <f>CONCATENATE(C1086,E1086,G1086,I1086)</f>
        <v>23</v>
      </c>
    </row>
    <row r="1087" spans="1:17" x14ac:dyDescent="0.25">
      <c r="A1087">
        <v>10854</v>
      </c>
      <c r="D1087">
        <v>226.96760799999998</v>
      </c>
      <c r="E1087" s="4">
        <v>2</v>
      </c>
      <c r="F1087">
        <v>218.74719099999999</v>
      </c>
      <c r="G1087" s="3">
        <v>3</v>
      </c>
      <c r="P1087">
        <v>2</v>
      </c>
      <c r="Q1087" t="str">
        <f>CONCATENATE(C1087,E1087,G1087,I1087)</f>
        <v>23</v>
      </c>
    </row>
    <row r="1088" spans="1:17" x14ac:dyDescent="0.25">
      <c r="A1088">
        <v>10855</v>
      </c>
      <c r="B1088">
        <v>233.87021099999998</v>
      </c>
      <c r="C1088" s="1">
        <v>1</v>
      </c>
      <c r="D1088">
        <v>226.96760799999998</v>
      </c>
      <c r="E1088" s="4">
        <v>2</v>
      </c>
      <c r="F1088">
        <v>218.74719099999999</v>
      </c>
      <c r="G1088" s="3">
        <v>3</v>
      </c>
      <c r="P1088">
        <v>3</v>
      </c>
      <c r="Q1088" t="str">
        <f>CONCATENATE(C1088,E1088,G1088,I1088)</f>
        <v>123</v>
      </c>
    </row>
    <row r="1089" spans="1:17" x14ac:dyDescent="0.25">
      <c r="A1089">
        <v>10856</v>
      </c>
      <c r="B1089">
        <v>233.87021099999998</v>
      </c>
      <c r="C1089" s="1">
        <v>1</v>
      </c>
      <c r="D1089">
        <v>227.40687800000001</v>
      </c>
      <c r="E1089" s="4">
        <v>2</v>
      </c>
      <c r="F1089">
        <v>218.87270999999998</v>
      </c>
      <c r="G1089" s="3">
        <v>3</v>
      </c>
      <c r="P1089">
        <v>3</v>
      </c>
      <c r="Q1089" t="str">
        <f>CONCATENATE(C1089,E1089,G1089,I1089)</f>
        <v>123</v>
      </c>
    </row>
    <row r="1090" spans="1:17" x14ac:dyDescent="0.25">
      <c r="A1090">
        <v>10857</v>
      </c>
      <c r="B1090">
        <v>233.87021099999998</v>
      </c>
      <c r="C1090" s="1">
        <v>1</v>
      </c>
      <c r="F1090">
        <v>218.87270999999998</v>
      </c>
      <c r="G1090" s="3">
        <v>3</v>
      </c>
      <c r="P1090">
        <v>2</v>
      </c>
      <c r="Q1090" t="str">
        <f>CONCATENATE(C1090,E1090,G1090,I1090)</f>
        <v>13</v>
      </c>
    </row>
    <row r="1091" spans="1:17" x14ac:dyDescent="0.25">
      <c r="A1091">
        <v>10858</v>
      </c>
      <c r="B1091">
        <v>233.87021099999998</v>
      </c>
      <c r="C1091" s="1">
        <v>1</v>
      </c>
      <c r="F1091">
        <v>218.99823199999997</v>
      </c>
      <c r="G1091" s="3">
        <v>3</v>
      </c>
      <c r="P1091">
        <v>2</v>
      </c>
      <c r="Q1091" t="str">
        <f>CONCATENATE(C1091,E1091,G1091,I1091)</f>
        <v>13</v>
      </c>
    </row>
    <row r="1092" spans="1:17" x14ac:dyDescent="0.25">
      <c r="A1092">
        <v>10859</v>
      </c>
      <c r="B1092">
        <v>233.87021099999998</v>
      </c>
      <c r="C1092" s="1">
        <v>1</v>
      </c>
      <c r="P1092">
        <v>1</v>
      </c>
      <c r="Q1092" t="str">
        <f>CONCATENATE(C1092,E1092,G1092,I1092)</f>
        <v>1</v>
      </c>
    </row>
    <row r="1093" spans="1:17" x14ac:dyDescent="0.25">
      <c r="A1093">
        <v>10860</v>
      </c>
      <c r="B1093">
        <v>233.87021099999998</v>
      </c>
      <c r="C1093" s="1">
        <v>1</v>
      </c>
      <c r="P1093">
        <v>1</v>
      </c>
      <c r="Q1093" t="str">
        <f>CONCATENATE(C1093,E1093,G1093,I1093)</f>
        <v>1</v>
      </c>
    </row>
    <row r="1094" spans="1:17" x14ac:dyDescent="0.25">
      <c r="A1094">
        <v>10861</v>
      </c>
      <c r="B1094">
        <v>233.87021099999998</v>
      </c>
      <c r="C1094" s="1">
        <v>1</v>
      </c>
      <c r="H1094">
        <v>227.657816</v>
      </c>
      <c r="I1094" s="2">
        <v>4</v>
      </c>
      <c r="P1094">
        <v>2</v>
      </c>
      <c r="Q1094" t="str">
        <f>CONCATENATE(C1094,E1094,G1094,I1094)</f>
        <v>14</v>
      </c>
    </row>
    <row r="1095" spans="1:17" x14ac:dyDescent="0.25">
      <c r="A1095">
        <v>10862</v>
      </c>
      <c r="B1095">
        <v>233.87021099999998</v>
      </c>
      <c r="C1095" s="1">
        <v>1</v>
      </c>
      <c r="H1095">
        <v>227.657816</v>
      </c>
      <c r="I1095" s="2">
        <v>4</v>
      </c>
      <c r="P1095">
        <v>2</v>
      </c>
      <c r="Q1095" t="str">
        <f>CONCATENATE(C1095,E1095,G1095,I1095)</f>
        <v>14</v>
      </c>
    </row>
    <row r="1096" spans="1:17" x14ac:dyDescent="0.25">
      <c r="A1096">
        <v>10863</v>
      </c>
      <c r="B1096">
        <v>233.87021099999998</v>
      </c>
      <c r="C1096" s="1">
        <v>1</v>
      </c>
      <c r="H1096">
        <v>227.657816</v>
      </c>
      <c r="I1096" s="2">
        <v>4</v>
      </c>
      <c r="P1096">
        <v>2</v>
      </c>
      <c r="Q1096" t="str">
        <f>CONCATENATE(C1096,E1096,G1096,I1096)</f>
        <v>14</v>
      </c>
    </row>
    <row r="1097" spans="1:17" x14ac:dyDescent="0.25">
      <c r="A1097">
        <v>10864</v>
      </c>
      <c r="B1097">
        <v>233.87021099999998</v>
      </c>
      <c r="C1097" s="1">
        <v>1</v>
      </c>
      <c r="H1097">
        <v>227.657816</v>
      </c>
      <c r="I1097" s="2">
        <v>4</v>
      </c>
      <c r="P1097">
        <v>2</v>
      </c>
      <c r="Q1097" t="str">
        <f>CONCATENATE(C1097,E1097,G1097,I1097)</f>
        <v>14</v>
      </c>
    </row>
    <row r="1098" spans="1:17" x14ac:dyDescent="0.25">
      <c r="A1098">
        <v>10865</v>
      </c>
      <c r="B1098">
        <v>233.87021099999998</v>
      </c>
      <c r="C1098" s="1">
        <v>1</v>
      </c>
      <c r="H1098">
        <v>227.657816</v>
      </c>
      <c r="I1098" s="2">
        <v>4</v>
      </c>
      <c r="P1098">
        <v>2</v>
      </c>
      <c r="Q1098" t="str">
        <f>CONCATENATE(C1098,E1098,G1098,I1098)</f>
        <v>14</v>
      </c>
    </row>
    <row r="1099" spans="1:17" x14ac:dyDescent="0.25">
      <c r="A1099">
        <v>10866</v>
      </c>
      <c r="B1099">
        <v>233.87021099999998</v>
      </c>
      <c r="C1099" s="1">
        <v>1</v>
      </c>
      <c r="H1099">
        <v>227.657816</v>
      </c>
      <c r="I1099" s="2">
        <v>4</v>
      </c>
      <c r="P1099">
        <v>2</v>
      </c>
      <c r="Q1099" t="str">
        <f>CONCATENATE(C1099,E1099,G1099,I1099)</f>
        <v>14</v>
      </c>
    </row>
    <row r="1100" spans="1:17" x14ac:dyDescent="0.25">
      <c r="A1100">
        <v>10867</v>
      </c>
      <c r="B1100">
        <v>234.18396200000001</v>
      </c>
      <c r="C1100" s="1">
        <v>1</v>
      </c>
      <c r="D1100">
        <v>241.96510699999999</v>
      </c>
      <c r="E1100" s="4">
        <v>2</v>
      </c>
      <c r="H1100">
        <v>227.657816</v>
      </c>
      <c r="I1100" s="2">
        <v>4</v>
      </c>
      <c r="P1100">
        <v>3</v>
      </c>
      <c r="Q1100" t="str">
        <f>CONCATENATE(C1100,E1100,G1100,I1100)</f>
        <v>124</v>
      </c>
    </row>
    <row r="1101" spans="1:17" x14ac:dyDescent="0.25">
      <c r="A1101">
        <v>10868</v>
      </c>
      <c r="D1101">
        <v>241.96510699999999</v>
      </c>
      <c r="E1101" s="4">
        <v>2</v>
      </c>
      <c r="H1101">
        <v>227.657816</v>
      </c>
      <c r="I1101" s="2">
        <v>4</v>
      </c>
      <c r="P1101">
        <v>2</v>
      </c>
      <c r="Q1101" t="str">
        <f>CONCATENATE(C1101,E1101,G1101,I1101)</f>
        <v>24</v>
      </c>
    </row>
    <row r="1102" spans="1:17" x14ac:dyDescent="0.25">
      <c r="A1102">
        <v>10869</v>
      </c>
      <c r="D1102">
        <v>241.96510699999999</v>
      </c>
      <c r="E1102" s="4">
        <v>2</v>
      </c>
      <c r="H1102">
        <v>227.657816</v>
      </c>
      <c r="I1102" s="2">
        <v>4</v>
      </c>
      <c r="P1102">
        <v>2</v>
      </c>
      <c r="Q1102" t="str">
        <f>CONCATENATE(C1102,E1102,G1102,I1102)</f>
        <v>24</v>
      </c>
    </row>
    <row r="1103" spans="1:17" x14ac:dyDescent="0.25">
      <c r="A1103">
        <v>10870</v>
      </c>
      <c r="D1103">
        <v>241.96510699999999</v>
      </c>
      <c r="E1103" s="4">
        <v>2</v>
      </c>
      <c r="H1103">
        <v>227.846148</v>
      </c>
      <c r="I1103" s="2">
        <v>4</v>
      </c>
      <c r="P1103">
        <v>2</v>
      </c>
      <c r="Q1103" t="str">
        <f>CONCATENATE(C1103,E1103,G1103,I1103)</f>
        <v>24</v>
      </c>
    </row>
    <row r="1104" spans="1:17" x14ac:dyDescent="0.25">
      <c r="A1104">
        <v>10871</v>
      </c>
      <c r="D1104">
        <v>241.96510699999999</v>
      </c>
      <c r="E1104" s="4">
        <v>2</v>
      </c>
      <c r="F1104">
        <v>234.49770999999998</v>
      </c>
      <c r="G1104" s="3">
        <v>3</v>
      </c>
      <c r="H1104">
        <v>228.03437700000001</v>
      </c>
      <c r="I1104" s="2">
        <v>4</v>
      </c>
      <c r="P1104">
        <v>3</v>
      </c>
      <c r="Q1104" t="str">
        <f>CONCATENATE(C1104,E1104,G1104,I1104)</f>
        <v>234</v>
      </c>
    </row>
    <row r="1105" spans="1:17" x14ac:dyDescent="0.25">
      <c r="A1105">
        <v>10872</v>
      </c>
      <c r="D1105">
        <v>241.96510699999999</v>
      </c>
      <c r="E1105" s="4">
        <v>2</v>
      </c>
      <c r="F1105">
        <v>234.49770999999998</v>
      </c>
      <c r="G1105" s="3">
        <v>3</v>
      </c>
      <c r="P1105">
        <v>2</v>
      </c>
      <c r="Q1105" t="str">
        <f>CONCATENATE(C1105,E1105,G1105,I1105)</f>
        <v>23</v>
      </c>
    </row>
    <row r="1106" spans="1:17" x14ac:dyDescent="0.25">
      <c r="A1106">
        <v>10873</v>
      </c>
      <c r="D1106">
        <v>241.96510699999999</v>
      </c>
      <c r="E1106" s="4">
        <v>2</v>
      </c>
      <c r="F1106">
        <v>234.49770999999998</v>
      </c>
      <c r="G1106" s="3">
        <v>3</v>
      </c>
      <c r="P1106">
        <v>2</v>
      </c>
      <c r="Q1106" t="str">
        <f>CONCATENATE(C1106,E1106,G1106,I1106)</f>
        <v>23</v>
      </c>
    </row>
    <row r="1107" spans="1:17" x14ac:dyDescent="0.25">
      <c r="A1107">
        <v>10874</v>
      </c>
      <c r="D1107">
        <v>241.96510699999999</v>
      </c>
      <c r="E1107" s="4">
        <v>2</v>
      </c>
      <c r="F1107">
        <v>234.49770999999998</v>
      </c>
      <c r="G1107" s="3">
        <v>3</v>
      </c>
      <c r="P1107">
        <v>2</v>
      </c>
      <c r="Q1107" t="str">
        <f>CONCATENATE(C1107,E1107,G1107,I1107)</f>
        <v>23</v>
      </c>
    </row>
    <row r="1108" spans="1:17" x14ac:dyDescent="0.25">
      <c r="A1108">
        <v>10875</v>
      </c>
      <c r="D1108">
        <v>241.96510699999999</v>
      </c>
      <c r="E1108" s="4">
        <v>2</v>
      </c>
      <c r="F1108">
        <v>234.49770999999998</v>
      </c>
      <c r="G1108" s="3">
        <v>3</v>
      </c>
      <c r="P1108">
        <v>2</v>
      </c>
      <c r="Q1108" t="str">
        <f>CONCATENATE(C1108,E1108,G1108,I1108)</f>
        <v>23</v>
      </c>
    </row>
    <row r="1109" spans="1:17" x14ac:dyDescent="0.25">
      <c r="A1109">
        <v>10876</v>
      </c>
      <c r="D1109">
        <v>241.96510699999999</v>
      </c>
      <c r="E1109" s="4">
        <v>2</v>
      </c>
      <c r="F1109">
        <v>234.49770999999998</v>
      </c>
      <c r="G1109" s="3">
        <v>3</v>
      </c>
      <c r="P1109">
        <v>2</v>
      </c>
      <c r="Q1109" t="str">
        <f>CONCATENATE(C1109,E1109,G1109,I1109)</f>
        <v>23</v>
      </c>
    </row>
    <row r="1110" spans="1:17" x14ac:dyDescent="0.25">
      <c r="A1110">
        <v>10877</v>
      </c>
      <c r="D1110">
        <v>241.96510699999999</v>
      </c>
      <c r="E1110" s="4">
        <v>2</v>
      </c>
      <c r="F1110">
        <v>234.49770999999998</v>
      </c>
      <c r="G1110" s="3">
        <v>3</v>
      </c>
      <c r="P1110">
        <v>2</v>
      </c>
      <c r="Q1110" t="str">
        <f>CONCATENATE(C1110,E1110,G1110,I1110)</f>
        <v>23</v>
      </c>
    </row>
    <row r="1111" spans="1:17" x14ac:dyDescent="0.25">
      <c r="A1111">
        <v>10878</v>
      </c>
      <c r="B1111">
        <v>247.61271099999999</v>
      </c>
      <c r="C1111" s="1">
        <v>1</v>
      </c>
      <c r="D1111">
        <v>241.96510699999999</v>
      </c>
      <c r="E1111" s="4">
        <v>2</v>
      </c>
      <c r="F1111">
        <v>234.49770999999998</v>
      </c>
      <c r="G1111" s="3">
        <v>3</v>
      </c>
      <c r="P1111">
        <v>3</v>
      </c>
      <c r="Q1111" t="str">
        <f>CONCATENATE(C1111,E1111,G1111,I1111)</f>
        <v>123</v>
      </c>
    </row>
    <row r="1112" spans="1:17" x14ac:dyDescent="0.25">
      <c r="A1112">
        <v>10879</v>
      </c>
      <c r="B1112">
        <v>247.61271099999999</v>
      </c>
      <c r="C1112" s="1">
        <v>1</v>
      </c>
      <c r="D1112">
        <v>241.96510699999999</v>
      </c>
      <c r="E1112" s="4">
        <v>2</v>
      </c>
      <c r="F1112">
        <v>234.49770999999998</v>
      </c>
      <c r="G1112" s="3">
        <v>3</v>
      </c>
      <c r="P1112">
        <v>3</v>
      </c>
      <c r="Q1112" t="str">
        <f>CONCATENATE(C1112,E1112,G1112,I1112)</f>
        <v>123</v>
      </c>
    </row>
    <row r="1113" spans="1:17" x14ac:dyDescent="0.25">
      <c r="A1113">
        <v>10880</v>
      </c>
      <c r="B1113">
        <v>247.61271099999999</v>
      </c>
      <c r="C1113" s="1">
        <v>1</v>
      </c>
      <c r="D1113">
        <v>241.96510699999999</v>
      </c>
      <c r="E1113" s="4">
        <v>2</v>
      </c>
      <c r="F1113">
        <v>234.49770999999998</v>
      </c>
      <c r="G1113" s="3">
        <v>3</v>
      </c>
      <c r="P1113">
        <v>3</v>
      </c>
      <c r="Q1113" t="str">
        <f>CONCATENATE(C1113,E1113,G1113,I1113)</f>
        <v>123</v>
      </c>
    </row>
    <row r="1114" spans="1:17" x14ac:dyDescent="0.25">
      <c r="A1114">
        <v>10881</v>
      </c>
      <c r="B1114">
        <v>247.61271099999999</v>
      </c>
      <c r="C1114" s="1">
        <v>1</v>
      </c>
      <c r="D1114">
        <v>241.96510699999999</v>
      </c>
      <c r="E1114" s="4">
        <v>2</v>
      </c>
      <c r="F1114">
        <v>234.49770999999998</v>
      </c>
      <c r="G1114" s="3">
        <v>3</v>
      </c>
      <c r="P1114">
        <v>3</v>
      </c>
      <c r="Q1114" t="str">
        <f>CONCATENATE(C1114,E1114,G1114,I1114)</f>
        <v>123</v>
      </c>
    </row>
    <row r="1115" spans="1:17" x14ac:dyDescent="0.25">
      <c r="A1115">
        <v>10882</v>
      </c>
      <c r="B1115">
        <v>247.61271099999999</v>
      </c>
      <c r="C1115" s="1">
        <v>1</v>
      </c>
      <c r="F1115">
        <v>234.49770999999998</v>
      </c>
      <c r="G1115" s="3">
        <v>3</v>
      </c>
      <c r="P1115">
        <v>2</v>
      </c>
      <c r="Q1115" t="str">
        <f>CONCATENATE(C1115,E1115,G1115,I1115)</f>
        <v>13</v>
      </c>
    </row>
    <row r="1116" spans="1:17" x14ac:dyDescent="0.25">
      <c r="A1116">
        <v>10883</v>
      </c>
      <c r="B1116">
        <v>247.61271099999999</v>
      </c>
      <c r="C1116" s="1">
        <v>1</v>
      </c>
      <c r="F1116">
        <v>234.49770999999998</v>
      </c>
      <c r="G1116" s="3">
        <v>3</v>
      </c>
      <c r="P1116">
        <v>2</v>
      </c>
      <c r="Q1116" t="str">
        <f>CONCATENATE(C1116,E1116,G1116,I1116)</f>
        <v>13</v>
      </c>
    </row>
    <row r="1117" spans="1:17" x14ac:dyDescent="0.25">
      <c r="A1117">
        <v>10884</v>
      </c>
      <c r="B1117">
        <v>247.80094199999999</v>
      </c>
      <c r="C1117" s="1">
        <v>1</v>
      </c>
      <c r="F1117">
        <v>234.49770999999998</v>
      </c>
      <c r="G1117" s="3">
        <v>3</v>
      </c>
      <c r="H1117">
        <v>241.46312799999998</v>
      </c>
      <c r="I1117" s="2">
        <v>4</v>
      </c>
      <c r="P1117">
        <v>3</v>
      </c>
      <c r="Q1117" t="str">
        <f>CONCATENATE(C1117,E1117,G1117,I1117)</f>
        <v>134</v>
      </c>
    </row>
    <row r="1118" spans="1:17" x14ac:dyDescent="0.25">
      <c r="A1118">
        <v>10885</v>
      </c>
      <c r="B1118">
        <v>247.80094199999999</v>
      </c>
      <c r="C1118" s="1">
        <v>1</v>
      </c>
      <c r="F1118">
        <v>234.81146100000001</v>
      </c>
      <c r="G1118" s="3">
        <v>3</v>
      </c>
      <c r="H1118">
        <v>241.46312799999998</v>
      </c>
      <c r="I1118" s="2">
        <v>4</v>
      </c>
      <c r="P1118">
        <v>3</v>
      </c>
      <c r="Q1118" t="str">
        <f>CONCATENATE(C1118,E1118,G1118,I1118)</f>
        <v>134</v>
      </c>
    </row>
    <row r="1119" spans="1:17" x14ac:dyDescent="0.25">
      <c r="A1119">
        <v>10886</v>
      </c>
      <c r="B1119">
        <v>247.80094199999999</v>
      </c>
      <c r="C1119" s="1">
        <v>1</v>
      </c>
      <c r="H1119">
        <v>241.46312799999998</v>
      </c>
      <c r="I1119" s="2">
        <v>4</v>
      </c>
      <c r="P1119">
        <v>2</v>
      </c>
      <c r="Q1119" t="str">
        <f>CONCATENATE(C1119,E1119,G1119,I1119)</f>
        <v>14</v>
      </c>
    </row>
    <row r="1120" spans="1:17" x14ac:dyDescent="0.25">
      <c r="A1120">
        <v>10887</v>
      </c>
      <c r="B1120">
        <v>247.80094199999999</v>
      </c>
      <c r="C1120" s="1">
        <v>1</v>
      </c>
      <c r="H1120">
        <v>241.46312799999998</v>
      </c>
      <c r="I1120" s="2">
        <v>4</v>
      </c>
      <c r="P1120">
        <v>2</v>
      </c>
      <c r="Q1120" t="str">
        <f>CONCATENATE(C1120,E1120,G1120,I1120)</f>
        <v>14</v>
      </c>
    </row>
    <row r="1121" spans="1:17" x14ac:dyDescent="0.25">
      <c r="A1121">
        <v>10888</v>
      </c>
      <c r="B1121">
        <v>247.80094199999999</v>
      </c>
      <c r="C1121" s="1">
        <v>1</v>
      </c>
      <c r="H1121">
        <v>241.58854499999998</v>
      </c>
      <c r="I1121" s="2">
        <v>4</v>
      </c>
      <c r="P1121">
        <v>2</v>
      </c>
      <c r="Q1121" t="str">
        <f>CONCATENATE(C1121,E1121,G1121,I1121)</f>
        <v>14</v>
      </c>
    </row>
    <row r="1122" spans="1:17" x14ac:dyDescent="0.25">
      <c r="A1122">
        <v>10889</v>
      </c>
      <c r="B1122">
        <v>247.80094199999999</v>
      </c>
      <c r="C1122" s="1">
        <v>1</v>
      </c>
      <c r="H1122">
        <v>241.58854499999998</v>
      </c>
      <c r="I1122" s="2">
        <v>4</v>
      </c>
      <c r="P1122">
        <v>2</v>
      </c>
      <c r="Q1122" t="str">
        <f>CONCATENATE(C1122,E1122,G1122,I1122)</f>
        <v>14</v>
      </c>
    </row>
    <row r="1123" spans="1:17" x14ac:dyDescent="0.25">
      <c r="A1123">
        <v>10890</v>
      </c>
      <c r="B1123">
        <v>247.80094199999999</v>
      </c>
      <c r="C1123" s="1">
        <v>1</v>
      </c>
      <c r="H1123">
        <v>241.58854499999998</v>
      </c>
      <c r="I1123" s="2">
        <v>4</v>
      </c>
      <c r="P1123">
        <v>2</v>
      </c>
      <c r="Q1123" t="str">
        <f>CONCATENATE(C1123,E1123,G1123,I1123)</f>
        <v>14</v>
      </c>
    </row>
    <row r="1124" spans="1:17" x14ac:dyDescent="0.25">
      <c r="A1124">
        <v>10891</v>
      </c>
      <c r="B1124">
        <v>247.80094199999999</v>
      </c>
      <c r="C1124" s="1">
        <v>1</v>
      </c>
      <c r="H1124">
        <v>241.58854499999998</v>
      </c>
      <c r="I1124" s="2">
        <v>4</v>
      </c>
      <c r="P1124">
        <v>2</v>
      </c>
      <c r="Q1124" t="str">
        <f>CONCATENATE(C1124,E1124,G1124,I1124)</f>
        <v>14</v>
      </c>
    </row>
    <row r="1125" spans="1:17" x14ac:dyDescent="0.25">
      <c r="A1125">
        <v>10892</v>
      </c>
      <c r="B1125">
        <v>247.80094199999999</v>
      </c>
      <c r="C1125" s="1">
        <v>1</v>
      </c>
      <c r="H1125">
        <v>241.58854499999998</v>
      </c>
      <c r="I1125" s="2">
        <v>4</v>
      </c>
      <c r="P1125">
        <v>2</v>
      </c>
      <c r="Q1125" t="str">
        <f>CONCATENATE(C1125,E1125,G1125,I1125)</f>
        <v>14</v>
      </c>
    </row>
    <row r="1126" spans="1:17" x14ac:dyDescent="0.25">
      <c r="A1126">
        <v>10893</v>
      </c>
      <c r="B1126">
        <v>247.80094199999999</v>
      </c>
      <c r="C1126" s="1">
        <v>1</v>
      </c>
      <c r="H1126">
        <v>241.58854499999998</v>
      </c>
      <c r="I1126" s="2">
        <v>4</v>
      </c>
      <c r="P1126">
        <v>2</v>
      </c>
      <c r="Q1126" t="str">
        <f>CONCATENATE(C1126,E1126,G1126,I1126)</f>
        <v>14</v>
      </c>
    </row>
    <row r="1127" spans="1:17" x14ac:dyDescent="0.25">
      <c r="A1127">
        <v>10894</v>
      </c>
      <c r="J1127">
        <v>258.46864999999997</v>
      </c>
      <c r="K1127" t="s">
        <v>22</v>
      </c>
      <c r="Q1127" t="str">
        <f>CONCATENATE(C1127,E1127,G1127,I1127)</f>
        <v/>
      </c>
    </row>
    <row r="1128" spans="1:17" x14ac:dyDescent="0.25">
      <c r="A1128">
        <v>11227</v>
      </c>
      <c r="Q1128" t="str">
        <f>CONCATENATE(C1128,E1128,G1128,I1128)</f>
        <v/>
      </c>
    </row>
    <row r="1129" spans="1:17" x14ac:dyDescent="0.25">
      <c r="A1129">
        <v>11228</v>
      </c>
      <c r="Q1129" t="str">
        <f>CONCATENATE(C1129,E1129,G1129,I1129)</f>
        <v/>
      </c>
    </row>
    <row r="1130" spans="1:17" x14ac:dyDescent="0.25">
      <c r="A1130">
        <v>11229</v>
      </c>
      <c r="J1130">
        <v>224.959586</v>
      </c>
      <c r="K1130" t="s">
        <v>22</v>
      </c>
      <c r="Q1130" t="str">
        <f>CONCATENATE(C1130,E1130,G1130,I1130)</f>
        <v/>
      </c>
    </row>
    <row r="1131" spans="1:17" x14ac:dyDescent="0.25">
      <c r="A1131">
        <v>11230</v>
      </c>
      <c r="D1131">
        <v>209.33458200000001</v>
      </c>
      <c r="E1131" s="4">
        <v>2</v>
      </c>
      <c r="P1131">
        <v>1</v>
      </c>
      <c r="Q1131" t="str">
        <f>CONCATENATE(C1131,E1131,G1131,I1131)</f>
        <v>2</v>
      </c>
    </row>
    <row r="1132" spans="1:17" x14ac:dyDescent="0.25">
      <c r="A1132">
        <v>11231</v>
      </c>
      <c r="D1132">
        <v>209.33458200000001</v>
      </c>
      <c r="E1132" s="4">
        <v>2</v>
      </c>
      <c r="P1132">
        <v>1</v>
      </c>
      <c r="Q1132" t="str">
        <f>CONCATENATE(C1132,E1132,G1132,I1132)</f>
        <v>2</v>
      </c>
    </row>
    <row r="1133" spans="1:17" x14ac:dyDescent="0.25">
      <c r="A1133">
        <v>11232</v>
      </c>
      <c r="D1133">
        <v>209.33458200000001</v>
      </c>
      <c r="E1133" s="4">
        <v>2</v>
      </c>
      <c r="F1133">
        <v>218.621668</v>
      </c>
      <c r="G1133" s="3">
        <v>3</v>
      </c>
      <c r="P1133">
        <v>2</v>
      </c>
      <c r="Q1133" t="str">
        <f>CONCATENATE(C1133,E1133,G1133,I1133)</f>
        <v>23</v>
      </c>
    </row>
    <row r="1134" spans="1:17" x14ac:dyDescent="0.25">
      <c r="A1134">
        <v>11233</v>
      </c>
      <c r="D1134">
        <v>209.33458200000001</v>
      </c>
      <c r="E1134" s="4">
        <v>2</v>
      </c>
      <c r="F1134">
        <v>218.621668</v>
      </c>
      <c r="G1134" s="3">
        <v>3</v>
      </c>
      <c r="P1134">
        <v>2</v>
      </c>
      <c r="Q1134" t="str">
        <f>CONCATENATE(C1134,E1134,G1134,I1134)</f>
        <v>23</v>
      </c>
    </row>
    <row r="1135" spans="1:17" x14ac:dyDescent="0.25">
      <c r="A1135">
        <v>11234</v>
      </c>
      <c r="D1135">
        <v>209.33458200000001</v>
      </c>
      <c r="E1135" s="4">
        <v>2</v>
      </c>
      <c r="F1135">
        <v>218.621668</v>
      </c>
      <c r="G1135" s="3">
        <v>3</v>
      </c>
      <c r="P1135">
        <v>2</v>
      </c>
      <c r="Q1135" t="str">
        <f>CONCATENATE(C1135,E1135,G1135,I1135)</f>
        <v>23</v>
      </c>
    </row>
    <row r="1136" spans="1:17" x14ac:dyDescent="0.25">
      <c r="A1136">
        <v>11235</v>
      </c>
      <c r="D1136">
        <v>208.95802499999999</v>
      </c>
      <c r="E1136" s="4">
        <v>2</v>
      </c>
      <c r="F1136">
        <v>218.621668</v>
      </c>
      <c r="G1136" s="3">
        <v>3</v>
      </c>
      <c r="P1136">
        <v>2</v>
      </c>
      <c r="Q1136" t="str">
        <f>CONCATENATE(C1136,E1136,G1136,I1136)</f>
        <v>23</v>
      </c>
    </row>
    <row r="1137" spans="1:17" x14ac:dyDescent="0.25">
      <c r="A1137">
        <v>11236</v>
      </c>
      <c r="D1137">
        <v>208.95802499999999</v>
      </c>
      <c r="E1137" s="4">
        <v>2</v>
      </c>
      <c r="F1137">
        <v>218.621668</v>
      </c>
      <c r="G1137" s="3">
        <v>3</v>
      </c>
      <c r="P1137">
        <v>2</v>
      </c>
      <c r="Q1137" t="str">
        <f>CONCATENATE(C1137,E1137,G1137,I1137)</f>
        <v>23</v>
      </c>
    </row>
    <row r="1138" spans="1:17" x14ac:dyDescent="0.25">
      <c r="A1138">
        <v>11237</v>
      </c>
      <c r="D1138">
        <v>208.95802499999999</v>
      </c>
      <c r="E1138" s="4">
        <v>2</v>
      </c>
      <c r="F1138">
        <v>218.621668</v>
      </c>
      <c r="G1138" s="3">
        <v>3</v>
      </c>
      <c r="P1138">
        <v>2</v>
      </c>
      <c r="Q1138" t="str">
        <f>CONCATENATE(C1138,E1138,G1138,I1138)</f>
        <v>23</v>
      </c>
    </row>
    <row r="1139" spans="1:17" x14ac:dyDescent="0.25">
      <c r="A1139">
        <v>11238</v>
      </c>
      <c r="D1139">
        <v>208.95802499999999</v>
      </c>
      <c r="E1139" s="4">
        <v>2</v>
      </c>
      <c r="F1139">
        <v>218.621668</v>
      </c>
      <c r="G1139" s="3">
        <v>3</v>
      </c>
      <c r="P1139">
        <v>2</v>
      </c>
      <c r="Q1139" t="str">
        <f>CONCATENATE(C1139,E1139,G1139,I1139)</f>
        <v>23</v>
      </c>
    </row>
    <row r="1140" spans="1:17" x14ac:dyDescent="0.25">
      <c r="A1140">
        <v>11239</v>
      </c>
      <c r="D1140">
        <v>208.95802499999999</v>
      </c>
      <c r="E1140" s="4">
        <v>2</v>
      </c>
      <c r="F1140">
        <v>218.621668</v>
      </c>
      <c r="G1140" s="3">
        <v>3</v>
      </c>
      <c r="P1140">
        <v>2</v>
      </c>
      <c r="Q1140" t="str">
        <f>CONCATENATE(C1140,E1140,G1140,I1140)</f>
        <v>23</v>
      </c>
    </row>
    <row r="1141" spans="1:17" x14ac:dyDescent="0.25">
      <c r="A1141">
        <v>11240</v>
      </c>
      <c r="D1141">
        <v>208.95802499999999</v>
      </c>
      <c r="E1141" s="4">
        <v>2</v>
      </c>
      <c r="F1141">
        <v>218.621668</v>
      </c>
      <c r="G1141" s="3">
        <v>3</v>
      </c>
      <c r="P1141">
        <v>2</v>
      </c>
      <c r="Q1141" t="str">
        <f>CONCATENATE(C1141,E1141,G1141,I1141)</f>
        <v>23</v>
      </c>
    </row>
    <row r="1142" spans="1:17" x14ac:dyDescent="0.25">
      <c r="A1142">
        <v>11241</v>
      </c>
      <c r="D1142">
        <v>208.95802499999999</v>
      </c>
      <c r="E1142" s="4">
        <v>2</v>
      </c>
      <c r="F1142">
        <v>218.621668</v>
      </c>
      <c r="G1142" s="3">
        <v>3</v>
      </c>
      <c r="P1142">
        <v>2</v>
      </c>
      <c r="Q1142" t="str">
        <f>CONCATENATE(C1142,E1142,G1142,I1142)</f>
        <v>23</v>
      </c>
    </row>
    <row r="1143" spans="1:17" x14ac:dyDescent="0.25">
      <c r="A1143">
        <v>11242</v>
      </c>
      <c r="D1143">
        <v>208.95802499999999</v>
      </c>
      <c r="E1143" s="4">
        <v>2</v>
      </c>
      <c r="F1143">
        <v>218.621668</v>
      </c>
      <c r="G1143" s="3">
        <v>3</v>
      </c>
      <c r="P1143">
        <v>2</v>
      </c>
      <c r="Q1143" t="str">
        <f>CONCATENATE(C1143,E1143,G1143,I1143)</f>
        <v>23</v>
      </c>
    </row>
    <row r="1144" spans="1:17" x14ac:dyDescent="0.25">
      <c r="A1144">
        <v>11243</v>
      </c>
      <c r="D1144">
        <v>208.95802499999999</v>
      </c>
      <c r="E1144" s="4">
        <v>2</v>
      </c>
      <c r="F1144">
        <v>218.621668</v>
      </c>
      <c r="G1144" s="3">
        <v>3</v>
      </c>
      <c r="P1144">
        <v>2</v>
      </c>
      <c r="Q1144" t="str">
        <f>CONCATENATE(C1144,E1144,G1144,I1144)</f>
        <v>23</v>
      </c>
    </row>
    <row r="1145" spans="1:17" x14ac:dyDescent="0.25">
      <c r="A1145">
        <v>11244</v>
      </c>
      <c r="D1145">
        <v>208.95802499999999</v>
      </c>
      <c r="E1145" s="4">
        <v>2</v>
      </c>
      <c r="F1145">
        <v>218.621668</v>
      </c>
      <c r="G1145" s="3">
        <v>3</v>
      </c>
      <c r="P1145">
        <v>2</v>
      </c>
      <c r="Q1145" t="str">
        <f>CONCATENATE(C1145,E1145,G1145,I1145)</f>
        <v>23</v>
      </c>
    </row>
    <row r="1146" spans="1:17" x14ac:dyDescent="0.25">
      <c r="A1146">
        <v>11245</v>
      </c>
      <c r="D1146">
        <v>208.95802499999999</v>
      </c>
      <c r="E1146" s="4">
        <v>2</v>
      </c>
      <c r="F1146">
        <v>218.55896200000001</v>
      </c>
      <c r="G1146" s="3">
        <v>3</v>
      </c>
      <c r="P1146">
        <v>2</v>
      </c>
      <c r="Q1146" t="str">
        <f>CONCATENATE(C1146,E1146,G1146,I1146)</f>
        <v>23</v>
      </c>
    </row>
    <row r="1147" spans="1:17" x14ac:dyDescent="0.25">
      <c r="A1147">
        <v>11246</v>
      </c>
      <c r="D1147">
        <v>208.95802499999999</v>
      </c>
      <c r="E1147" s="4">
        <v>2</v>
      </c>
      <c r="F1147">
        <v>218.43343999999999</v>
      </c>
      <c r="G1147" s="3">
        <v>3</v>
      </c>
      <c r="P1147">
        <v>2</v>
      </c>
      <c r="Q1147" t="str">
        <f>CONCATENATE(C1147,E1147,G1147,I1147)</f>
        <v>23</v>
      </c>
    </row>
    <row r="1148" spans="1:17" x14ac:dyDescent="0.25">
      <c r="A1148">
        <v>11247</v>
      </c>
      <c r="F1148">
        <v>218.37072999999998</v>
      </c>
      <c r="G1148" s="3">
        <v>3</v>
      </c>
      <c r="P1148">
        <v>1</v>
      </c>
      <c r="Q1148" t="str">
        <f>CONCATENATE(C1148,E1148,G1148,I1148)</f>
        <v>3</v>
      </c>
    </row>
    <row r="1149" spans="1:17" x14ac:dyDescent="0.25">
      <c r="A1149">
        <v>11248</v>
      </c>
      <c r="B1149">
        <v>199.563422</v>
      </c>
      <c r="C1149" s="1">
        <v>1</v>
      </c>
      <c r="F1149">
        <v>218.24521099999998</v>
      </c>
      <c r="G1149" s="3">
        <v>3</v>
      </c>
      <c r="H1149">
        <v>209.836566</v>
      </c>
      <c r="I1149" s="2">
        <v>4</v>
      </c>
      <c r="P1149">
        <v>3</v>
      </c>
      <c r="Q1149" t="str">
        <f>CONCATENATE(C1149,E1149,G1149,I1149)</f>
        <v>134</v>
      </c>
    </row>
    <row r="1150" spans="1:17" x14ac:dyDescent="0.25">
      <c r="A1150">
        <v>11249</v>
      </c>
      <c r="B1150">
        <v>199.563422</v>
      </c>
      <c r="C1150" s="1">
        <v>1</v>
      </c>
      <c r="H1150">
        <v>209.836566</v>
      </c>
      <c r="I1150" s="2">
        <v>4</v>
      </c>
      <c r="P1150">
        <v>2</v>
      </c>
      <c r="Q1150" t="str">
        <f>CONCATENATE(C1150,E1150,G1150,I1150)</f>
        <v>14</v>
      </c>
    </row>
    <row r="1151" spans="1:17" x14ac:dyDescent="0.25">
      <c r="A1151">
        <v>11250</v>
      </c>
      <c r="B1151">
        <v>199.563422</v>
      </c>
      <c r="C1151" s="1">
        <v>1</v>
      </c>
      <c r="H1151">
        <v>209.836566</v>
      </c>
      <c r="I1151" s="2">
        <v>4</v>
      </c>
      <c r="P1151">
        <v>2</v>
      </c>
      <c r="Q1151" t="str">
        <f>CONCATENATE(C1151,E1151,G1151,I1151)</f>
        <v>14</v>
      </c>
    </row>
    <row r="1152" spans="1:17" x14ac:dyDescent="0.25">
      <c r="A1152">
        <v>11251</v>
      </c>
      <c r="B1152">
        <v>199.563422</v>
      </c>
      <c r="C1152" s="1">
        <v>1</v>
      </c>
      <c r="H1152">
        <v>209.836566</v>
      </c>
      <c r="I1152" s="2">
        <v>4</v>
      </c>
      <c r="P1152">
        <v>2</v>
      </c>
      <c r="Q1152" t="str">
        <f>CONCATENATE(C1152,E1152,G1152,I1152)</f>
        <v>14</v>
      </c>
    </row>
    <row r="1153" spans="1:17" x14ac:dyDescent="0.25">
      <c r="A1153">
        <v>11252</v>
      </c>
      <c r="B1153">
        <v>199.563422</v>
      </c>
      <c r="C1153" s="1">
        <v>1</v>
      </c>
      <c r="H1153">
        <v>209.836566</v>
      </c>
      <c r="I1153" s="2">
        <v>4</v>
      </c>
      <c r="P1153">
        <v>2</v>
      </c>
      <c r="Q1153" t="str">
        <f>CONCATENATE(C1153,E1153,G1153,I1153)</f>
        <v>14</v>
      </c>
    </row>
    <row r="1154" spans="1:17" x14ac:dyDescent="0.25">
      <c r="A1154">
        <v>11253</v>
      </c>
      <c r="B1154">
        <v>199.563422</v>
      </c>
      <c r="C1154" s="1">
        <v>1</v>
      </c>
      <c r="H1154">
        <v>209.836566</v>
      </c>
      <c r="I1154" s="2">
        <v>4</v>
      </c>
      <c r="P1154">
        <v>2</v>
      </c>
      <c r="Q1154" t="str">
        <f>CONCATENATE(C1154,E1154,G1154,I1154)</f>
        <v>14</v>
      </c>
    </row>
    <row r="1155" spans="1:17" x14ac:dyDescent="0.25">
      <c r="A1155">
        <v>11254</v>
      </c>
      <c r="B1155">
        <v>199.563422</v>
      </c>
      <c r="C1155" s="1">
        <v>1</v>
      </c>
      <c r="H1155">
        <v>209.836566</v>
      </c>
      <c r="I1155" s="2">
        <v>4</v>
      </c>
      <c r="P1155">
        <v>2</v>
      </c>
      <c r="Q1155" t="str">
        <f>CONCATENATE(C1155,E1155,G1155,I1155)</f>
        <v>14</v>
      </c>
    </row>
    <row r="1156" spans="1:17" x14ac:dyDescent="0.25">
      <c r="A1156">
        <v>11255</v>
      </c>
      <c r="B1156">
        <v>199.563422</v>
      </c>
      <c r="C1156" s="1">
        <v>1</v>
      </c>
      <c r="H1156">
        <v>209.836566</v>
      </c>
      <c r="I1156" s="2">
        <v>4</v>
      </c>
      <c r="P1156">
        <v>2</v>
      </c>
      <c r="Q1156" t="str">
        <f>CONCATENATE(C1156,E1156,G1156,I1156)</f>
        <v>14</v>
      </c>
    </row>
    <row r="1157" spans="1:17" x14ac:dyDescent="0.25">
      <c r="A1157">
        <v>11256</v>
      </c>
      <c r="B1157">
        <v>199.563422</v>
      </c>
      <c r="C1157" s="1">
        <v>1</v>
      </c>
      <c r="H1157">
        <v>209.836566</v>
      </c>
      <c r="I1157" s="2">
        <v>4</v>
      </c>
      <c r="P1157">
        <v>2</v>
      </c>
      <c r="Q1157" t="str">
        <f>CONCATENATE(C1157,E1157,G1157,I1157)</f>
        <v>14</v>
      </c>
    </row>
    <row r="1158" spans="1:17" x14ac:dyDescent="0.25">
      <c r="A1158">
        <v>11257</v>
      </c>
      <c r="B1158">
        <v>199.563422</v>
      </c>
      <c r="C1158" s="1">
        <v>1</v>
      </c>
      <c r="H1158">
        <v>209.836566</v>
      </c>
      <c r="I1158" s="2">
        <v>4</v>
      </c>
      <c r="P1158">
        <v>2</v>
      </c>
      <c r="Q1158" t="str">
        <f>CONCATENATE(C1158,E1158,G1158,I1158)</f>
        <v>14</v>
      </c>
    </row>
    <row r="1159" spans="1:17" x14ac:dyDescent="0.25">
      <c r="A1159">
        <v>11258</v>
      </c>
      <c r="B1159">
        <v>199.374505</v>
      </c>
      <c r="C1159" s="1">
        <v>1</v>
      </c>
      <c r="H1159">
        <v>209.71104299999999</v>
      </c>
      <c r="I1159" s="2">
        <v>4</v>
      </c>
      <c r="P1159">
        <v>2</v>
      </c>
      <c r="Q1159" t="str">
        <f>CONCATENATE(C1159,E1159,G1159,I1159)</f>
        <v>14</v>
      </c>
    </row>
    <row r="1160" spans="1:17" x14ac:dyDescent="0.25">
      <c r="A1160">
        <v>11259</v>
      </c>
      <c r="B1160">
        <v>199.248491</v>
      </c>
      <c r="C1160" s="1">
        <v>1</v>
      </c>
      <c r="H1160">
        <v>209.648337</v>
      </c>
      <c r="I1160" s="2">
        <v>4</v>
      </c>
      <c r="P1160">
        <v>2</v>
      </c>
      <c r="Q1160" t="str">
        <f>CONCATENATE(C1160,E1160,G1160,I1160)</f>
        <v>14</v>
      </c>
    </row>
    <row r="1161" spans="1:17" x14ac:dyDescent="0.25">
      <c r="A1161">
        <v>11260</v>
      </c>
      <c r="D1161">
        <v>191.81802099999999</v>
      </c>
      <c r="E1161" s="4">
        <v>2</v>
      </c>
      <c r="H1161">
        <v>209.648337</v>
      </c>
      <c r="I1161" s="2">
        <v>4</v>
      </c>
      <c r="P1161">
        <v>2</v>
      </c>
      <c r="Q1161" t="str">
        <f>CONCATENATE(C1161,E1161,G1161,I1161)</f>
        <v>24</v>
      </c>
    </row>
    <row r="1162" spans="1:17" x14ac:dyDescent="0.25">
      <c r="A1162">
        <v>11261</v>
      </c>
      <c r="D1162">
        <v>191.81802099999999</v>
      </c>
      <c r="E1162" s="4">
        <v>2</v>
      </c>
      <c r="H1162">
        <v>209.58552399999999</v>
      </c>
      <c r="I1162" s="2">
        <v>4</v>
      </c>
      <c r="P1162">
        <v>2</v>
      </c>
      <c r="Q1162" t="str">
        <f>CONCATENATE(C1162,E1162,G1162,I1162)</f>
        <v>24</v>
      </c>
    </row>
    <row r="1163" spans="1:17" x14ac:dyDescent="0.25">
      <c r="A1163">
        <v>11262</v>
      </c>
      <c r="D1163">
        <v>191.81802099999999</v>
      </c>
      <c r="E1163" s="4">
        <v>2</v>
      </c>
      <c r="H1163">
        <v>209.33458200000001</v>
      </c>
      <c r="I1163" s="2">
        <v>4</v>
      </c>
      <c r="P1163">
        <v>2</v>
      </c>
      <c r="Q1163" t="str">
        <f>CONCATENATE(C1163,E1163,G1163,I1163)</f>
        <v>24</v>
      </c>
    </row>
    <row r="1164" spans="1:17" x14ac:dyDescent="0.25">
      <c r="A1164">
        <v>11263</v>
      </c>
      <c r="D1164">
        <v>191.81802099999999</v>
      </c>
      <c r="E1164" s="4">
        <v>2</v>
      </c>
      <c r="H1164">
        <v>209.27177699999999</v>
      </c>
      <c r="I1164" s="2">
        <v>4</v>
      </c>
      <c r="P1164">
        <v>2</v>
      </c>
      <c r="Q1164" t="str">
        <f>CONCATENATE(C1164,E1164,G1164,I1164)</f>
        <v>24</v>
      </c>
    </row>
    <row r="1165" spans="1:17" x14ac:dyDescent="0.25">
      <c r="A1165">
        <v>11264</v>
      </c>
      <c r="D1165">
        <v>191.81802099999999</v>
      </c>
      <c r="E1165" s="4">
        <v>2</v>
      </c>
      <c r="F1165">
        <v>199.185588</v>
      </c>
      <c r="G1165" s="3">
        <v>3</v>
      </c>
      <c r="P1165">
        <v>2</v>
      </c>
      <c r="Q1165" t="str">
        <f>CONCATENATE(C1165,E1165,G1165,I1165)</f>
        <v>23</v>
      </c>
    </row>
    <row r="1166" spans="1:17" x14ac:dyDescent="0.25">
      <c r="A1166">
        <v>11265</v>
      </c>
      <c r="D1166">
        <v>191.81802099999999</v>
      </c>
      <c r="E1166" s="4">
        <v>2</v>
      </c>
      <c r="F1166">
        <v>199.185588</v>
      </c>
      <c r="G1166" s="3">
        <v>3</v>
      </c>
      <c r="P1166">
        <v>2</v>
      </c>
      <c r="Q1166" t="str">
        <f>CONCATENATE(C1166,E1166,G1166,I1166)</f>
        <v>23</v>
      </c>
    </row>
    <row r="1167" spans="1:17" x14ac:dyDescent="0.25">
      <c r="A1167">
        <v>11266</v>
      </c>
      <c r="D1167">
        <v>191.81802099999999</v>
      </c>
      <c r="E1167" s="4">
        <v>2</v>
      </c>
      <c r="F1167">
        <v>199.185588</v>
      </c>
      <c r="G1167" s="3">
        <v>3</v>
      </c>
      <c r="P1167">
        <v>2</v>
      </c>
      <c r="Q1167" t="str">
        <f>CONCATENATE(C1167,E1167,G1167,I1167)</f>
        <v>23</v>
      </c>
    </row>
    <row r="1168" spans="1:17" x14ac:dyDescent="0.25">
      <c r="A1168">
        <v>11267</v>
      </c>
      <c r="D1168">
        <v>191.81802099999999</v>
      </c>
      <c r="E1168" s="4">
        <v>2</v>
      </c>
      <c r="F1168">
        <v>199.185588</v>
      </c>
      <c r="G1168" s="3">
        <v>3</v>
      </c>
      <c r="P1168">
        <v>2</v>
      </c>
      <c r="Q1168" t="str">
        <f>CONCATENATE(C1168,E1168,G1168,I1168)</f>
        <v>23</v>
      </c>
    </row>
    <row r="1169" spans="1:17" x14ac:dyDescent="0.25">
      <c r="A1169">
        <v>11268</v>
      </c>
      <c r="D1169">
        <v>191.81802099999999</v>
      </c>
      <c r="E1169" s="4">
        <v>2</v>
      </c>
      <c r="F1169">
        <v>199.185588</v>
      </c>
      <c r="G1169" s="3">
        <v>3</v>
      </c>
      <c r="P1169">
        <v>2</v>
      </c>
      <c r="Q1169" t="str">
        <f>CONCATENATE(C1169,E1169,G1169,I1169)</f>
        <v>23</v>
      </c>
    </row>
    <row r="1170" spans="1:17" x14ac:dyDescent="0.25">
      <c r="A1170">
        <v>11269</v>
      </c>
      <c r="D1170">
        <v>191.81802099999999</v>
      </c>
      <c r="E1170" s="4">
        <v>2</v>
      </c>
      <c r="F1170">
        <v>199.185588</v>
      </c>
      <c r="G1170" s="3">
        <v>3</v>
      </c>
      <c r="P1170">
        <v>2</v>
      </c>
      <c r="Q1170" t="str">
        <f>CONCATENATE(C1170,E1170,G1170,I1170)</f>
        <v>23</v>
      </c>
    </row>
    <row r="1171" spans="1:17" x14ac:dyDescent="0.25">
      <c r="A1171">
        <v>11270</v>
      </c>
      <c r="D1171">
        <v>191.81802099999999</v>
      </c>
      <c r="E1171" s="4">
        <v>2</v>
      </c>
      <c r="F1171">
        <v>199.185588</v>
      </c>
      <c r="G1171" s="3">
        <v>3</v>
      </c>
      <c r="P1171">
        <v>2</v>
      </c>
      <c r="Q1171" t="str">
        <f>CONCATENATE(C1171,E1171,G1171,I1171)</f>
        <v>23</v>
      </c>
    </row>
    <row r="1172" spans="1:17" x14ac:dyDescent="0.25">
      <c r="A1172">
        <v>11271</v>
      </c>
      <c r="D1172">
        <v>191.81802099999999</v>
      </c>
      <c r="E1172" s="4">
        <v>2</v>
      </c>
      <c r="F1172">
        <v>199.185588</v>
      </c>
      <c r="G1172" s="3">
        <v>3</v>
      </c>
      <c r="P1172">
        <v>2</v>
      </c>
      <c r="Q1172" t="str">
        <f>CONCATENATE(C1172,E1172,G1172,I1172)</f>
        <v>23</v>
      </c>
    </row>
    <row r="1173" spans="1:17" x14ac:dyDescent="0.25">
      <c r="A1173">
        <v>11272</v>
      </c>
      <c r="B1173">
        <v>185.70976199999998</v>
      </c>
      <c r="C1173" s="1">
        <v>1</v>
      </c>
      <c r="D1173">
        <v>191.81802099999999</v>
      </c>
      <c r="E1173" s="4">
        <v>2</v>
      </c>
      <c r="F1173">
        <v>199.185588</v>
      </c>
      <c r="G1173" s="3">
        <v>3</v>
      </c>
      <c r="P1173">
        <v>3</v>
      </c>
      <c r="Q1173" t="str">
        <f>CONCATENATE(C1173,E1173,G1173,I1173)</f>
        <v>123</v>
      </c>
    </row>
    <row r="1174" spans="1:17" x14ac:dyDescent="0.25">
      <c r="A1174">
        <v>11273</v>
      </c>
      <c r="B1174">
        <v>185.70976199999998</v>
      </c>
      <c r="C1174" s="1">
        <v>1</v>
      </c>
      <c r="F1174">
        <v>199.185588</v>
      </c>
      <c r="G1174" s="3">
        <v>3</v>
      </c>
      <c r="P1174">
        <v>2</v>
      </c>
      <c r="Q1174" t="str">
        <f>CONCATENATE(C1174,E1174,G1174,I1174)</f>
        <v>13</v>
      </c>
    </row>
    <row r="1175" spans="1:17" x14ac:dyDescent="0.25">
      <c r="A1175">
        <v>11274</v>
      </c>
      <c r="B1175">
        <v>185.70976199999998</v>
      </c>
      <c r="C1175" s="1">
        <v>1</v>
      </c>
      <c r="F1175">
        <v>199.185588</v>
      </c>
      <c r="G1175" s="3">
        <v>3</v>
      </c>
      <c r="P1175">
        <v>2</v>
      </c>
      <c r="Q1175" t="str">
        <f>CONCATENATE(C1175,E1175,G1175,I1175)</f>
        <v>13</v>
      </c>
    </row>
    <row r="1176" spans="1:17" x14ac:dyDescent="0.25">
      <c r="A1176">
        <v>11275</v>
      </c>
      <c r="B1176">
        <v>185.70976199999998</v>
      </c>
      <c r="C1176" s="1">
        <v>1</v>
      </c>
      <c r="F1176">
        <v>199.185588</v>
      </c>
      <c r="G1176" s="3">
        <v>3</v>
      </c>
      <c r="P1176">
        <v>2</v>
      </c>
      <c r="Q1176" t="str">
        <f>CONCATENATE(C1176,E1176,G1176,I1176)</f>
        <v>13</v>
      </c>
    </row>
    <row r="1177" spans="1:17" x14ac:dyDescent="0.25">
      <c r="A1177">
        <v>11276</v>
      </c>
      <c r="B1177">
        <v>185.70976199999998</v>
      </c>
      <c r="C1177" s="1">
        <v>1</v>
      </c>
      <c r="F1177">
        <v>198.99667099999999</v>
      </c>
      <c r="G1177" s="3">
        <v>3</v>
      </c>
      <c r="P1177">
        <v>2</v>
      </c>
      <c r="Q1177" t="str">
        <f>CONCATENATE(C1177,E1177,G1177,I1177)</f>
        <v>13</v>
      </c>
    </row>
    <row r="1178" spans="1:17" x14ac:dyDescent="0.25">
      <c r="A1178">
        <v>11277</v>
      </c>
      <c r="B1178">
        <v>185.70976199999998</v>
      </c>
      <c r="C1178" s="1">
        <v>1</v>
      </c>
      <c r="H1178">
        <v>192.447675</v>
      </c>
      <c r="I1178" s="2">
        <v>4</v>
      </c>
      <c r="P1178">
        <v>2</v>
      </c>
      <c r="Q1178" t="str">
        <f>CONCATENATE(C1178,E1178,G1178,I1178)</f>
        <v>14</v>
      </c>
    </row>
    <row r="1179" spans="1:17" x14ac:dyDescent="0.25">
      <c r="A1179">
        <v>11278</v>
      </c>
      <c r="B1179">
        <v>185.70976199999998</v>
      </c>
      <c r="C1179" s="1">
        <v>1</v>
      </c>
      <c r="H1179">
        <v>192.447675</v>
      </c>
      <c r="I1179" s="2">
        <v>4</v>
      </c>
      <c r="P1179">
        <v>2</v>
      </c>
      <c r="Q1179" t="str">
        <f>CONCATENATE(C1179,E1179,G1179,I1179)</f>
        <v>14</v>
      </c>
    </row>
    <row r="1180" spans="1:17" x14ac:dyDescent="0.25">
      <c r="A1180">
        <v>11279</v>
      </c>
      <c r="B1180">
        <v>185.70976199999998</v>
      </c>
      <c r="C1180" s="1">
        <v>1</v>
      </c>
      <c r="H1180">
        <v>192.447675</v>
      </c>
      <c r="I1180" s="2">
        <v>4</v>
      </c>
      <c r="P1180">
        <v>2</v>
      </c>
      <c r="Q1180" t="str">
        <f>CONCATENATE(C1180,E1180,G1180,I1180)</f>
        <v>14</v>
      </c>
    </row>
    <row r="1181" spans="1:17" x14ac:dyDescent="0.25">
      <c r="A1181">
        <v>11280</v>
      </c>
      <c r="B1181">
        <v>185.70976199999998</v>
      </c>
      <c r="C1181" s="1">
        <v>1</v>
      </c>
      <c r="H1181">
        <v>192.447675</v>
      </c>
      <c r="I1181" s="2">
        <v>4</v>
      </c>
      <c r="P1181">
        <v>2</v>
      </c>
      <c r="Q1181" t="str">
        <f>CONCATENATE(C1181,E1181,G1181,I1181)</f>
        <v>14</v>
      </c>
    </row>
    <row r="1182" spans="1:17" x14ac:dyDescent="0.25">
      <c r="A1182">
        <v>11281</v>
      </c>
      <c r="B1182">
        <v>185.70976199999998</v>
      </c>
      <c r="C1182" s="1">
        <v>1</v>
      </c>
      <c r="H1182">
        <v>192.447675</v>
      </c>
      <c r="I1182" s="2">
        <v>4</v>
      </c>
      <c r="P1182">
        <v>2</v>
      </c>
      <c r="Q1182" t="str">
        <f>CONCATENATE(C1182,E1182,G1182,I1182)</f>
        <v>14</v>
      </c>
    </row>
    <row r="1183" spans="1:17" x14ac:dyDescent="0.25">
      <c r="A1183">
        <v>11282</v>
      </c>
      <c r="B1183">
        <v>185.70976199999998</v>
      </c>
      <c r="C1183" s="1">
        <v>1</v>
      </c>
      <c r="H1183">
        <v>192.447675</v>
      </c>
      <c r="I1183" s="2">
        <v>4</v>
      </c>
      <c r="P1183">
        <v>2</v>
      </c>
      <c r="Q1183" t="str">
        <f>CONCATENATE(C1183,E1183,G1183,I1183)</f>
        <v>14</v>
      </c>
    </row>
    <row r="1184" spans="1:17" x14ac:dyDescent="0.25">
      <c r="A1184">
        <v>11283</v>
      </c>
      <c r="B1184">
        <v>185.70976199999998</v>
      </c>
      <c r="C1184" s="1">
        <v>1</v>
      </c>
      <c r="H1184">
        <v>192.447675</v>
      </c>
      <c r="I1184" s="2">
        <v>4</v>
      </c>
      <c r="P1184">
        <v>2</v>
      </c>
      <c r="Q1184" t="str">
        <f>CONCATENATE(C1184,E1184,G1184,I1184)</f>
        <v>14</v>
      </c>
    </row>
    <row r="1185" spans="1:17" x14ac:dyDescent="0.25">
      <c r="A1185">
        <v>11284</v>
      </c>
      <c r="B1185">
        <v>185.58385199999998</v>
      </c>
      <c r="C1185" s="1">
        <v>1</v>
      </c>
      <c r="H1185">
        <v>192.384773</v>
      </c>
      <c r="I1185" s="2">
        <v>4</v>
      </c>
      <c r="P1185">
        <v>2</v>
      </c>
      <c r="Q1185" t="str">
        <f>CONCATENATE(C1185,E1185,G1185,I1185)</f>
        <v>14</v>
      </c>
    </row>
    <row r="1186" spans="1:17" x14ac:dyDescent="0.25">
      <c r="A1186">
        <v>11285</v>
      </c>
      <c r="B1186">
        <v>185.52095</v>
      </c>
      <c r="C1186" s="1">
        <v>1</v>
      </c>
      <c r="H1186">
        <v>192.384773</v>
      </c>
      <c r="I1186" s="2">
        <v>4</v>
      </c>
      <c r="P1186">
        <v>2</v>
      </c>
      <c r="Q1186" t="str">
        <f>CONCATENATE(C1186,E1186,G1186,I1186)</f>
        <v>14</v>
      </c>
    </row>
    <row r="1187" spans="1:17" x14ac:dyDescent="0.25">
      <c r="A1187">
        <v>11286</v>
      </c>
      <c r="H1187">
        <v>192.384773</v>
      </c>
      <c r="I1187" s="2">
        <v>4</v>
      </c>
      <c r="P1187">
        <v>1</v>
      </c>
      <c r="Q1187" t="str">
        <f>CONCATENATE(C1187,E1187,G1187,I1187)</f>
        <v>4</v>
      </c>
    </row>
    <row r="1188" spans="1:17" x14ac:dyDescent="0.25">
      <c r="A1188">
        <v>11287</v>
      </c>
      <c r="F1188">
        <v>185.96168599999999</v>
      </c>
      <c r="G1188" s="3">
        <v>3</v>
      </c>
      <c r="H1188">
        <v>192.384773</v>
      </c>
      <c r="I1188" s="2">
        <v>4</v>
      </c>
      <c r="P1188">
        <v>2</v>
      </c>
      <c r="Q1188" t="str">
        <f>CONCATENATE(C1188,E1188,G1188,I1188)</f>
        <v>34</v>
      </c>
    </row>
    <row r="1189" spans="1:17" x14ac:dyDescent="0.25">
      <c r="A1189">
        <v>11288</v>
      </c>
      <c r="F1189">
        <v>185.96168599999999</v>
      </c>
      <c r="G1189" s="3">
        <v>3</v>
      </c>
      <c r="H1189">
        <v>192.384773</v>
      </c>
      <c r="I1189" s="2">
        <v>4</v>
      </c>
      <c r="P1189">
        <v>2</v>
      </c>
      <c r="Q1189" t="str">
        <f>CONCATENATE(C1189,E1189,G1189,I1189)</f>
        <v>34</v>
      </c>
    </row>
    <row r="1190" spans="1:17" x14ac:dyDescent="0.25">
      <c r="A1190">
        <v>11289</v>
      </c>
      <c r="F1190">
        <v>185.96168599999999</v>
      </c>
      <c r="G1190" s="3">
        <v>3</v>
      </c>
      <c r="H1190">
        <v>192.384773</v>
      </c>
      <c r="I1190" s="2">
        <v>4</v>
      </c>
      <c r="P1190">
        <v>2</v>
      </c>
      <c r="Q1190" t="str">
        <f>CONCATENATE(C1190,E1190,G1190,I1190)</f>
        <v>34</v>
      </c>
    </row>
    <row r="1191" spans="1:17" x14ac:dyDescent="0.25">
      <c r="A1191">
        <v>11290</v>
      </c>
      <c r="D1191">
        <v>177.20879500000001</v>
      </c>
      <c r="E1191" s="4">
        <v>2</v>
      </c>
      <c r="F1191">
        <v>185.89867899999999</v>
      </c>
      <c r="G1191" s="3">
        <v>3</v>
      </c>
      <c r="H1191">
        <v>192.384773</v>
      </c>
      <c r="I1191" s="2">
        <v>4</v>
      </c>
      <c r="P1191">
        <v>3</v>
      </c>
      <c r="Q1191" t="str">
        <f>CONCATENATE(C1191,E1191,G1191,I1191)</f>
        <v>234</v>
      </c>
    </row>
    <row r="1192" spans="1:17" x14ac:dyDescent="0.25">
      <c r="A1192">
        <v>11291</v>
      </c>
      <c r="D1192">
        <v>177.20879500000001</v>
      </c>
      <c r="E1192" s="4">
        <v>2</v>
      </c>
      <c r="F1192">
        <v>185.89867899999999</v>
      </c>
      <c r="G1192" s="3">
        <v>3</v>
      </c>
      <c r="H1192">
        <v>192.258758</v>
      </c>
      <c r="I1192" s="2">
        <v>4</v>
      </c>
      <c r="P1192">
        <v>3</v>
      </c>
      <c r="Q1192" t="str">
        <f>CONCATENATE(C1192,E1192,G1192,I1192)</f>
        <v>234</v>
      </c>
    </row>
    <row r="1193" spans="1:17" x14ac:dyDescent="0.25">
      <c r="A1193">
        <v>11292</v>
      </c>
      <c r="D1193">
        <v>177.20879500000001</v>
      </c>
      <c r="E1193" s="4">
        <v>2</v>
      </c>
      <c r="F1193">
        <v>185.83577700000001</v>
      </c>
      <c r="G1193" s="3">
        <v>3</v>
      </c>
      <c r="H1193">
        <v>192.069841</v>
      </c>
      <c r="I1193" s="2">
        <v>4</v>
      </c>
      <c r="P1193">
        <v>3</v>
      </c>
      <c r="Q1193" t="str">
        <f>CONCATENATE(C1193,E1193,G1193,I1193)</f>
        <v>234</v>
      </c>
    </row>
    <row r="1194" spans="1:17" x14ac:dyDescent="0.25">
      <c r="A1194">
        <v>11293</v>
      </c>
      <c r="D1194">
        <v>177.20879500000001</v>
      </c>
      <c r="E1194" s="4">
        <v>2</v>
      </c>
      <c r="F1194">
        <v>185.83577700000001</v>
      </c>
      <c r="G1194" s="3">
        <v>3</v>
      </c>
      <c r="P1194">
        <v>2</v>
      </c>
      <c r="Q1194" t="str">
        <f>CONCATENATE(C1194,E1194,G1194,I1194)</f>
        <v>23</v>
      </c>
    </row>
    <row r="1195" spans="1:17" x14ac:dyDescent="0.25">
      <c r="A1195">
        <v>11294</v>
      </c>
      <c r="D1195">
        <v>177.20879500000001</v>
      </c>
      <c r="E1195" s="4">
        <v>2</v>
      </c>
      <c r="F1195">
        <v>185.77276899999998</v>
      </c>
      <c r="G1195" s="3">
        <v>3</v>
      </c>
      <c r="P1195">
        <v>2</v>
      </c>
      <c r="Q1195" t="str">
        <f>CONCATENATE(C1195,E1195,G1195,I1195)</f>
        <v>23</v>
      </c>
    </row>
    <row r="1196" spans="1:17" x14ac:dyDescent="0.25">
      <c r="A1196">
        <v>11295</v>
      </c>
      <c r="D1196">
        <v>177.20879500000001</v>
      </c>
      <c r="E1196" s="4">
        <v>2</v>
      </c>
      <c r="F1196">
        <v>185.70976199999998</v>
      </c>
      <c r="G1196" s="3">
        <v>3</v>
      </c>
      <c r="P1196">
        <v>2</v>
      </c>
      <c r="Q1196" t="str">
        <f>CONCATENATE(C1196,E1196,G1196,I1196)</f>
        <v>23</v>
      </c>
    </row>
    <row r="1197" spans="1:17" x14ac:dyDescent="0.25">
      <c r="A1197">
        <v>11296</v>
      </c>
      <c r="D1197">
        <v>177.20879500000001</v>
      </c>
      <c r="E1197" s="4">
        <v>2</v>
      </c>
      <c r="F1197">
        <v>185.70976199999998</v>
      </c>
      <c r="G1197" s="3">
        <v>3</v>
      </c>
      <c r="P1197">
        <v>2</v>
      </c>
      <c r="Q1197" t="str">
        <f>CONCATENATE(C1197,E1197,G1197,I1197)</f>
        <v>23</v>
      </c>
    </row>
    <row r="1198" spans="1:17" x14ac:dyDescent="0.25">
      <c r="A1198">
        <v>11297</v>
      </c>
      <c r="D1198">
        <v>177.20879500000001</v>
      </c>
      <c r="E1198" s="4">
        <v>2</v>
      </c>
      <c r="F1198">
        <v>185.52095</v>
      </c>
      <c r="G1198" s="3">
        <v>3</v>
      </c>
      <c r="P1198">
        <v>2</v>
      </c>
      <c r="Q1198" t="str">
        <f>CONCATENATE(C1198,E1198,G1198,I1198)</f>
        <v>23</v>
      </c>
    </row>
    <row r="1199" spans="1:17" x14ac:dyDescent="0.25">
      <c r="A1199">
        <v>11298</v>
      </c>
      <c r="D1199">
        <v>177.20879500000001</v>
      </c>
      <c r="E1199" s="4">
        <v>2</v>
      </c>
      <c r="F1199">
        <v>185.457942</v>
      </c>
      <c r="G1199" s="3">
        <v>3</v>
      </c>
      <c r="P1199">
        <v>2</v>
      </c>
      <c r="Q1199" t="str">
        <f>CONCATENATE(C1199,E1199,G1199,I1199)</f>
        <v>23</v>
      </c>
    </row>
    <row r="1200" spans="1:17" x14ac:dyDescent="0.25">
      <c r="A1200">
        <v>11299</v>
      </c>
      <c r="D1200">
        <v>177.20879500000001</v>
      </c>
      <c r="E1200" s="4">
        <v>2</v>
      </c>
      <c r="F1200">
        <v>185.457942</v>
      </c>
      <c r="G1200" s="3">
        <v>3</v>
      </c>
      <c r="P1200">
        <v>2</v>
      </c>
      <c r="Q1200" t="str">
        <f>CONCATENATE(C1200,E1200,G1200,I1200)</f>
        <v>23</v>
      </c>
    </row>
    <row r="1201" spans="1:17" x14ac:dyDescent="0.25">
      <c r="A1201">
        <v>11300</v>
      </c>
      <c r="D1201">
        <v>177.14578699999998</v>
      </c>
      <c r="E1201" s="4">
        <v>2</v>
      </c>
      <c r="F1201">
        <v>185.457942</v>
      </c>
      <c r="G1201" s="3">
        <v>3</v>
      </c>
      <c r="P1201">
        <v>2</v>
      </c>
      <c r="Q1201" t="str">
        <f>CONCATENATE(C1201,E1201,G1201,I1201)</f>
        <v>23</v>
      </c>
    </row>
    <row r="1202" spans="1:17" x14ac:dyDescent="0.25">
      <c r="A1202">
        <v>11301</v>
      </c>
      <c r="D1202">
        <v>177.08277999999999</v>
      </c>
      <c r="E1202" s="4">
        <v>2</v>
      </c>
      <c r="F1202">
        <v>185.457942</v>
      </c>
      <c r="G1202" s="3">
        <v>3</v>
      </c>
      <c r="P1202">
        <v>2</v>
      </c>
      <c r="Q1202" t="str">
        <f>CONCATENATE(C1202,E1202,G1202,I1202)</f>
        <v>23</v>
      </c>
    </row>
    <row r="1203" spans="1:17" x14ac:dyDescent="0.25">
      <c r="A1203">
        <v>11302</v>
      </c>
      <c r="D1203">
        <v>177.01987800000001</v>
      </c>
      <c r="E1203" s="4">
        <v>2</v>
      </c>
      <c r="F1203">
        <v>185.457942</v>
      </c>
      <c r="G1203" s="3">
        <v>3</v>
      </c>
      <c r="P1203">
        <v>2</v>
      </c>
      <c r="Q1203" t="str">
        <f>CONCATENATE(C1203,E1203,G1203,I1203)</f>
        <v>23</v>
      </c>
    </row>
    <row r="1204" spans="1:17" x14ac:dyDescent="0.25">
      <c r="A1204">
        <v>11303</v>
      </c>
      <c r="D1204">
        <v>177.01987800000001</v>
      </c>
      <c r="E1204" s="4">
        <v>2</v>
      </c>
      <c r="F1204">
        <v>185.457942</v>
      </c>
      <c r="G1204" s="3">
        <v>3</v>
      </c>
      <c r="P1204">
        <v>2</v>
      </c>
      <c r="Q1204" t="str">
        <f>CONCATENATE(C1204,E1204,G1204,I1204)</f>
        <v>23</v>
      </c>
    </row>
    <row r="1205" spans="1:17" x14ac:dyDescent="0.25">
      <c r="A1205">
        <v>11304</v>
      </c>
      <c r="B1205">
        <v>168.89663999999999</v>
      </c>
      <c r="C1205" s="1">
        <v>1</v>
      </c>
      <c r="F1205">
        <v>185.457942</v>
      </c>
      <c r="G1205" s="3">
        <v>3</v>
      </c>
      <c r="P1205">
        <v>2</v>
      </c>
      <c r="Q1205" t="str">
        <f>CONCATENATE(C1205,E1205,G1205,I1205)</f>
        <v>13</v>
      </c>
    </row>
    <row r="1206" spans="1:17" x14ac:dyDescent="0.25">
      <c r="A1206">
        <v>11305</v>
      </c>
      <c r="B1206">
        <v>168.89663999999999</v>
      </c>
      <c r="C1206" s="1">
        <v>1</v>
      </c>
      <c r="F1206">
        <v>185.394935</v>
      </c>
      <c r="G1206" s="3">
        <v>3</v>
      </c>
      <c r="P1206">
        <v>2</v>
      </c>
      <c r="Q1206" t="str">
        <f>CONCATENATE(C1206,E1206,G1206,I1206)</f>
        <v>13</v>
      </c>
    </row>
    <row r="1207" spans="1:17" x14ac:dyDescent="0.25">
      <c r="A1207">
        <v>11306</v>
      </c>
      <c r="B1207">
        <v>168.89663999999999</v>
      </c>
      <c r="C1207" s="1">
        <v>1</v>
      </c>
      <c r="F1207">
        <v>184.89119099999999</v>
      </c>
      <c r="G1207" s="3">
        <v>3</v>
      </c>
      <c r="H1207">
        <v>176.76795300000001</v>
      </c>
      <c r="I1207" s="2">
        <v>4</v>
      </c>
      <c r="P1207">
        <v>3</v>
      </c>
      <c r="Q1207" t="str">
        <f>CONCATENATE(C1207,E1207,G1207,I1207)</f>
        <v>134</v>
      </c>
    </row>
    <row r="1208" spans="1:17" x14ac:dyDescent="0.25">
      <c r="A1208">
        <v>11307</v>
      </c>
      <c r="B1208">
        <v>168.89663999999999</v>
      </c>
      <c r="C1208" s="1">
        <v>1</v>
      </c>
      <c r="H1208">
        <v>176.76795300000001</v>
      </c>
      <c r="I1208" s="2">
        <v>4</v>
      </c>
      <c r="P1208">
        <v>2</v>
      </c>
      <c r="Q1208" t="str">
        <f>CONCATENATE(C1208,E1208,G1208,I1208)</f>
        <v>14</v>
      </c>
    </row>
    <row r="1209" spans="1:17" x14ac:dyDescent="0.25">
      <c r="A1209">
        <v>11308</v>
      </c>
      <c r="B1209">
        <v>168.89663999999999</v>
      </c>
      <c r="C1209" s="1">
        <v>1</v>
      </c>
      <c r="H1209">
        <v>176.76795300000001</v>
      </c>
      <c r="I1209" s="2">
        <v>4</v>
      </c>
      <c r="P1209">
        <v>2</v>
      </c>
      <c r="Q1209" t="str">
        <f>CONCATENATE(C1209,E1209,G1209,I1209)</f>
        <v>14</v>
      </c>
    </row>
    <row r="1210" spans="1:17" x14ac:dyDescent="0.25">
      <c r="A1210">
        <v>11309</v>
      </c>
      <c r="B1210">
        <v>168.89663999999999</v>
      </c>
      <c r="C1210" s="1">
        <v>1</v>
      </c>
      <c r="H1210">
        <v>176.76795300000001</v>
      </c>
      <c r="I1210" s="2">
        <v>4</v>
      </c>
      <c r="P1210">
        <v>2</v>
      </c>
      <c r="Q1210" t="str">
        <f>CONCATENATE(C1210,E1210,G1210,I1210)</f>
        <v>14</v>
      </c>
    </row>
    <row r="1211" spans="1:17" x14ac:dyDescent="0.25">
      <c r="A1211">
        <v>11310</v>
      </c>
      <c r="B1211">
        <v>168.89663999999999</v>
      </c>
      <c r="C1211" s="1">
        <v>1</v>
      </c>
      <c r="H1211">
        <v>176.76795300000001</v>
      </c>
      <c r="I1211" s="2">
        <v>4</v>
      </c>
      <c r="P1211">
        <v>2</v>
      </c>
      <c r="Q1211" t="str">
        <f>CONCATENATE(C1211,E1211,G1211,I1211)</f>
        <v>14</v>
      </c>
    </row>
    <row r="1212" spans="1:17" x14ac:dyDescent="0.25">
      <c r="A1212">
        <v>11311</v>
      </c>
      <c r="B1212">
        <v>168.89663999999999</v>
      </c>
      <c r="C1212" s="1">
        <v>1</v>
      </c>
      <c r="H1212">
        <v>176.76795300000001</v>
      </c>
      <c r="I1212" s="2">
        <v>4</v>
      </c>
      <c r="P1212">
        <v>2</v>
      </c>
      <c r="Q1212" t="str">
        <f>CONCATENATE(C1212,E1212,G1212,I1212)</f>
        <v>14</v>
      </c>
    </row>
    <row r="1213" spans="1:17" x14ac:dyDescent="0.25">
      <c r="A1213">
        <v>11312</v>
      </c>
      <c r="B1213">
        <v>168.89663999999999</v>
      </c>
      <c r="C1213" s="1">
        <v>1</v>
      </c>
      <c r="H1213">
        <v>176.76795300000001</v>
      </c>
      <c r="I1213" s="2">
        <v>4</v>
      </c>
      <c r="P1213">
        <v>2</v>
      </c>
      <c r="Q1213" t="str">
        <f>CONCATENATE(C1213,E1213,G1213,I1213)</f>
        <v>14</v>
      </c>
    </row>
    <row r="1214" spans="1:17" x14ac:dyDescent="0.25">
      <c r="A1214">
        <v>11313</v>
      </c>
      <c r="B1214">
        <v>168.89663999999999</v>
      </c>
      <c r="C1214" s="1">
        <v>1</v>
      </c>
      <c r="H1214">
        <v>176.76795300000001</v>
      </c>
      <c r="I1214" s="2">
        <v>4</v>
      </c>
      <c r="P1214">
        <v>2</v>
      </c>
      <c r="Q1214" t="str">
        <f>CONCATENATE(C1214,E1214,G1214,I1214)</f>
        <v>14</v>
      </c>
    </row>
    <row r="1215" spans="1:17" x14ac:dyDescent="0.25">
      <c r="A1215">
        <v>11314</v>
      </c>
      <c r="B1215">
        <v>168.89663999999999</v>
      </c>
      <c r="C1215" s="1">
        <v>1</v>
      </c>
      <c r="H1215">
        <v>176.76795300000001</v>
      </c>
      <c r="I1215" s="2">
        <v>4</v>
      </c>
      <c r="P1215">
        <v>2</v>
      </c>
      <c r="Q1215" t="str">
        <f>CONCATENATE(C1215,E1215,G1215,I1215)</f>
        <v>14</v>
      </c>
    </row>
    <row r="1216" spans="1:17" x14ac:dyDescent="0.25">
      <c r="A1216">
        <v>11315</v>
      </c>
      <c r="B1216">
        <v>168.70772499999998</v>
      </c>
      <c r="C1216" s="1">
        <v>1</v>
      </c>
      <c r="H1216">
        <v>176.76795300000001</v>
      </c>
      <c r="I1216" s="2">
        <v>4</v>
      </c>
      <c r="P1216">
        <v>2</v>
      </c>
      <c r="Q1216" t="str">
        <f>CONCATENATE(C1216,E1216,G1216,I1216)</f>
        <v>14</v>
      </c>
    </row>
    <row r="1217" spans="1:17" x14ac:dyDescent="0.25">
      <c r="A1217">
        <v>11316</v>
      </c>
      <c r="H1217">
        <v>176.453126</v>
      </c>
      <c r="I1217" s="2">
        <v>4</v>
      </c>
      <c r="P1217">
        <v>1</v>
      </c>
      <c r="Q1217" t="str">
        <f>CONCATENATE(C1217,E1217,G1217,I1217)</f>
        <v>4</v>
      </c>
    </row>
    <row r="1218" spans="1:17" x14ac:dyDescent="0.25">
      <c r="A1218">
        <v>11317</v>
      </c>
      <c r="H1218">
        <v>176.453126</v>
      </c>
      <c r="I1218" s="2">
        <v>4</v>
      </c>
      <c r="P1218">
        <v>1</v>
      </c>
      <c r="Q1218" t="str">
        <f>CONCATENATE(C1218,E1218,G1218,I1218)</f>
        <v>4</v>
      </c>
    </row>
    <row r="1219" spans="1:17" x14ac:dyDescent="0.25">
      <c r="A1219">
        <v>11318</v>
      </c>
      <c r="D1219">
        <v>158.06565799999998</v>
      </c>
      <c r="E1219" s="4">
        <v>2</v>
      </c>
      <c r="H1219">
        <v>176.26420899999999</v>
      </c>
      <c r="I1219" s="2">
        <v>4</v>
      </c>
      <c r="P1219">
        <v>2</v>
      </c>
      <c r="Q1219" t="str">
        <f>CONCATENATE(C1219,E1219,G1219,I1219)</f>
        <v>24</v>
      </c>
    </row>
    <row r="1220" spans="1:17" x14ac:dyDescent="0.25">
      <c r="A1220">
        <v>11319</v>
      </c>
      <c r="D1220">
        <v>158.06565799999998</v>
      </c>
      <c r="E1220" s="4">
        <v>2</v>
      </c>
      <c r="F1220">
        <v>168.26688300000001</v>
      </c>
      <c r="G1220" s="3">
        <v>3</v>
      </c>
      <c r="P1220">
        <v>2</v>
      </c>
      <c r="Q1220" t="str">
        <f>CONCATENATE(C1220,E1220,G1220,I1220)</f>
        <v>23</v>
      </c>
    </row>
    <row r="1221" spans="1:17" x14ac:dyDescent="0.25">
      <c r="A1221">
        <v>11320</v>
      </c>
      <c r="D1221">
        <v>158.06565799999998</v>
      </c>
      <c r="E1221" s="4">
        <v>2</v>
      </c>
      <c r="F1221">
        <v>168.26688300000001</v>
      </c>
      <c r="G1221" s="3">
        <v>3</v>
      </c>
      <c r="P1221">
        <v>2</v>
      </c>
      <c r="Q1221" t="str">
        <f>CONCATENATE(C1221,E1221,G1221,I1221)</f>
        <v>23</v>
      </c>
    </row>
    <row r="1222" spans="1:17" x14ac:dyDescent="0.25">
      <c r="A1222">
        <v>11321</v>
      </c>
      <c r="D1222">
        <v>158.06565799999998</v>
      </c>
      <c r="E1222" s="4">
        <v>2</v>
      </c>
      <c r="F1222">
        <v>168.26688300000001</v>
      </c>
      <c r="G1222" s="3">
        <v>3</v>
      </c>
      <c r="P1222">
        <v>2</v>
      </c>
      <c r="Q1222" t="str">
        <f>CONCATENATE(C1222,E1222,G1222,I1222)</f>
        <v>23</v>
      </c>
    </row>
    <row r="1223" spans="1:17" x14ac:dyDescent="0.25">
      <c r="A1223">
        <v>11322</v>
      </c>
      <c r="D1223">
        <v>158.06565799999998</v>
      </c>
      <c r="E1223" s="4">
        <v>2</v>
      </c>
      <c r="F1223">
        <v>168.26688300000001</v>
      </c>
      <c r="G1223" s="3">
        <v>3</v>
      </c>
      <c r="P1223">
        <v>2</v>
      </c>
      <c r="Q1223" t="str">
        <f>CONCATENATE(C1223,E1223,G1223,I1223)</f>
        <v>23</v>
      </c>
    </row>
    <row r="1224" spans="1:17" x14ac:dyDescent="0.25">
      <c r="A1224">
        <v>11323</v>
      </c>
      <c r="D1224">
        <v>158.06565799999998</v>
      </c>
      <c r="E1224" s="4">
        <v>2</v>
      </c>
      <c r="F1224">
        <v>168.26688300000001</v>
      </c>
      <c r="G1224" s="3">
        <v>3</v>
      </c>
      <c r="P1224">
        <v>2</v>
      </c>
      <c r="Q1224" t="str">
        <f>CONCATENATE(C1224,E1224,G1224,I1224)</f>
        <v>23</v>
      </c>
    </row>
    <row r="1225" spans="1:17" x14ac:dyDescent="0.25">
      <c r="A1225">
        <v>11324</v>
      </c>
      <c r="D1225">
        <v>158.06565799999998</v>
      </c>
      <c r="E1225" s="4">
        <v>2</v>
      </c>
      <c r="F1225">
        <v>168.26688300000001</v>
      </c>
      <c r="G1225" s="3">
        <v>3</v>
      </c>
      <c r="P1225">
        <v>2</v>
      </c>
      <c r="Q1225" t="str">
        <f>CONCATENATE(C1225,E1225,G1225,I1225)</f>
        <v>23</v>
      </c>
    </row>
    <row r="1226" spans="1:17" x14ac:dyDescent="0.25">
      <c r="A1226">
        <v>11325</v>
      </c>
      <c r="D1226">
        <v>158.06565799999998</v>
      </c>
      <c r="E1226" s="4">
        <v>2</v>
      </c>
      <c r="F1226">
        <v>168.26688300000001</v>
      </c>
      <c r="G1226" s="3">
        <v>3</v>
      </c>
      <c r="P1226">
        <v>2</v>
      </c>
      <c r="Q1226" t="str">
        <f>CONCATENATE(C1226,E1226,G1226,I1226)</f>
        <v>23</v>
      </c>
    </row>
    <row r="1227" spans="1:17" x14ac:dyDescent="0.25">
      <c r="A1227">
        <v>11326</v>
      </c>
      <c r="D1227">
        <v>158.06565799999998</v>
      </c>
      <c r="E1227" s="4">
        <v>2</v>
      </c>
      <c r="F1227">
        <v>168.26688300000001</v>
      </c>
      <c r="G1227" s="3">
        <v>3</v>
      </c>
      <c r="P1227">
        <v>2</v>
      </c>
      <c r="Q1227" t="str">
        <f>CONCATENATE(C1227,E1227,G1227,I1227)</f>
        <v>23</v>
      </c>
    </row>
    <row r="1228" spans="1:17" x14ac:dyDescent="0.25">
      <c r="A1228">
        <v>11327</v>
      </c>
      <c r="D1228">
        <v>158.06565799999998</v>
      </c>
      <c r="E1228" s="4">
        <v>2</v>
      </c>
      <c r="F1228">
        <v>168.07796400000001</v>
      </c>
      <c r="G1228" s="3">
        <v>3</v>
      </c>
      <c r="P1228">
        <v>2</v>
      </c>
      <c r="Q1228" t="str">
        <f>CONCATENATE(C1228,E1228,G1228,I1228)</f>
        <v>23</v>
      </c>
    </row>
    <row r="1229" spans="1:17" x14ac:dyDescent="0.25">
      <c r="A1229">
        <v>11328</v>
      </c>
      <c r="D1229">
        <v>158.06565799999998</v>
      </c>
      <c r="E1229" s="4">
        <v>2</v>
      </c>
      <c r="F1229">
        <v>167.95205199999998</v>
      </c>
      <c r="G1229" s="3">
        <v>3</v>
      </c>
      <c r="P1229">
        <v>2</v>
      </c>
      <c r="Q1229" t="str">
        <f>CONCATENATE(C1229,E1229,G1229,I1229)</f>
        <v>23</v>
      </c>
    </row>
    <row r="1230" spans="1:17" x14ac:dyDescent="0.25">
      <c r="A1230">
        <v>11329</v>
      </c>
      <c r="D1230">
        <v>158.06565799999998</v>
      </c>
      <c r="E1230" s="4">
        <v>2</v>
      </c>
      <c r="F1230">
        <v>167.88904500000001</v>
      </c>
      <c r="G1230" s="3">
        <v>3</v>
      </c>
      <c r="P1230">
        <v>2</v>
      </c>
      <c r="Q1230" t="str">
        <f>CONCATENATE(C1230,E1230,G1230,I1230)</f>
        <v>23</v>
      </c>
    </row>
    <row r="1231" spans="1:17" x14ac:dyDescent="0.25">
      <c r="A1231">
        <v>11330</v>
      </c>
      <c r="B1231">
        <v>149.438571</v>
      </c>
      <c r="C1231" s="1">
        <v>1</v>
      </c>
      <c r="P1231">
        <v>1</v>
      </c>
      <c r="Q1231" t="str">
        <f>CONCATENATE(C1231,E1231,G1231,I1231)</f>
        <v>1</v>
      </c>
    </row>
    <row r="1232" spans="1:17" x14ac:dyDescent="0.25">
      <c r="A1232">
        <v>11331</v>
      </c>
      <c r="B1232">
        <v>149.438571</v>
      </c>
      <c r="C1232" s="1">
        <v>1</v>
      </c>
      <c r="P1232">
        <v>1</v>
      </c>
      <c r="Q1232" t="str">
        <f>CONCATENATE(C1232,E1232,G1232,I1232)</f>
        <v>1</v>
      </c>
    </row>
    <row r="1233" spans="1:17" x14ac:dyDescent="0.25">
      <c r="A1233">
        <v>11332</v>
      </c>
      <c r="B1233">
        <v>149.438571</v>
      </c>
      <c r="C1233" s="1">
        <v>1</v>
      </c>
      <c r="H1233">
        <v>157.87673899999999</v>
      </c>
      <c r="I1233" s="2">
        <v>4</v>
      </c>
      <c r="P1233">
        <v>2</v>
      </c>
      <c r="Q1233" t="str">
        <f>CONCATENATE(C1233,E1233,G1233,I1233)</f>
        <v>14</v>
      </c>
    </row>
    <row r="1234" spans="1:17" x14ac:dyDescent="0.25">
      <c r="A1234">
        <v>11333</v>
      </c>
      <c r="B1234">
        <v>149.438571</v>
      </c>
      <c r="C1234" s="1">
        <v>1</v>
      </c>
      <c r="H1234">
        <v>157.87673899999999</v>
      </c>
      <c r="I1234" s="2">
        <v>4</v>
      </c>
      <c r="P1234">
        <v>2</v>
      </c>
      <c r="Q1234" t="str">
        <f>CONCATENATE(C1234,E1234,G1234,I1234)</f>
        <v>14</v>
      </c>
    </row>
    <row r="1235" spans="1:17" x14ac:dyDescent="0.25">
      <c r="A1235">
        <v>11334</v>
      </c>
      <c r="B1235">
        <v>149.438571</v>
      </c>
      <c r="C1235" s="1">
        <v>1</v>
      </c>
      <c r="H1235">
        <v>157.87673899999999</v>
      </c>
      <c r="I1235" s="2">
        <v>4</v>
      </c>
      <c r="P1235">
        <v>2</v>
      </c>
      <c r="Q1235" t="str">
        <f>CONCATENATE(C1235,E1235,G1235,I1235)</f>
        <v>14</v>
      </c>
    </row>
    <row r="1236" spans="1:17" x14ac:dyDescent="0.25">
      <c r="A1236">
        <v>11335</v>
      </c>
      <c r="B1236">
        <v>149.438571</v>
      </c>
      <c r="C1236" s="1">
        <v>1</v>
      </c>
      <c r="H1236">
        <v>157.87673899999999</v>
      </c>
      <c r="I1236" s="2">
        <v>4</v>
      </c>
      <c r="P1236">
        <v>2</v>
      </c>
      <c r="Q1236" t="str">
        <f>CONCATENATE(C1236,E1236,G1236,I1236)</f>
        <v>14</v>
      </c>
    </row>
    <row r="1237" spans="1:17" x14ac:dyDescent="0.25">
      <c r="A1237">
        <v>11336</v>
      </c>
      <c r="B1237">
        <v>149.438571</v>
      </c>
      <c r="C1237" s="1">
        <v>1</v>
      </c>
      <c r="H1237">
        <v>157.87673899999999</v>
      </c>
      <c r="I1237" s="2">
        <v>4</v>
      </c>
      <c r="P1237">
        <v>2</v>
      </c>
      <c r="Q1237" t="str">
        <f>CONCATENATE(C1237,E1237,G1237,I1237)</f>
        <v>14</v>
      </c>
    </row>
    <row r="1238" spans="1:17" x14ac:dyDescent="0.25">
      <c r="A1238">
        <v>11337</v>
      </c>
      <c r="B1238">
        <v>149.438571</v>
      </c>
      <c r="C1238" s="1">
        <v>1</v>
      </c>
      <c r="H1238">
        <v>157.87673899999999</v>
      </c>
      <c r="I1238" s="2">
        <v>4</v>
      </c>
      <c r="P1238">
        <v>2</v>
      </c>
      <c r="Q1238" t="str">
        <f>CONCATENATE(C1238,E1238,G1238,I1238)</f>
        <v>14</v>
      </c>
    </row>
    <row r="1239" spans="1:17" x14ac:dyDescent="0.25">
      <c r="A1239">
        <v>11338</v>
      </c>
      <c r="B1239">
        <v>149.438571</v>
      </c>
      <c r="C1239" s="1">
        <v>1</v>
      </c>
      <c r="H1239">
        <v>157.87673899999999</v>
      </c>
      <c r="I1239" s="2">
        <v>4</v>
      </c>
      <c r="P1239">
        <v>2</v>
      </c>
      <c r="Q1239" t="str">
        <f>CONCATENATE(C1239,E1239,G1239,I1239)</f>
        <v>14</v>
      </c>
    </row>
    <row r="1240" spans="1:17" x14ac:dyDescent="0.25">
      <c r="A1240">
        <v>11339</v>
      </c>
      <c r="B1240">
        <v>149.438571</v>
      </c>
      <c r="C1240" s="1">
        <v>1</v>
      </c>
      <c r="H1240">
        <v>157.87673899999999</v>
      </c>
      <c r="I1240" s="2">
        <v>4</v>
      </c>
      <c r="P1240">
        <v>2</v>
      </c>
      <c r="Q1240" t="str">
        <f>CONCATENATE(C1240,E1240,G1240,I1240)</f>
        <v>14</v>
      </c>
    </row>
    <row r="1241" spans="1:17" x14ac:dyDescent="0.25">
      <c r="A1241">
        <v>11340</v>
      </c>
      <c r="B1241">
        <v>149.438571</v>
      </c>
      <c r="C1241" s="1">
        <v>1</v>
      </c>
      <c r="D1241">
        <v>144.52693099999999</v>
      </c>
      <c r="E1241" s="4">
        <v>2</v>
      </c>
      <c r="H1241">
        <v>157.87673899999999</v>
      </c>
      <c r="I1241" s="2">
        <v>4</v>
      </c>
      <c r="P1241">
        <v>3</v>
      </c>
      <c r="Q1241" t="str">
        <f>CONCATENATE(C1241,E1241,G1241,I1241)</f>
        <v>124</v>
      </c>
    </row>
    <row r="1242" spans="1:17" x14ac:dyDescent="0.25">
      <c r="A1242">
        <v>11341</v>
      </c>
      <c r="B1242">
        <v>149.438571</v>
      </c>
      <c r="C1242" s="1">
        <v>1</v>
      </c>
      <c r="D1242">
        <v>144.52693099999999</v>
      </c>
      <c r="E1242" s="4">
        <v>2</v>
      </c>
      <c r="H1242">
        <v>157.87673899999999</v>
      </c>
      <c r="I1242" s="2">
        <v>4</v>
      </c>
      <c r="P1242">
        <v>3</v>
      </c>
      <c r="Q1242" t="str">
        <f>CONCATENATE(C1242,E1242,G1242,I1242)</f>
        <v>124</v>
      </c>
    </row>
    <row r="1243" spans="1:17" x14ac:dyDescent="0.25">
      <c r="A1243">
        <v>11342</v>
      </c>
      <c r="B1243">
        <v>149.31266299999999</v>
      </c>
      <c r="C1243" s="1">
        <v>1</v>
      </c>
      <c r="D1243">
        <v>144.52693099999999</v>
      </c>
      <c r="E1243" s="4">
        <v>2</v>
      </c>
      <c r="H1243">
        <v>157.87673899999999</v>
      </c>
      <c r="I1243" s="2">
        <v>4</v>
      </c>
      <c r="P1243">
        <v>3</v>
      </c>
      <c r="Q1243" t="str">
        <f>CONCATENATE(C1243,E1243,G1243,I1243)</f>
        <v>124</v>
      </c>
    </row>
    <row r="1244" spans="1:17" x14ac:dyDescent="0.25">
      <c r="A1244">
        <v>11343</v>
      </c>
      <c r="D1244">
        <v>144.52693099999999</v>
      </c>
      <c r="E1244" s="4">
        <v>2</v>
      </c>
      <c r="H1244">
        <v>157.87673899999999</v>
      </c>
      <c r="I1244" s="2">
        <v>4</v>
      </c>
      <c r="P1244">
        <v>2</v>
      </c>
      <c r="Q1244" t="str">
        <f>CONCATENATE(C1244,E1244,G1244,I1244)</f>
        <v>24</v>
      </c>
    </row>
    <row r="1245" spans="1:17" x14ac:dyDescent="0.25">
      <c r="A1245">
        <v>11344</v>
      </c>
      <c r="D1245">
        <v>144.46392399999999</v>
      </c>
      <c r="E1245" s="4">
        <v>2</v>
      </c>
      <c r="H1245">
        <v>157.49890399999998</v>
      </c>
      <c r="I1245" s="2">
        <v>4</v>
      </c>
      <c r="P1245">
        <v>2</v>
      </c>
      <c r="Q1245" t="str">
        <f>CONCATENATE(C1245,E1245,G1245,I1245)</f>
        <v>24</v>
      </c>
    </row>
    <row r="1246" spans="1:17" x14ac:dyDescent="0.25">
      <c r="A1246">
        <v>11345</v>
      </c>
      <c r="D1246">
        <v>144.46392399999999</v>
      </c>
      <c r="E1246" s="4">
        <v>2</v>
      </c>
      <c r="F1246">
        <v>150.57207399999999</v>
      </c>
      <c r="G1246" s="3">
        <v>3</v>
      </c>
      <c r="H1246">
        <v>157.49890399999998</v>
      </c>
      <c r="I1246" s="2">
        <v>4</v>
      </c>
      <c r="P1246">
        <v>3</v>
      </c>
      <c r="Q1246" t="str">
        <f>CONCATENATE(C1246,E1246,G1246,I1246)</f>
        <v>234</v>
      </c>
    </row>
    <row r="1247" spans="1:17" x14ac:dyDescent="0.25">
      <c r="A1247">
        <v>11346</v>
      </c>
      <c r="D1247">
        <v>144.46392399999999</v>
      </c>
      <c r="E1247" s="4">
        <v>2</v>
      </c>
      <c r="F1247">
        <v>150.57207399999999</v>
      </c>
      <c r="G1247" s="3">
        <v>3</v>
      </c>
      <c r="H1247">
        <v>157.49890399999998</v>
      </c>
      <c r="I1247" s="2">
        <v>4</v>
      </c>
      <c r="P1247">
        <v>3</v>
      </c>
      <c r="Q1247" t="str">
        <f>CONCATENATE(C1247,E1247,G1247,I1247)</f>
        <v>234</v>
      </c>
    </row>
    <row r="1248" spans="1:17" x14ac:dyDescent="0.25">
      <c r="A1248">
        <v>11347</v>
      </c>
      <c r="D1248">
        <v>144.46392399999999</v>
      </c>
      <c r="E1248" s="4">
        <v>2</v>
      </c>
      <c r="F1248">
        <v>150.57207399999999</v>
      </c>
      <c r="G1248" s="3">
        <v>3</v>
      </c>
      <c r="H1248">
        <v>157.49890399999998</v>
      </c>
      <c r="I1248" s="2">
        <v>4</v>
      </c>
      <c r="P1248">
        <v>3</v>
      </c>
      <c r="Q1248" t="str">
        <f>CONCATENATE(C1248,E1248,G1248,I1248)</f>
        <v>234</v>
      </c>
    </row>
    <row r="1249" spans="1:17" x14ac:dyDescent="0.25">
      <c r="A1249">
        <v>11348</v>
      </c>
      <c r="D1249">
        <v>144.46392399999999</v>
      </c>
      <c r="E1249" s="4">
        <v>2</v>
      </c>
      <c r="F1249">
        <v>150.57207399999999</v>
      </c>
      <c r="G1249" s="3">
        <v>3</v>
      </c>
      <c r="H1249">
        <v>157.49890399999998</v>
      </c>
      <c r="I1249" s="2">
        <v>4</v>
      </c>
      <c r="P1249">
        <v>3</v>
      </c>
      <c r="Q1249" t="str">
        <f>CONCATENATE(C1249,E1249,G1249,I1249)</f>
        <v>234</v>
      </c>
    </row>
    <row r="1250" spans="1:17" x14ac:dyDescent="0.25">
      <c r="A1250">
        <v>11349</v>
      </c>
      <c r="D1250">
        <v>144.46392399999999</v>
      </c>
      <c r="E1250" s="4">
        <v>2</v>
      </c>
      <c r="F1250">
        <v>150.57207399999999</v>
      </c>
      <c r="G1250" s="3">
        <v>3</v>
      </c>
      <c r="P1250">
        <v>2</v>
      </c>
      <c r="Q1250" t="str">
        <f>CONCATENATE(C1250,E1250,G1250,I1250)</f>
        <v>23</v>
      </c>
    </row>
    <row r="1251" spans="1:17" x14ac:dyDescent="0.25">
      <c r="A1251">
        <v>11350</v>
      </c>
      <c r="D1251">
        <v>144.46392399999999</v>
      </c>
      <c r="E1251" s="4">
        <v>2</v>
      </c>
      <c r="F1251">
        <v>150.57207399999999</v>
      </c>
      <c r="G1251" s="3">
        <v>3</v>
      </c>
      <c r="P1251">
        <v>2</v>
      </c>
      <c r="Q1251" t="str">
        <f>CONCATENATE(C1251,E1251,G1251,I1251)</f>
        <v>23</v>
      </c>
    </row>
    <row r="1252" spans="1:17" x14ac:dyDescent="0.25">
      <c r="A1252">
        <v>11351</v>
      </c>
      <c r="D1252">
        <v>144.46392399999999</v>
      </c>
      <c r="E1252" s="4">
        <v>2</v>
      </c>
      <c r="F1252">
        <v>150.57207399999999</v>
      </c>
      <c r="G1252" s="3">
        <v>3</v>
      </c>
      <c r="P1252">
        <v>2</v>
      </c>
      <c r="Q1252" t="str">
        <f>CONCATENATE(C1252,E1252,G1252,I1252)</f>
        <v>23</v>
      </c>
    </row>
    <row r="1253" spans="1:17" x14ac:dyDescent="0.25">
      <c r="A1253">
        <v>11352</v>
      </c>
      <c r="D1253">
        <v>144.46392399999999</v>
      </c>
      <c r="E1253" s="4">
        <v>2</v>
      </c>
      <c r="F1253">
        <v>150.57207399999999</v>
      </c>
      <c r="G1253" s="3">
        <v>3</v>
      </c>
      <c r="P1253">
        <v>2</v>
      </c>
      <c r="Q1253" t="str">
        <f>CONCATENATE(C1253,E1253,G1253,I1253)</f>
        <v>23</v>
      </c>
    </row>
    <row r="1254" spans="1:17" x14ac:dyDescent="0.25">
      <c r="A1254">
        <v>11353</v>
      </c>
      <c r="D1254">
        <v>144.46392399999999</v>
      </c>
      <c r="E1254" s="4">
        <v>2</v>
      </c>
      <c r="F1254">
        <v>150.57207399999999</v>
      </c>
      <c r="G1254" s="3">
        <v>3</v>
      </c>
      <c r="P1254">
        <v>2</v>
      </c>
      <c r="Q1254" t="str">
        <f>CONCATENATE(C1254,E1254,G1254,I1254)</f>
        <v>23</v>
      </c>
    </row>
    <row r="1255" spans="1:17" x14ac:dyDescent="0.25">
      <c r="A1255">
        <v>11354</v>
      </c>
      <c r="D1255">
        <v>144.46392399999999</v>
      </c>
      <c r="E1255" s="4">
        <v>2</v>
      </c>
      <c r="F1255">
        <v>150.57207399999999</v>
      </c>
      <c r="G1255" s="3">
        <v>3</v>
      </c>
      <c r="P1255">
        <v>2</v>
      </c>
      <c r="Q1255" t="str">
        <f>CONCATENATE(C1255,E1255,G1255,I1255)</f>
        <v>23</v>
      </c>
    </row>
    <row r="1256" spans="1:17" x14ac:dyDescent="0.25">
      <c r="A1256">
        <v>11355</v>
      </c>
      <c r="D1256">
        <v>144.46392399999999</v>
      </c>
      <c r="E1256" s="4">
        <v>2</v>
      </c>
      <c r="F1256">
        <v>150.57207399999999</v>
      </c>
      <c r="G1256" s="3">
        <v>3</v>
      </c>
      <c r="P1256">
        <v>2</v>
      </c>
      <c r="Q1256" t="str">
        <f>CONCATENATE(C1256,E1256,G1256,I1256)</f>
        <v>23</v>
      </c>
    </row>
    <row r="1257" spans="1:17" x14ac:dyDescent="0.25">
      <c r="A1257">
        <v>11356</v>
      </c>
      <c r="D1257">
        <v>144.46392399999999</v>
      </c>
      <c r="E1257" s="4">
        <v>2</v>
      </c>
      <c r="F1257">
        <v>150.57207399999999</v>
      </c>
      <c r="G1257" s="3">
        <v>3</v>
      </c>
      <c r="P1257">
        <v>2</v>
      </c>
      <c r="Q1257" t="str">
        <f>CONCATENATE(C1257,E1257,G1257,I1257)</f>
        <v>23</v>
      </c>
    </row>
    <row r="1258" spans="1:17" x14ac:dyDescent="0.25">
      <c r="A1258">
        <v>11357</v>
      </c>
      <c r="F1258">
        <v>150.57207399999999</v>
      </c>
      <c r="G1258" s="3">
        <v>3</v>
      </c>
      <c r="P1258">
        <v>1</v>
      </c>
      <c r="Q1258" t="str">
        <f>CONCATENATE(C1258,E1258,G1258,I1258)</f>
        <v>3</v>
      </c>
    </row>
    <row r="1259" spans="1:17" x14ac:dyDescent="0.25">
      <c r="A1259">
        <v>11358</v>
      </c>
      <c r="F1259">
        <v>150.57207399999999</v>
      </c>
      <c r="G1259" s="3">
        <v>3</v>
      </c>
      <c r="P1259">
        <v>1</v>
      </c>
      <c r="Q1259" t="str">
        <f>CONCATENATE(C1259,E1259,G1259,I1259)</f>
        <v>3</v>
      </c>
    </row>
    <row r="1260" spans="1:17" x14ac:dyDescent="0.25">
      <c r="A1260">
        <v>11359</v>
      </c>
      <c r="F1260">
        <v>150.57207399999999</v>
      </c>
      <c r="G1260" s="3">
        <v>3</v>
      </c>
      <c r="P1260">
        <v>1</v>
      </c>
      <c r="Q1260" t="str">
        <f>CONCATENATE(C1260,E1260,G1260,I1260)</f>
        <v>3</v>
      </c>
    </row>
    <row r="1261" spans="1:17" x14ac:dyDescent="0.25">
      <c r="A1261">
        <v>11360</v>
      </c>
      <c r="F1261">
        <v>150.57207399999999</v>
      </c>
      <c r="G1261" s="3">
        <v>3</v>
      </c>
      <c r="H1261">
        <v>145.09357800000001</v>
      </c>
      <c r="I1261" s="2">
        <v>4</v>
      </c>
      <c r="P1261">
        <v>2</v>
      </c>
      <c r="Q1261" t="str">
        <f>CONCATENATE(C1261,E1261,G1261,I1261)</f>
        <v>34</v>
      </c>
    </row>
    <row r="1262" spans="1:17" x14ac:dyDescent="0.25">
      <c r="A1262">
        <v>11361</v>
      </c>
      <c r="F1262">
        <v>149.94242</v>
      </c>
      <c r="G1262" s="3">
        <v>3</v>
      </c>
      <c r="H1262">
        <v>145.09357800000001</v>
      </c>
      <c r="I1262" s="2">
        <v>4</v>
      </c>
      <c r="P1262">
        <v>2</v>
      </c>
      <c r="Q1262" t="str">
        <f>CONCATENATE(C1262,E1262,G1262,I1262)</f>
        <v>34</v>
      </c>
    </row>
    <row r="1263" spans="1:17" x14ac:dyDescent="0.25">
      <c r="A1263">
        <v>11362</v>
      </c>
      <c r="H1263">
        <v>145.09357800000001</v>
      </c>
      <c r="I1263" s="2">
        <v>4</v>
      </c>
      <c r="P1263">
        <v>1</v>
      </c>
      <c r="Q1263" t="str">
        <f>CONCATENATE(C1263,E1263,G1263,I1263)</f>
        <v>4</v>
      </c>
    </row>
    <row r="1264" spans="1:17" x14ac:dyDescent="0.25">
      <c r="A1264">
        <v>11363</v>
      </c>
      <c r="H1264">
        <v>145.09357800000001</v>
      </c>
      <c r="I1264" s="2">
        <v>4</v>
      </c>
      <c r="P1264">
        <v>1</v>
      </c>
      <c r="Q1264" t="str">
        <f>CONCATENATE(C1264,E1264,G1264,I1264)</f>
        <v>4</v>
      </c>
    </row>
    <row r="1265" spans="1:17" x14ac:dyDescent="0.25">
      <c r="A1265">
        <v>11364</v>
      </c>
      <c r="H1265">
        <v>145.09357800000001</v>
      </c>
      <c r="I1265" s="2">
        <v>4</v>
      </c>
      <c r="P1265">
        <v>1</v>
      </c>
      <c r="Q1265" t="str">
        <f>CONCATENATE(C1265,E1265,G1265,I1265)</f>
        <v>4</v>
      </c>
    </row>
    <row r="1266" spans="1:17" x14ac:dyDescent="0.25">
      <c r="A1266">
        <v>11365</v>
      </c>
      <c r="H1266">
        <v>145.09357800000001</v>
      </c>
      <c r="I1266" s="2">
        <v>4</v>
      </c>
      <c r="P1266">
        <v>1</v>
      </c>
      <c r="Q1266" t="str">
        <f>CONCATENATE(C1266,E1266,G1266,I1266)</f>
        <v>4</v>
      </c>
    </row>
    <row r="1267" spans="1:17" x14ac:dyDescent="0.25">
      <c r="A1267">
        <v>11366</v>
      </c>
      <c r="H1267">
        <v>145.09357800000001</v>
      </c>
      <c r="I1267" s="2">
        <v>4</v>
      </c>
      <c r="P1267">
        <v>1</v>
      </c>
      <c r="Q1267" t="str">
        <f>CONCATENATE(C1267,E1267,G1267,I1267)</f>
        <v>4</v>
      </c>
    </row>
    <row r="1268" spans="1:17" x14ac:dyDescent="0.25">
      <c r="A1268">
        <v>11367</v>
      </c>
      <c r="H1268">
        <v>145.09357800000001</v>
      </c>
      <c r="I1268" s="2">
        <v>4</v>
      </c>
      <c r="P1268">
        <v>1</v>
      </c>
      <c r="Q1268" t="str">
        <f>CONCATENATE(C1268,E1268,G1268,I1268)</f>
        <v>4</v>
      </c>
    </row>
    <row r="1269" spans="1:17" x14ac:dyDescent="0.25">
      <c r="A1269">
        <v>11368</v>
      </c>
      <c r="H1269">
        <v>145.09357800000001</v>
      </c>
      <c r="I1269" s="2">
        <v>4</v>
      </c>
      <c r="P1269">
        <v>1</v>
      </c>
      <c r="Q1269" t="str">
        <f>CONCATENATE(C1269,E1269,G1269,I1269)</f>
        <v>4</v>
      </c>
    </row>
    <row r="1270" spans="1:17" x14ac:dyDescent="0.25">
      <c r="A1270">
        <v>11369</v>
      </c>
      <c r="F1270">
        <v>141.56725999999998</v>
      </c>
      <c r="G1270" s="3">
        <v>3</v>
      </c>
      <c r="H1270">
        <v>145.09357800000001</v>
      </c>
      <c r="I1270" s="2">
        <v>4</v>
      </c>
      <c r="P1270">
        <v>2</v>
      </c>
      <c r="Q1270" t="str">
        <f>CONCATENATE(C1270,E1270,G1270,I1270)</f>
        <v>34</v>
      </c>
    </row>
    <row r="1271" spans="1:17" x14ac:dyDescent="0.25">
      <c r="A1271">
        <v>11370</v>
      </c>
      <c r="F1271">
        <v>141.56725999999998</v>
      </c>
      <c r="G1271" s="3">
        <v>3</v>
      </c>
      <c r="H1271">
        <v>145.09357800000001</v>
      </c>
      <c r="I1271" s="2">
        <v>4</v>
      </c>
      <c r="P1271">
        <v>2</v>
      </c>
      <c r="Q1271" t="str">
        <f>CONCATENATE(C1271,E1271,G1271,I1271)</f>
        <v>34</v>
      </c>
    </row>
    <row r="1272" spans="1:17" x14ac:dyDescent="0.25">
      <c r="A1272">
        <v>11371</v>
      </c>
      <c r="F1272">
        <v>141.56725999999998</v>
      </c>
      <c r="G1272" s="3">
        <v>3</v>
      </c>
      <c r="H1272">
        <v>145.09357800000001</v>
      </c>
      <c r="I1272" s="2">
        <v>4</v>
      </c>
      <c r="P1272">
        <v>2</v>
      </c>
      <c r="Q1272" t="str">
        <f>CONCATENATE(C1272,E1272,G1272,I1272)</f>
        <v>34</v>
      </c>
    </row>
    <row r="1273" spans="1:17" x14ac:dyDescent="0.25">
      <c r="A1273">
        <v>11372</v>
      </c>
      <c r="F1273">
        <v>141.56725999999998</v>
      </c>
      <c r="G1273" s="3">
        <v>3</v>
      </c>
      <c r="H1273">
        <v>145.09357800000001</v>
      </c>
      <c r="I1273" s="2">
        <v>4</v>
      </c>
      <c r="P1273">
        <v>2</v>
      </c>
      <c r="Q1273" t="str">
        <f>CONCATENATE(C1273,E1273,G1273,I1273)</f>
        <v>34</v>
      </c>
    </row>
    <row r="1274" spans="1:17" x14ac:dyDescent="0.25">
      <c r="A1274">
        <v>11373</v>
      </c>
      <c r="D1274">
        <v>129.53216599999999</v>
      </c>
      <c r="E1274" s="4">
        <v>2</v>
      </c>
      <c r="F1274">
        <v>141.56725999999998</v>
      </c>
      <c r="G1274" s="3">
        <v>3</v>
      </c>
      <c r="H1274">
        <v>145.09357800000001</v>
      </c>
      <c r="I1274" s="2">
        <v>4</v>
      </c>
      <c r="P1274">
        <v>3</v>
      </c>
      <c r="Q1274" t="str">
        <f>CONCATENATE(C1274,E1274,G1274,I1274)</f>
        <v>234</v>
      </c>
    </row>
    <row r="1275" spans="1:17" x14ac:dyDescent="0.25">
      <c r="A1275">
        <v>11374</v>
      </c>
      <c r="D1275">
        <v>129.53216599999999</v>
      </c>
      <c r="E1275" s="4">
        <v>2</v>
      </c>
      <c r="F1275">
        <v>141.56725999999998</v>
      </c>
      <c r="G1275" s="3">
        <v>3</v>
      </c>
      <c r="H1275">
        <v>145.09357800000001</v>
      </c>
      <c r="I1275" s="2">
        <v>4</v>
      </c>
      <c r="P1275">
        <v>3</v>
      </c>
      <c r="Q1275" t="str">
        <f>CONCATENATE(C1275,E1275,G1275,I1275)</f>
        <v>234</v>
      </c>
    </row>
    <row r="1276" spans="1:17" x14ac:dyDescent="0.25">
      <c r="A1276">
        <v>11375</v>
      </c>
      <c r="D1276">
        <v>129.53216599999999</v>
      </c>
      <c r="E1276" s="4">
        <v>2</v>
      </c>
      <c r="F1276">
        <v>141.56725999999998</v>
      </c>
      <c r="G1276" s="3">
        <v>3</v>
      </c>
      <c r="H1276">
        <v>145.09357800000001</v>
      </c>
      <c r="I1276" s="2">
        <v>4</v>
      </c>
      <c r="P1276">
        <v>3</v>
      </c>
      <c r="Q1276" t="str">
        <f>CONCATENATE(C1276,E1276,G1276,I1276)</f>
        <v>234</v>
      </c>
    </row>
    <row r="1277" spans="1:17" x14ac:dyDescent="0.25">
      <c r="A1277">
        <v>11376</v>
      </c>
      <c r="D1277">
        <v>129.72733499999998</v>
      </c>
      <c r="E1277" s="4">
        <v>2</v>
      </c>
      <c r="F1277">
        <v>141.56725999999998</v>
      </c>
      <c r="G1277" s="3">
        <v>3</v>
      </c>
      <c r="H1277">
        <v>145.09357800000001</v>
      </c>
      <c r="I1277" s="2">
        <v>4</v>
      </c>
      <c r="P1277">
        <v>3</v>
      </c>
      <c r="Q1277" t="str">
        <f>CONCATENATE(C1277,E1277,G1277,I1277)</f>
        <v>234</v>
      </c>
    </row>
    <row r="1278" spans="1:17" x14ac:dyDescent="0.25">
      <c r="A1278">
        <v>11377</v>
      </c>
      <c r="D1278">
        <v>130.182976</v>
      </c>
      <c r="E1278" s="4">
        <v>2</v>
      </c>
      <c r="F1278">
        <v>141.56725999999998</v>
      </c>
      <c r="G1278" s="3">
        <v>3</v>
      </c>
      <c r="H1278">
        <v>145.09357800000001</v>
      </c>
      <c r="I1278" s="2">
        <v>4</v>
      </c>
      <c r="P1278">
        <v>3</v>
      </c>
      <c r="Q1278" t="str">
        <f>CONCATENATE(C1278,E1278,G1278,I1278)</f>
        <v>234</v>
      </c>
    </row>
    <row r="1279" spans="1:17" x14ac:dyDescent="0.25">
      <c r="A1279">
        <v>11378</v>
      </c>
      <c r="D1279">
        <v>130.182976</v>
      </c>
      <c r="E1279" s="4">
        <v>2</v>
      </c>
      <c r="F1279">
        <v>141.56725999999998</v>
      </c>
      <c r="G1279" s="3">
        <v>3</v>
      </c>
      <c r="H1279">
        <v>145.09357800000001</v>
      </c>
      <c r="I1279" s="2">
        <v>4</v>
      </c>
      <c r="P1279">
        <v>3</v>
      </c>
      <c r="Q1279" t="str">
        <f>CONCATENATE(C1279,E1279,G1279,I1279)</f>
        <v>234</v>
      </c>
    </row>
    <row r="1280" spans="1:17" x14ac:dyDescent="0.25">
      <c r="A1280">
        <v>11379</v>
      </c>
      <c r="D1280">
        <v>130.182976</v>
      </c>
      <c r="E1280" s="4">
        <v>2</v>
      </c>
      <c r="F1280">
        <v>141.50424900000002</v>
      </c>
      <c r="G1280" s="3">
        <v>3</v>
      </c>
      <c r="H1280">
        <v>145.09357800000001</v>
      </c>
      <c r="I1280" s="2">
        <v>4</v>
      </c>
      <c r="P1280">
        <v>3</v>
      </c>
      <c r="Q1280" t="str">
        <f>CONCATENATE(C1280,E1280,G1280,I1280)</f>
        <v>234</v>
      </c>
    </row>
    <row r="1281" spans="1:17" x14ac:dyDescent="0.25">
      <c r="A1281">
        <v>11380</v>
      </c>
      <c r="D1281">
        <v>130.182976</v>
      </c>
      <c r="E1281" s="4">
        <v>2</v>
      </c>
      <c r="F1281">
        <v>141.50424900000002</v>
      </c>
      <c r="G1281" s="3">
        <v>3</v>
      </c>
      <c r="H1281">
        <v>145.09357800000001</v>
      </c>
      <c r="I1281" s="2">
        <v>4</v>
      </c>
      <c r="P1281">
        <v>3</v>
      </c>
      <c r="Q1281" t="str">
        <f>CONCATENATE(C1281,E1281,G1281,I1281)</f>
        <v>234</v>
      </c>
    </row>
    <row r="1282" spans="1:17" x14ac:dyDescent="0.25">
      <c r="A1282">
        <v>11381</v>
      </c>
      <c r="D1282">
        <v>130.182976</v>
      </c>
      <c r="E1282" s="4">
        <v>2</v>
      </c>
      <c r="F1282">
        <v>141.50424900000002</v>
      </c>
      <c r="G1282" s="3">
        <v>3</v>
      </c>
      <c r="H1282">
        <v>145.09357800000001</v>
      </c>
      <c r="I1282" s="2">
        <v>4</v>
      </c>
      <c r="P1282">
        <v>3</v>
      </c>
      <c r="Q1282" t="str">
        <f>CONCATENATE(C1282,E1282,G1282,I1282)</f>
        <v>234</v>
      </c>
    </row>
    <row r="1283" spans="1:17" x14ac:dyDescent="0.25">
      <c r="A1283">
        <v>11382</v>
      </c>
      <c r="D1283">
        <v>130.182976</v>
      </c>
      <c r="E1283" s="4">
        <v>2</v>
      </c>
      <c r="F1283">
        <v>141.50424900000002</v>
      </c>
      <c r="G1283" s="3">
        <v>3</v>
      </c>
      <c r="H1283">
        <v>145.09357800000001</v>
      </c>
      <c r="I1283" s="2">
        <v>4</v>
      </c>
      <c r="P1283">
        <v>3</v>
      </c>
      <c r="Q1283" t="str">
        <f>CONCATENATE(C1283,E1283,G1283,I1283)</f>
        <v>234</v>
      </c>
    </row>
    <row r="1284" spans="1:17" x14ac:dyDescent="0.25">
      <c r="A1284">
        <v>11383</v>
      </c>
      <c r="D1284">
        <v>130.182976</v>
      </c>
      <c r="E1284" s="4">
        <v>2</v>
      </c>
      <c r="F1284">
        <v>141.50424900000002</v>
      </c>
      <c r="G1284" s="3">
        <v>3</v>
      </c>
      <c r="H1284">
        <v>145.09357800000001</v>
      </c>
      <c r="I1284" s="2">
        <v>4</v>
      </c>
      <c r="P1284">
        <v>3</v>
      </c>
      <c r="Q1284" t="str">
        <f>CONCATENATE(C1284,E1284,G1284,I1284)</f>
        <v>234</v>
      </c>
    </row>
    <row r="1285" spans="1:17" x14ac:dyDescent="0.25">
      <c r="A1285">
        <v>11384</v>
      </c>
      <c r="D1285">
        <v>130.182976</v>
      </c>
      <c r="E1285" s="4">
        <v>2</v>
      </c>
      <c r="F1285">
        <v>141.50424900000002</v>
      </c>
      <c r="G1285" s="3">
        <v>3</v>
      </c>
      <c r="H1285">
        <v>145.09357800000001</v>
      </c>
      <c r="I1285" s="2">
        <v>4</v>
      </c>
      <c r="P1285">
        <v>3</v>
      </c>
      <c r="Q1285" t="str">
        <f>CONCATENATE(C1285,E1285,G1285,I1285)</f>
        <v>234</v>
      </c>
    </row>
    <row r="1286" spans="1:17" x14ac:dyDescent="0.25">
      <c r="A1286">
        <v>11385</v>
      </c>
      <c r="D1286">
        <v>130.182976</v>
      </c>
      <c r="E1286" s="4">
        <v>2</v>
      </c>
      <c r="F1286">
        <v>141.50424900000002</v>
      </c>
      <c r="G1286" s="3">
        <v>3</v>
      </c>
      <c r="H1286">
        <v>145.09357800000001</v>
      </c>
      <c r="I1286" s="2">
        <v>4</v>
      </c>
      <c r="P1286">
        <v>3</v>
      </c>
      <c r="Q1286" t="str">
        <f>CONCATENATE(C1286,E1286,G1286,I1286)</f>
        <v>234</v>
      </c>
    </row>
    <row r="1287" spans="1:17" x14ac:dyDescent="0.25">
      <c r="A1287">
        <v>11386</v>
      </c>
      <c r="D1287">
        <v>130.182976</v>
      </c>
      <c r="E1287" s="4">
        <v>2</v>
      </c>
      <c r="F1287">
        <v>141.50424900000002</v>
      </c>
      <c r="G1287" s="3">
        <v>3</v>
      </c>
      <c r="H1287">
        <v>145.09357800000001</v>
      </c>
      <c r="I1287" s="2">
        <v>4</v>
      </c>
      <c r="P1287">
        <v>3</v>
      </c>
      <c r="Q1287" t="str">
        <f>CONCATENATE(C1287,E1287,G1287,I1287)</f>
        <v>234</v>
      </c>
    </row>
    <row r="1288" spans="1:17" x14ac:dyDescent="0.25">
      <c r="A1288">
        <v>11387</v>
      </c>
      <c r="D1288">
        <v>130.182976</v>
      </c>
      <c r="E1288" s="4">
        <v>2</v>
      </c>
      <c r="F1288">
        <v>141.50424900000002</v>
      </c>
      <c r="G1288" s="3">
        <v>3</v>
      </c>
      <c r="H1288">
        <v>145.09357800000001</v>
      </c>
      <c r="I1288" s="2">
        <v>4</v>
      </c>
      <c r="P1288">
        <v>3</v>
      </c>
      <c r="Q1288" t="str">
        <f>CONCATENATE(C1288,E1288,G1288,I1288)</f>
        <v>234</v>
      </c>
    </row>
    <row r="1289" spans="1:17" x14ac:dyDescent="0.25">
      <c r="A1289">
        <v>11388</v>
      </c>
      <c r="D1289">
        <v>130.05279300000001</v>
      </c>
      <c r="E1289" s="4">
        <v>2</v>
      </c>
      <c r="F1289">
        <v>141.50424900000002</v>
      </c>
      <c r="G1289" s="3">
        <v>3</v>
      </c>
      <c r="H1289">
        <v>145.03067300000001</v>
      </c>
      <c r="I1289" s="2">
        <v>4</v>
      </c>
      <c r="P1289">
        <v>3</v>
      </c>
      <c r="Q1289" t="str">
        <f>CONCATENATE(C1289,E1289,G1289,I1289)</f>
        <v>234</v>
      </c>
    </row>
    <row r="1290" spans="1:17" x14ac:dyDescent="0.25">
      <c r="A1290">
        <v>11389</v>
      </c>
      <c r="D1290">
        <v>130.05279300000001</v>
      </c>
      <c r="E1290" s="4">
        <v>2</v>
      </c>
      <c r="F1290">
        <v>141.50424900000002</v>
      </c>
      <c r="G1290" s="3">
        <v>3</v>
      </c>
      <c r="H1290">
        <v>144.589832</v>
      </c>
      <c r="I1290" s="2">
        <v>4</v>
      </c>
      <c r="P1290">
        <v>3</v>
      </c>
      <c r="Q1290" t="str">
        <f>CONCATENATE(C1290,E1290,G1290,I1290)</f>
        <v>234</v>
      </c>
    </row>
    <row r="1291" spans="1:17" x14ac:dyDescent="0.25">
      <c r="A1291">
        <v>11390</v>
      </c>
      <c r="D1291">
        <v>129.92260899999999</v>
      </c>
      <c r="E1291" s="4">
        <v>2</v>
      </c>
      <c r="F1291">
        <v>141.50424900000002</v>
      </c>
      <c r="G1291" s="3">
        <v>3</v>
      </c>
      <c r="P1291">
        <v>2</v>
      </c>
      <c r="Q1291" t="str">
        <f>CONCATENATE(C1291,E1291,G1291,I1291)</f>
        <v>23</v>
      </c>
    </row>
    <row r="1292" spans="1:17" x14ac:dyDescent="0.25">
      <c r="A1292">
        <v>11391</v>
      </c>
      <c r="D1292">
        <v>129.72733499999998</v>
      </c>
      <c r="E1292" s="4">
        <v>2</v>
      </c>
      <c r="F1292">
        <v>141.50424900000002</v>
      </c>
      <c r="G1292" s="3">
        <v>3</v>
      </c>
      <c r="P1292">
        <v>2</v>
      </c>
      <c r="Q1292" t="str">
        <f>CONCATENATE(C1292,E1292,G1292,I1292)</f>
        <v>23</v>
      </c>
    </row>
    <row r="1293" spans="1:17" x14ac:dyDescent="0.25">
      <c r="A1293">
        <v>11392</v>
      </c>
      <c r="F1293">
        <v>141.50424900000002</v>
      </c>
      <c r="G1293" s="3">
        <v>3</v>
      </c>
      <c r="P1293">
        <v>1</v>
      </c>
      <c r="Q1293" t="str">
        <f>CONCATENATE(C1293,E1293,G1293,I1293)</f>
        <v>3</v>
      </c>
    </row>
    <row r="1294" spans="1:17" x14ac:dyDescent="0.25">
      <c r="A1294">
        <v>11393</v>
      </c>
      <c r="F1294">
        <v>141.50424900000002</v>
      </c>
      <c r="G1294" s="3">
        <v>3</v>
      </c>
      <c r="P1294">
        <v>1</v>
      </c>
      <c r="Q1294" t="str">
        <f>CONCATENATE(C1294,E1294,G1294,I1294)</f>
        <v>3</v>
      </c>
    </row>
    <row r="1295" spans="1:17" x14ac:dyDescent="0.25">
      <c r="A1295">
        <v>11394</v>
      </c>
      <c r="B1295">
        <v>120.030593</v>
      </c>
      <c r="C1295" s="1">
        <v>1</v>
      </c>
      <c r="F1295">
        <v>141.50424900000002</v>
      </c>
      <c r="G1295" s="3">
        <v>3</v>
      </c>
      <c r="P1295">
        <v>2</v>
      </c>
      <c r="Q1295" t="str">
        <f>CONCATENATE(C1295,E1295,G1295,I1295)</f>
        <v>13</v>
      </c>
    </row>
    <row r="1296" spans="1:17" x14ac:dyDescent="0.25">
      <c r="A1296">
        <v>11395</v>
      </c>
      <c r="B1296">
        <v>120.030593</v>
      </c>
      <c r="C1296" s="1">
        <v>1</v>
      </c>
      <c r="F1296">
        <v>141.50424900000002</v>
      </c>
      <c r="G1296" s="3">
        <v>3</v>
      </c>
      <c r="P1296">
        <v>2</v>
      </c>
      <c r="Q1296" t="str">
        <f>CONCATENATE(C1296,E1296,G1296,I1296)</f>
        <v>13</v>
      </c>
    </row>
    <row r="1297" spans="1:17" x14ac:dyDescent="0.25">
      <c r="A1297">
        <v>11396</v>
      </c>
      <c r="B1297">
        <v>120.030593</v>
      </c>
      <c r="C1297" s="1">
        <v>1</v>
      </c>
      <c r="F1297">
        <v>141.18942199999998</v>
      </c>
      <c r="G1297" s="3">
        <v>3</v>
      </c>
      <c r="H1297">
        <v>129.59725800000001</v>
      </c>
      <c r="I1297" s="2">
        <v>4</v>
      </c>
      <c r="P1297">
        <v>3</v>
      </c>
      <c r="Q1297" t="str">
        <f>CONCATENATE(C1297,E1297,G1297,I1297)</f>
        <v>134</v>
      </c>
    </row>
    <row r="1298" spans="1:17" x14ac:dyDescent="0.25">
      <c r="A1298">
        <v>11397</v>
      </c>
      <c r="B1298">
        <v>120.030593</v>
      </c>
      <c r="C1298" s="1">
        <v>1</v>
      </c>
      <c r="H1298">
        <v>129.59725800000001</v>
      </c>
      <c r="I1298" s="2">
        <v>4</v>
      </c>
      <c r="P1298">
        <v>2</v>
      </c>
      <c r="Q1298" t="str">
        <f>CONCATENATE(C1298,E1298,G1298,I1298)</f>
        <v>14</v>
      </c>
    </row>
    <row r="1299" spans="1:17" x14ac:dyDescent="0.25">
      <c r="A1299">
        <v>11398</v>
      </c>
      <c r="B1299">
        <v>120.030593</v>
      </c>
      <c r="C1299" s="1">
        <v>1</v>
      </c>
      <c r="H1299">
        <v>129.59725800000001</v>
      </c>
      <c r="I1299" s="2">
        <v>4</v>
      </c>
      <c r="P1299">
        <v>2</v>
      </c>
      <c r="Q1299" t="str">
        <f>CONCATENATE(C1299,E1299,G1299,I1299)</f>
        <v>14</v>
      </c>
    </row>
    <row r="1300" spans="1:17" x14ac:dyDescent="0.25">
      <c r="A1300">
        <v>11399</v>
      </c>
      <c r="B1300">
        <v>120.030593</v>
      </c>
      <c r="C1300" s="1">
        <v>1</v>
      </c>
      <c r="H1300">
        <v>129.59725800000001</v>
      </c>
      <c r="I1300" s="2">
        <v>4</v>
      </c>
      <c r="P1300">
        <v>2</v>
      </c>
      <c r="Q1300" t="str">
        <f>CONCATENATE(C1300,E1300,G1300,I1300)</f>
        <v>14</v>
      </c>
    </row>
    <row r="1301" spans="1:17" x14ac:dyDescent="0.25">
      <c r="A1301">
        <v>11400</v>
      </c>
      <c r="B1301">
        <v>120.030593</v>
      </c>
      <c r="C1301" s="1">
        <v>1</v>
      </c>
      <c r="H1301">
        <v>129.53216599999999</v>
      </c>
      <c r="I1301" s="2">
        <v>4</v>
      </c>
      <c r="P1301">
        <v>2</v>
      </c>
      <c r="Q1301" t="str">
        <f>CONCATENATE(C1301,E1301,G1301,I1301)</f>
        <v>14</v>
      </c>
    </row>
    <row r="1302" spans="1:17" x14ac:dyDescent="0.25">
      <c r="A1302">
        <v>11401</v>
      </c>
      <c r="B1302">
        <v>119.96550099999999</v>
      </c>
      <c r="C1302" s="1">
        <v>1</v>
      </c>
      <c r="H1302">
        <v>129.53216599999999</v>
      </c>
      <c r="I1302" s="2">
        <v>4</v>
      </c>
      <c r="P1302">
        <v>2</v>
      </c>
      <c r="Q1302" t="str">
        <f>CONCATENATE(C1302,E1302,G1302,I1302)</f>
        <v>14</v>
      </c>
    </row>
    <row r="1303" spans="1:17" x14ac:dyDescent="0.25">
      <c r="A1303">
        <v>11402</v>
      </c>
      <c r="B1303">
        <v>119.900409</v>
      </c>
      <c r="C1303" s="1">
        <v>1</v>
      </c>
      <c r="H1303">
        <v>129.33689099999998</v>
      </c>
      <c r="I1303" s="2">
        <v>4</v>
      </c>
      <c r="P1303">
        <v>2</v>
      </c>
      <c r="Q1303" t="str">
        <f>CONCATENATE(C1303,E1303,G1303,I1303)</f>
        <v>14</v>
      </c>
    </row>
    <row r="1304" spans="1:17" x14ac:dyDescent="0.25">
      <c r="A1304">
        <v>11403</v>
      </c>
      <c r="B1304">
        <v>119.77022599999999</v>
      </c>
      <c r="C1304" s="1">
        <v>1</v>
      </c>
      <c r="H1304">
        <v>129.27179999999998</v>
      </c>
      <c r="I1304" s="2">
        <v>4</v>
      </c>
      <c r="P1304">
        <v>2</v>
      </c>
      <c r="Q1304" t="str">
        <f>CONCATENATE(C1304,E1304,G1304,I1304)</f>
        <v>14</v>
      </c>
    </row>
    <row r="1305" spans="1:17" x14ac:dyDescent="0.25">
      <c r="A1305">
        <v>11404</v>
      </c>
      <c r="D1305">
        <v>111.049539</v>
      </c>
      <c r="E1305" s="4">
        <v>2</v>
      </c>
      <c r="H1305">
        <v>128.946448</v>
      </c>
      <c r="I1305" s="2">
        <v>4</v>
      </c>
      <c r="P1305">
        <v>2</v>
      </c>
      <c r="Q1305" t="str">
        <f>CONCATENATE(C1305,E1305,G1305,I1305)</f>
        <v>24</v>
      </c>
    </row>
    <row r="1306" spans="1:17" x14ac:dyDescent="0.25">
      <c r="A1306">
        <v>11405</v>
      </c>
      <c r="D1306">
        <v>111.049539</v>
      </c>
      <c r="E1306" s="4">
        <v>2</v>
      </c>
      <c r="H1306">
        <v>128.946448</v>
      </c>
      <c r="I1306" s="2">
        <v>4</v>
      </c>
      <c r="P1306">
        <v>2</v>
      </c>
      <c r="Q1306" t="str">
        <f>CONCATENATE(C1306,E1306,G1306,I1306)</f>
        <v>24</v>
      </c>
    </row>
    <row r="1307" spans="1:17" x14ac:dyDescent="0.25">
      <c r="A1307">
        <v>11406</v>
      </c>
      <c r="D1307">
        <v>111.049539</v>
      </c>
      <c r="E1307" s="4">
        <v>2</v>
      </c>
      <c r="P1307">
        <v>1</v>
      </c>
      <c r="Q1307" t="str">
        <f>CONCATENATE(C1307,E1307,G1307,I1307)</f>
        <v>2</v>
      </c>
    </row>
    <row r="1308" spans="1:17" x14ac:dyDescent="0.25">
      <c r="A1308">
        <v>11407</v>
      </c>
      <c r="D1308">
        <v>111.049539</v>
      </c>
      <c r="E1308" s="4">
        <v>2</v>
      </c>
      <c r="P1308">
        <v>1</v>
      </c>
      <c r="Q1308" t="str">
        <f>CONCATENATE(C1308,E1308,G1308,I1308)</f>
        <v>2</v>
      </c>
    </row>
    <row r="1309" spans="1:17" x14ac:dyDescent="0.25">
      <c r="A1309">
        <v>11408</v>
      </c>
      <c r="D1309">
        <v>111.049539</v>
      </c>
      <c r="E1309" s="4">
        <v>2</v>
      </c>
      <c r="P1309">
        <v>1</v>
      </c>
      <c r="Q1309" t="str">
        <f>CONCATENATE(C1309,E1309,G1309,I1309)</f>
        <v>2</v>
      </c>
    </row>
    <row r="1310" spans="1:17" x14ac:dyDescent="0.25">
      <c r="A1310">
        <v>11409</v>
      </c>
      <c r="D1310">
        <v>111.049539</v>
      </c>
      <c r="E1310" s="4">
        <v>2</v>
      </c>
      <c r="F1310">
        <v>119.05432500000001</v>
      </c>
      <c r="G1310" s="3">
        <v>3</v>
      </c>
      <c r="P1310">
        <v>2</v>
      </c>
      <c r="Q1310" t="str">
        <f>CONCATENATE(C1310,E1310,G1310,I1310)</f>
        <v>23</v>
      </c>
    </row>
    <row r="1311" spans="1:17" x14ac:dyDescent="0.25">
      <c r="A1311">
        <v>11410</v>
      </c>
      <c r="D1311">
        <v>111.049539</v>
      </c>
      <c r="E1311" s="4">
        <v>2</v>
      </c>
      <c r="F1311">
        <v>119.05432500000001</v>
      </c>
      <c r="G1311" s="3">
        <v>3</v>
      </c>
      <c r="P1311">
        <v>2</v>
      </c>
      <c r="Q1311" t="str">
        <f>CONCATENATE(C1311,E1311,G1311,I1311)</f>
        <v>23</v>
      </c>
    </row>
    <row r="1312" spans="1:17" x14ac:dyDescent="0.25">
      <c r="A1312">
        <v>11411</v>
      </c>
      <c r="D1312">
        <v>111.049539</v>
      </c>
      <c r="E1312" s="4">
        <v>2</v>
      </c>
      <c r="F1312">
        <v>119.05432500000001</v>
      </c>
      <c r="G1312" s="3">
        <v>3</v>
      </c>
      <c r="P1312">
        <v>2</v>
      </c>
      <c r="Q1312" t="str">
        <f>CONCATENATE(C1312,E1312,G1312,I1312)</f>
        <v>23</v>
      </c>
    </row>
    <row r="1313" spans="1:17" x14ac:dyDescent="0.25">
      <c r="A1313">
        <v>11412</v>
      </c>
      <c r="D1313">
        <v>110.984554</v>
      </c>
      <c r="E1313" s="4">
        <v>2</v>
      </c>
      <c r="F1313">
        <v>118.859155</v>
      </c>
      <c r="G1313" s="3">
        <v>3</v>
      </c>
      <c r="P1313">
        <v>2</v>
      </c>
      <c r="Q1313" t="str">
        <f>CONCATENATE(C1313,E1313,G1313,I1313)</f>
        <v>23</v>
      </c>
    </row>
    <row r="1314" spans="1:17" x14ac:dyDescent="0.25">
      <c r="A1314">
        <v>11413</v>
      </c>
      <c r="D1314">
        <v>110.984554</v>
      </c>
      <c r="E1314" s="4">
        <v>2</v>
      </c>
      <c r="F1314">
        <v>118.79406299999999</v>
      </c>
      <c r="G1314" s="3">
        <v>3</v>
      </c>
      <c r="P1314">
        <v>2</v>
      </c>
      <c r="Q1314" t="str">
        <f>CONCATENATE(C1314,E1314,G1314,I1314)</f>
        <v>23</v>
      </c>
    </row>
    <row r="1315" spans="1:17" x14ac:dyDescent="0.25">
      <c r="A1315">
        <v>11414</v>
      </c>
      <c r="F1315">
        <v>118.79406299999999</v>
      </c>
      <c r="G1315" s="3">
        <v>3</v>
      </c>
      <c r="P1315">
        <v>1</v>
      </c>
      <c r="Q1315" t="str">
        <f>CONCATENATE(C1315,E1315,G1315,I1315)</f>
        <v>3</v>
      </c>
    </row>
    <row r="1316" spans="1:17" x14ac:dyDescent="0.25">
      <c r="A1316">
        <v>11415</v>
      </c>
      <c r="B1316">
        <v>100.571806</v>
      </c>
      <c r="C1316" s="1">
        <v>1</v>
      </c>
      <c r="F1316">
        <v>118.79406299999999</v>
      </c>
      <c r="G1316" s="3">
        <v>3</v>
      </c>
      <c r="P1316">
        <v>2</v>
      </c>
      <c r="Q1316" t="str">
        <f>CONCATENATE(C1316,E1316,G1316,I1316)</f>
        <v>13</v>
      </c>
    </row>
    <row r="1317" spans="1:17" x14ac:dyDescent="0.25">
      <c r="A1317">
        <v>11416</v>
      </c>
      <c r="B1317">
        <v>100.571806</v>
      </c>
      <c r="C1317" s="1">
        <v>1</v>
      </c>
      <c r="P1317">
        <v>1</v>
      </c>
      <c r="Q1317" t="str">
        <f>CONCATENATE(C1317,E1317,G1317,I1317)</f>
        <v>1</v>
      </c>
    </row>
    <row r="1318" spans="1:17" x14ac:dyDescent="0.25">
      <c r="A1318">
        <v>11417</v>
      </c>
      <c r="B1318">
        <v>100.50671199999999</v>
      </c>
      <c r="C1318" s="1">
        <v>1</v>
      </c>
      <c r="P1318">
        <v>1</v>
      </c>
      <c r="Q1318" t="str">
        <f>CONCATENATE(C1318,E1318,G1318,I1318)</f>
        <v>1</v>
      </c>
    </row>
    <row r="1319" spans="1:17" x14ac:dyDescent="0.25">
      <c r="A1319">
        <v>11418</v>
      </c>
      <c r="B1319">
        <v>100.50671199999999</v>
      </c>
      <c r="C1319" s="1">
        <v>1</v>
      </c>
      <c r="P1319">
        <v>1</v>
      </c>
      <c r="Q1319" t="str">
        <f>CONCATENATE(C1319,E1319,G1319,I1319)</f>
        <v>1</v>
      </c>
    </row>
    <row r="1320" spans="1:17" x14ac:dyDescent="0.25">
      <c r="A1320">
        <v>11419</v>
      </c>
      <c r="B1320">
        <v>100.50671199999999</v>
      </c>
      <c r="C1320" s="1">
        <v>1</v>
      </c>
      <c r="H1320">
        <v>109.22739899999999</v>
      </c>
      <c r="I1320" s="2">
        <v>4</v>
      </c>
      <c r="P1320">
        <v>2</v>
      </c>
      <c r="Q1320" t="str">
        <f>CONCATENATE(C1320,E1320,G1320,I1320)</f>
        <v>14</v>
      </c>
    </row>
    <row r="1321" spans="1:17" x14ac:dyDescent="0.25">
      <c r="A1321">
        <v>11420</v>
      </c>
      <c r="B1321">
        <v>100.50671199999999</v>
      </c>
      <c r="C1321" s="1">
        <v>1</v>
      </c>
      <c r="H1321">
        <v>109.22739899999999</v>
      </c>
      <c r="I1321" s="2">
        <v>4</v>
      </c>
      <c r="P1321">
        <v>2</v>
      </c>
      <c r="Q1321" t="str">
        <f>CONCATENATE(C1321,E1321,G1321,I1321)</f>
        <v>14</v>
      </c>
    </row>
    <row r="1322" spans="1:17" x14ac:dyDescent="0.25">
      <c r="A1322">
        <v>11421</v>
      </c>
      <c r="B1322">
        <v>100.50671199999999</v>
      </c>
      <c r="C1322" s="1">
        <v>1</v>
      </c>
      <c r="H1322">
        <v>109.22739899999999</v>
      </c>
      <c r="I1322" s="2">
        <v>4</v>
      </c>
      <c r="P1322">
        <v>2</v>
      </c>
      <c r="Q1322" t="str">
        <f>CONCATENATE(C1322,E1322,G1322,I1322)</f>
        <v>14</v>
      </c>
    </row>
    <row r="1323" spans="1:17" x14ac:dyDescent="0.25">
      <c r="A1323">
        <v>11422</v>
      </c>
      <c r="B1323">
        <v>100.50671199999999</v>
      </c>
      <c r="C1323" s="1">
        <v>1</v>
      </c>
      <c r="H1323">
        <v>109.22739899999999</v>
      </c>
      <c r="I1323" s="2">
        <v>4</v>
      </c>
      <c r="P1323">
        <v>2</v>
      </c>
      <c r="Q1323" t="str">
        <f>CONCATENATE(C1323,E1323,G1323,I1323)</f>
        <v>14</v>
      </c>
    </row>
    <row r="1324" spans="1:17" x14ac:dyDescent="0.25">
      <c r="A1324">
        <v>11423</v>
      </c>
      <c r="B1324">
        <v>100.50671199999999</v>
      </c>
      <c r="C1324" s="1">
        <v>1</v>
      </c>
      <c r="H1324">
        <v>109.22739899999999</v>
      </c>
      <c r="I1324" s="2">
        <v>4</v>
      </c>
      <c r="P1324">
        <v>2</v>
      </c>
      <c r="Q1324" t="str">
        <f>CONCATENATE(C1324,E1324,G1324,I1324)</f>
        <v>14</v>
      </c>
    </row>
    <row r="1325" spans="1:17" x14ac:dyDescent="0.25">
      <c r="A1325">
        <v>11424</v>
      </c>
      <c r="B1325">
        <v>100.50671199999999</v>
      </c>
      <c r="C1325" s="1">
        <v>1</v>
      </c>
      <c r="H1325">
        <v>109.22739899999999</v>
      </c>
      <c r="I1325" s="2">
        <v>4</v>
      </c>
      <c r="P1325">
        <v>2</v>
      </c>
      <c r="Q1325" t="str">
        <f>CONCATENATE(C1325,E1325,G1325,I1325)</f>
        <v>14</v>
      </c>
    </row>
    <row r="1326" spans="1:17" x14ac:dyDescent="0.25">
      <c r="A1326">
        <v>11425</v>
      </c>
      <c r="H1326">
        <v>109.22739899999999</v>
      </c>
      <c r="I1326" s="2">
        <v>4</v>
      </c>
      <c r="P1326">
        <v>1</v>
      </c>
      <c r="Q1326" t="str">
        <f>CONCATENATE(C1326,E1326,G1326,I1326)</f>
        <v>4</v>
      </c>
    </row>
    <row r="1327" spans="1:17" x14ac:dyDescent="0.25">
      <c r="A1327">
        <v>11426</v>
      </c>
      <c r="H1327">
        <v>109.032123</v>
      </c>
      <c r="I1327" s="2">
        <v>4</v>
      </c>
      <c r="P1327">
        <v>1</v>
      </c>
      <c r="Q1327" t="str">
        <f>CONCATENATE(C1327,E1327,G1327,I1327)</f>
        <v>4</v>
      </c>
    </row>
    <row r="1328" spans="1:17" x14ac:dyDescent="0.25">
      <c r="A1328">
        <v>11427</v>
      </c>
      <c r="F1328">
        <v>100.311437</v>
      </c>
      <c r="G1328" s="3">
        <v>3</v>
      </c>
      <c r="H1328">
        <v>108.90194099999999</v>
      </c>
      <c r="I1328" s="2">
        <v>4</v>
      </c>
      <c r="P1328">
        <v>2</v>
      </c>
      <c r="Q1328" t="str">
        <f>CONCATENATE(C1328,E1328,G1328,I1328)</f>
        <v>34</v>
      </c>
    </row>
    <row r="1329" spans="1:17" x14ac:dyDescent="0.25">
      <c r="A1329">
        <v>11428</v>
      </c>
      <c r="F1329">
        <v>100.311437</v>
      </c>
      <c r="G1329" s="3">
        <v>3</v>
      </c>
      <c r="H1329">
        <v>108.38131300000001</v>
      </c>
      <c r="I1329" s="2">
        <v>4</v>
      </c>
      <c r="P1329">
        <v>2</v>
      </c>
      <c r="Q1329" t="str">
        <f>CONCATENATE(C1329,E1329,G1329,I1329)</f>
        <v>34</v>
      </c>
    </row>
    <row r="1330" spans="1:17" x14ac:dyDescent="0.25">
      <c r="A1330">
        <v>11429</v>
      </c>
      <c r="D1330">
        <v>88.336911999999998</v>
      </c>
      <c r="E1330" s="4">
        <v>2</v>
      </c>
      <c r="F1330">
        <v>100.311437</v>
      </c>
      <c r="G1330" s="3">
        <v>3</v>
      </c>
      <c r="P1330">
        <v>2</v>
      </c>
      <c r="Q1330" t="str">
        <f>CONCATENATE(C1330,E1330,G1330,I1330)</f>
        <v>23</v>
      </c>
    </row>
    <row r="1331" spans="1:17" x14ac:dyDescent="0.25">
      <c r="A1331">
        <v>11430</v>
      </c>
      <c r="D1331">
        <v>88.336911999999998</v>
      </c>
      <c r="E1331" s="4">
        <v>2</v>
      </c>
      <c r="F1331">
        <v>100.311437</v>
      </c>
      <c r="G1331" s="3">
        <v>3</v>
      </c>
      <c r="P1331">
        <v>2</v>
      </c>
      <c r="Q1331" t="str">
        <f>CONCATENATE(C1331,E1331,G1331,I1331)</f>
        <v>23</v>
      </c>
    </row>
    <row r="1332" spans="1:17" x14ac:dyDescent="0.25">
      <c r="A1332">
        <v>11431</v>
      </c>
      <c r="D1332">
        <v>88.336911999999998</v>
      </c>
      <c r="E1332" s="4">
        <v>2</v>
      </c>
      <c r="F1332">
        <v>100.311437</v>
      </c>
      <c r="G1332" s="3">
        <v>3</v>
      </c>
      <c r="P1332">
        <v>2</v>
      </c>
      <c r="Q1332" t="str">
        <f>CONCATENATE(C1332,E1332,G1332,I1332)</f>
        <v>23</v>
      </c>
    </row>
    <row r="1333" spans="1:17" x14ac:dyDescent="0.25">
      <c r="A1333">
        <v>11432</v>
      </c>
      <c r="D1333">
        <v>88.336911999999998</v>
      </c>
      <c r="E1333" s="4">
        <v>2</v>
      </c>
      <c r="F1333">
        <v>100.311437</v>
      </c>
      <c r="G1333" s="3">
        <v>3</v>
      </c>
      <c r="P1333">
        <v>2</v>
      </c>
      <c r="Q1333" t="str">
        <f>CONCATENATE(C1333,E1333,G1333,I1333)</f>
        <v>23</v>
      </c>
    </row>
    <row r="1334" spans="1:17" x14ac:dyDescent="0.25">
      <c r="A1334">
        <v>11433</v>
      </c>
      <c r="D1334">
        <v>88.336911999999998</v>
      </c>
      <c r="E1334" s="4">
        <v>2</v>
      </c>
      <c r="F1334">
        <v>100.311437</v>
      </c>
      <c r="G1334" s="3">
        <v>3</v>
      </c>
      <c r="P1334">
        <v>2</v>
      </c>
      <c r="Q1334" t="str">
        <f>CONCATENATE(C1334,E1334,G1334,I1334)</f>
        <v>23</v>
      </c>
    </row>
    <row r="1335" spans="1:17" x14ac:dyDescent="0.25">
      <c r="A1335">
        <v>11434</v>
      </c>
      <c r="D1335">
        <v>88.336911999999998</v>
      </c>
      <c r="E1335" s="4">
        <v>2</v>
      </c>
      <c r="F1335">
        <v>100.311437</v>
      </c>
      <c r="G1335" s="3">
        <v>3</v>
      </c>
      <c r="P1335">
        <v>2</v>
      </c>
      <c r="Q1335" t="str">
        <f>CONCATENATE(C1335,E1335,G1335,I1335)</f>
        <v>23</v>
      </c>
    </row>
    <row r="1336" spans="1:17" x14ac:dyDescent="0.25">
      <c r="A1336">
        <v>11435</v>
      </c>
      <c r="D1336">
        <v>88.336911999999998</v>
      </c>
      <c r="E1336" s="4">
        <v>2</v>
      </c>
      <c r="F1336">
        <v>100.311437</v>
      </c>
      <c r="G1336" s="3">
        <v>3</v>
      </c>
      <c r="P1336">
        <v>2</v>
      </c>
      <c r="Q1336" t="str">
        <f>CONCATENATE(C1336,E1336,G1336,I1336)</f>
        <v>23</v>
      </c>
    </row>
    <row r="1337" spans="1:17" x14ac:dyDescent="0.25">
      <c r="A1337">
        <v>11436</v>
      </c>
      <c r="D1337">
        <v>88.336911999999998</v>
      </c>
      <c r="E1337" s="4">
        <v>2</v>
      </c>
      <c r="F1337">
        <v>100.051176</v>
      </c>
      <c r="G1337" s="3">
        <v>3</v>
      </c>
      <c r="P1337">
        <v>2</v>
      </c>
      <c r="Q1337" t="str">
        <f>CONCATENATE(C1337,E1337,G1337,I1337)</f>
        <v>23</v>
      </c>
    </row>
    <row r="1338" spans="1:17" x14ac:dyDescent="0.25">
      <c r="A1338">
        <v>11437</v>
      </c>
      <c r="D1338">
        <v>88.336911999999998</v>
      </c>
      <c r="E1338" s="4">
        <v>2</v>
      </c>
      <c r="P1338">
        <v>1</v>
      </c>
      <c r="Q1338" t="str">
        <f>CONCATENATE(C1338,E1338,G1338,I1338)</f>
        <v>2</v>
      </c>
    </row>
    <row r="1339" spans="1:17" x14ac:dyDescent="0.25">
      <c r="A1339">
        <v>11438</v>
      </c>
      <c r="B1339">
        <v>80.201943999999997</v>
      </c>
      <c r="C1339" s="1">
        <v>1</v>
      </c>
      <c r="D1339">
        <v>87.621010999999996</v>
      </c>
      <c r="E1339" s="4">
        <v>2</v>
      </c>
      <c r="P1339">
        <v>2</v>
      </c>
      <c r="Q1339" t="str">
        <f>CONCATENATE(C1339,E1339,G1339,I1339)</f>
        <v>12</v>
      </c>
    </row>
    <row r="1340" spans="1:17" x14ac:dyDescent="0.25">
      <c r="A1340">
        <v>11439</v>
      </c>
      <c r="B1340">
        <v>80.201943999999997</v>
      </c>
      <c r="C1340" s="1">
        <v>1</v>
      </c>
      <c r="P1340">
        <v>1</v>
      </c>
      <c r="Q1340" t="str">
        <f>CONCATENATE(C1340,E1340,G1340,I1340)</f>
        <v>1</v>
      </c>
    </row>
    <row r="1341" spans="1:17" x14ac:dyDescent="0.25">
      <c r="A1341">
        <v>11440</v>
      </c>
      <c r="B1341">
        <v>80.201943999999997</v>
      </c>
      <c r="C1341" s="1">
        <v>1</v>
      </c>
      <c r="P1341">
        <v>1</v>
      </c>
      <c r="Q1341" t="str">
        <f>CONCATENATE(C1341,E1341,G1341,I1341)</f>
        <v>1</v>
      </c>
    </row>
    <row r="1342" spans="1:17" x14ac:dyDescent="0.25">
      <c r="A1342">
        <v>11441</v>
      </c>
      <c r="B1342">
        <v>80.201943999999997</v>
      </c>
      <c r="C1342" s="1">
        <v>1</v>
      </c>
      <c r="P1342">
        <v>1</v>
      </c>
      <c r="Q1342" t="str">
        <f>CONCATENATE(C1342,E1342,G1342,I1342)</f>
        <v>1</v>
      </c>
    </row>
    <row r="1343" spans="1:17" x14ac:dyDescent="0.25">
      <c r="A1343">
        <v>11442</v>
      </c>
      <c r="B1343">
        <v>80.201943999999997</v>
      </c>
      <c r="C1343" s="1">
        <v>1</v>
      </c>
      <c r="H1343">
        <v>88.141637000000003</v>
      </c>
      <c r="I1343" s="2">
        <v>4</v>
      </c>
      <c r="P1343">
        <v>2</v>
      </c>
      <c r="Q1343" t="str">
        <f>CONCATENATE(C1343,E1343,G1343,I1343)</f>
        <v>14</v>
      </c>
    </row>
    <row r="1344" spans="1:17" x14ac:dyDescent="0.25">
      <c r="A1344">
        <v>11443</v>
      </c>
      <c r="B1344">
        <v>80.201943999999997</v>
      </c>
      <c r="C1344" s="1">
        <v>1</v>
      </c>
      <c r="H1344">
        <v>88.141637000000003</v>
      </c>
      <c r="I1344" s="2">
        <v>4</v>
      </c>
      <c r="P1344">
        <v>2</v>
      </c>
      <c r="Q1344" t="str">
        <f>CONCATENATE(C1344,E1344,G1344,I1344)</f>
        <v>14</v>
      </c>
    </row>
    <row r="1345" spans="1:17" x14ac:dyDescent="0.25">
      <c r="A1345">
        <v>11444</v>
      </c>
      <c r="B1345">
        <v>80.201943999999997</v>
      </c>
      <c r="C1345" s="1">
        <v>1</v>
      </c>
      <c r="H1345">
        <v>88.141637000000003</v>
      </c>
      <c r="I1345" s="2">
        <v>4</v>
      </c>
      <c r="P1345">
        <v>2</v>
      </c>
      <c r="Q1345" t="str">
        <f>CONCATENATE(C1345,E1345,G1345,I1345)</f>
        <v>14</v>
      </c>
    </row>
    <row r="1346" spans="1:17" x14ac:dyDescent="0.25">
      <c r="A1346">
        <v>11445</v>
      </c>
      <c r="B1346">
        <v>80.201943999999997</v>
      </c>
      <c r="C1346" s="1">
        <v>1</v>
      </c>
      <c r="H1346">
        <v>88.141637000000003</v>
      </c>
      <c r="I1346" s="2">
        <v>4</v>
      </c>
      <c r="P1346">
        <v>2</v>
      </c>
      <c r="Q1346" t="str">
        <f>CONCATENATE(C1346,E1346,G1346,I1346)</f>
        <v>14</v>
      </c>
    </row>
    <row r="1347" spans="1:17" x14ac:dyDescent="0.25">
      <c r="A1347">
        <v>11446</v>
      </c>
      <c r="B1347">
        <v>80.201943999999997</v>
      </c>
      <c r="C1347" s="1">
        <v>1</v>
      </c>
      <c r="H1347">
        <v>88.076547000000005</v>
      </c>
      <c r="I1347" s="2">
        <v>4</v>
      </c>
      <c r="P1347">
        <v>2</v>
      </c>
      <c r="Q1347" t="str">
        <f>CONCATENATE(C1347,E1347,G1347,I1347)</f>
        <v>14</v>
      </c>
    </row>
    <row r="1348" spans="1:17" x14ac:dyDescent="0.25">
      <c r="A1348">
        <v>11447</v>
      </c>
      <c r="H1348">
        <v>88.076547000000005</v>
      </c>
      <c r="I1348" s="2">
        <v>4</v>
      </c>
      <c r="P1348">
        <v>1</v>
      </c>
      <c r="Q1348" t="str">
        <f>CONCATENATE(C1348,E1348,G1348,I1348)</f>
        <v>4</v>
      </c>
    </row>
    <row r="1349" spans="1:17" x14ac:dyDescent="0.25">
      <c r="A1349">
        <v>11448</v>
      </c>
      <c r="H1349">
        <v>88.011452999999989</v>
      </c>
      <c r="I1349" s="2">
        <v>4</v>
      </c>
      <c r="P1349">
        <v>1</v>
      </c>
      <c r="Q1349" t="str">
        <f>CONCATENATE(C1349,E1349,G1349,I1349)</f>
        <v>4</v>
      </c>
    </row>
    <row r="1350" spans="1:17" x14ac:dyDescent="0.25">
      <c r="A1350">
        <v>11449</v>
      </c>
      <c r="D1350">
        <v>70.049561999999995</v>
      </c>
      <c r="E1350" s="4">
        <v>2</v>
      </c>
      <c r="F1350">
        <v>80.136854</v>
      </c>
      <c r="G1350" s="3">
        <v>3</v>
      </c>
      <c r="H1350">
        <v>87.816179000000005</v>
      </c>
      <c r="I1350" s="2">
        <v>4</v>
      </c>
      <c r="P1350">
        <v>3</v>
      </c>
      <c r="Q1350" t="str">
        <f>CONCATENATE(C1350,E1350,G1350,I1350)</f>
        <v>234</v>
      </c>
    </row>
    <row r="1351" spans="1:17" x14ac:dyDescent="0.25">
      <c r="A1351">
        <v>11450</v>
      </c>
      <c r="D1351">
        <v>70.049561999999995</v>
      </c>
      <c r="E1351" s="4">
        <v>2</v>
      </c>
      <c r="F1351">
        <v>80.136854</v>
      </c>
      <c r="G1351" s="3">
        <v>3</v>
      </c>
      <c r="P1351">
        <v>2</v>
      </c>
      <c r="Q1351" t="str">
        <f>CONCATENATE(C1351,E1351,G1351,I1351)</f>
        <v>23</v>
      </c>
    </row>
    <row r="1352" spans="1:17" x14ac:dyDescent="0.25">
      <c r="A1352">
        <v>11451</v>
      </c>
      <c r="D1352">
        <v>70.049561999999995</v>
      </c>
      <c r="E1352" s="4">
        <v>2</v>
      </c>
      <c r="F1352">
        <v>80.136854</v>
      </c>
      <c r="G1352" s="3">
        <v>3</v>
      </c>
      <c r="P1352">
        <v>2</v>
      </c>
      <c r="Q1352" t="str">
        <f>CONCATENATE(C1352,E1352,G1352,I1352)</f>
        <v>23</v>
      </c>
    </row>
    <row r="1353" spans="1:17" x14ac:dyDescent="0.25">
      <c r="A1353">
        <v>11452</v>
      </c>
      <c r="D1353">
        <v>70.049561999999995</v>
      </c>
      <c r="E1353" s="4">
        <v>2</v>
      </c>
      <c r="F1353">
        <v>80.136854</v>
      </c>
      <c r="G1353" s="3">
        <v>3</v>
      </c>
      <c r="P1353">
        <v>2</v>
      </c>
      <c r="Q1353" t="str">
        <f>CONCATENATE(C1353,E1353,G1353,I1353)</f>
        <v>23</v>
      </c>
    </row>
    <row r="1354" spans="1:17" x14ac:dyDescent="0.25">
      <c r="A1354">
        <v>11453</v>
      </c>
      <c r="D1354">
        <v>70.049561999999995</v>
      </c>
      <c r="E1354" s="4">
        <v>2</v>
      </c>
      <c r="F1354">
        <v>80.071764000000002</v>
      </c>
      <c r="G1354" s="3">
        <v>3</v>
      </c>
      <c r="P1354">
        <v>2</v>
      </c>
      <c r="Q1354" t="str">
        <f>CONCATENATE(C1354,E1354,G1354,I1354)</f>
        <v>23</v>
      </c>
    </row>
    <row r="1355" spans="1:17" x14ac:dyDescent="0.25">
      <c r="A1355">
        <v>11454</v>
      </c>
      <c r="D1355">
        <v>70.049561999999995</v>
      </c>
      <c r="E1355" s="4">
        <v>2</v>
      </c>
      <c r="F1355">
        <v>80.071764000000002</v>
      </c>
      <c r="G1355" s="3">
        <v>3</v>
      </c>
      <c r="P1355">
        <v>2</v>
      </c>
      <c r="Q1355" t="str">
        <f>CONCATENATE(C1355,E1355,G1355,I1355)</f>
        <v>23</v>
      </c>
    </row>
    <row r="1356" spans="1:17" x14ac:dyDescent="0.25">
      <c r="A1356">
        <v>11455</v>
      </c>
      <c r="D1356">
        <v>69.854287999999997</v>
      </c>
      <c r="E1356" s="4">
        <v>2</v>
      </c>
      <c r="F1356">
        <v>80.00667</v>
      </c>
      <c r="G1356" s="3">
        <v>3</v>
      </c>
      <c r="P1356">
        <v>2</v>
      </c>
      <c r="Q1356" t="str">
        <f>CONCATENATE(C1356,E1356,G1356,I1356)</f>
        <v>23</v>
      </c>
    </row>
    <row r="1357" spans="1:17" x14ac:dyDescent="0.25">
      <c r="A1357">
        <v>11456</v>
      </c>
      <c r="D1357">
        <v>69.854287999999997</v>
      </c>
      <c r="E1357" s="4">
        <v>2</v>
      </c>
      <c r="F1357">
        <v>80.00667</v>
      </c>
      <c r="G1357" s="3">
        <v>3</v>
      </c>
      <c r="P1357">
        <v>2</v>
      </c>
      <c r="Q1357" t="str">
        <f>CONCATENATE(C1357,E1357,G1357,I1357)</f>
        <v>23</v>
      </c>
    </row>
    <row r="1358" spans="1:17" x14ac:dyDescent="0.25">
      <c r="A1358">
        <v>11457</v>
      </c>
      <c r="D1358">
        <v>69.854287999999997</v>
      </c>
      <c r="E1358" s="4">
        <v>2</v>
      </c>
      <c r="F1358">
        <v>80.00667</v>
      </c>
      <c r="G1358" s="3">
        <v>3</v>
      </c>
      <c r="P1358">
        <v>2</v>
      </c>
      <c r="Q1358" t="str">
        <f>CONCATENATE(C1358,E1358,G1358,I1358)</f>
        <v>23</v>
      </c>
    </row>
    <row r="1359" spans="1:17" x14ac:dyDescent="0.25">
      <c r="A1359">
        <v>11458</v>
      </c>
      <c r="D1359">
        <v>69.854287999999997</v>
      </c>
      <c r="E1359" s="4">
        <v>2</v>
      </c>
      <c r="F1359">
        <v>80.00667</v>
      </c>
      <c r="G1359" s="3">
        <v>3</v>
      </c>
      <c r="P1359">
        <v>2</v>
      </c>
      <c r="Q1359" t="str">
        <f>CONCATENATE(C1359,E1359,G1359,I1359)</f>
        <v>23</v>
      </c>
    </row>
    <row r="1360" spans="1:17" x14ac:dyDescent="0.25">
      <c r="A1360">
        <v>11459</v>
      </c>
      <c r="B1360">
        <v>61.347702999999996</v>
      </c>
      <c r="C1360" s="1">
        <v>1</v>
      </c>
      <c r="D1360">
        <v>69.854287999999997</v>
      </c>
      <c r="E1360" s="4">
        <v>2</v>
      </c>
      <c r="F1360">
        <v>79.616228000000007</v>
      </c>
      <c r="G1360" s="3">
        <v>3</v>
      </c>
      <c r="P1360">
        <v>3</v>
      </c>
      <c r="Q1360" t="str">
        <f>CONCATENATE(C1360,E1360,G1360,I1360)</f>
        <v>123</v>
      </c>
    </row>
    <row r="1361" spans="1:17" x14ac:dyDescent="0.25">
      <c r="A1361">
        <v>11460</v>
      </c>
      <c r="B1361">
        <v>61.347702999999996</v>
      </c>
      <c r="C1361" s="1">
        <v>1</v>
      </c>
      <c r="P1361">
        <v>1</v>
      </c>
      <c r="Q1361" t="str">
        <f>CONCATENATE(C1361,E1361,G1361,I1361)</f>
        <v>1</v>
      </c>
    </row>
    <row r="1362" spans="1:17" x14ac:dyDescent="0.25">
      <c r="A1362">
        <v>11461</v>
      </c>
      <c r="B1362">
        <v>61.347702999999996</v>
      </c>
      <c r="C1362" s="1">
        <v>1</v>
      </c>
      <c r="H1362">
        <v>66.752589999999998</v>
      </c>
      <c r="I1362" s="2">
        <v>4</v>
      </c>
      <c r="P1362">
        <v>2</v>
      </c>
      <c r="Q1362" t="str">
        <f>CONCATENATE(C1362,E1362,G1362,I1362)</f>
        <v>14</v>
      </c>
    </row>
    <row r="1363" spans="1:17" x14ac:dyDescent="0.25">
      <c r="A1363">
        <v>11462</v>
      </c>
      <c r="B1363">
        <v>61.347702999999996</v>
      </c>
      <c r="C1363" s="1">
        <v>1</v>
      </c>
      <c r="H1363">
        <v>68.943215999999993</v>
      </c>
      <c r="I1363" s="2">
        <v>4</v>
      </c>
      <c r="P1363">
        <v>2</v>
      </c>
      <c r="Q1363" t="str">
        <f>CONCATENATE(C1363,E1363,G1363,I1363)</f>
        <v>14</v>
      </c>
    </row>
    <row r="1364" spans="1:17" x14ac:dyDescent="0.25">
      <c r="A1364">
        <v>11463</v>
      </c>
      <c r="B1364">
        <v>61.347702999999996</v>
      </c>
      <c r="C1364" s="1">
        <v>1</v>
      </c>
      <c r="H1364">
        <v>68.943215999999993</v>
      </c>
      <c r="I1364" s="2">
        <v>4</v>
      </c>
      <c r="P1364">
        <v>2</v>
      </c>
      <c r="Q1364" t="str">
        <f>CONCATENATE(C1364,E1364,G1364,I1364)</f>
        <v>14</v>
      </c>
    </row>
    <row r="1365" spans="1:17" x14ac:dyDescent="0.25">
      <c r="A1365">
        <v>11464</v>
      </c>
      <c r="B1365">
        <v>61.347702999999996</v>
      </c>
      <c r="C1365" s="1">
        <v>1</v>
      </c>
      <c r="H1365">
        <v>68.943215999999993</v>
      </c>
      <c r="I1365" s="2">
        <v>4</v>
      </c>
      <c r="P1365">
        <v>2</v>
      </c>
      <c r="Q1365" t="str">
        <f>CONCATENATE(C1365,E1365,G1365,I1365)</f>
        <v>14</v>
      </c>
    </row>
    <row r="1366" spans="1:17" x14ac:dyDescent="0.25">
      <c r="A1366">
        <v>11465</v>
      </c>
      <c r="B1366">
        <v>61.347702999999996</v>
      </c>
      <c r="C1366" s="1">
        <v>1</v>
      </c>
      <c r="H1366">
        <v>68.943215999999993</v>
      </c>
      <c r="I1366" s="2">
        <v>4</v>
      </c>
      <c r="P1366">
        <v>2</v>
      </c>
      <c r="Q1366" t="str">
        <f>CONCATENATE(C1366,E1366,G1366,I1366)</f>
        <v>14</v>
      </c>
    </row>
    <row r="1367" spans="1:17" x14ac:dyDescent="0.25">
      <c r="A1367">
        <v>11466</v>
      </c>
      <c r="B1367">
        <v>61.347702999999996</v>
      </c>
      <c r="C1367" s="1">
        <v>1</v>
      </c>
      <c r="H1367">
        <v>68.943215999999993</v>
      </c>
      <c r="I1367" s="2">
        <v>4</v>
      </c>
      <c r="P1367">
        <v>2</v>
      </c>
      <c r="Q1367" t="str">
        <f>CONCATENATE(C1367,E1367,G1367,I1367)</f>
        <v>14</v>
      </c>
    </row>
    <row r="1368" spans="1:17" x14ac:dyDescent="0.25">
      <c r="A1368">
        <v>11467</v>
      </c>
      <c r="B1368">
        <v>61.347702999999996</v>
      </c>
      <c r="C1368" s="1">
        <v>1</v>
      </c>
      <c r="H1368">
        <v>68.943215999999993</v>
      </c>
      <c r="I1368" s="2">
        <v>4</v>
      </c>
      <c r="P1368">
        <v>2</v>
      </c>
      <c r="Q1368" t="str">
        <f>CONCATENATE(C1368,E1368,G1368,I1368)</f>
        <v>14</v>
      </c>
    </row>
    <row r="1369" spans="1:17" x14ac:dyDescent="0.25">
      <c r="A1369">
        <v>11468</v>
      </c>
      <c r="B1369">
        <v>61.347702999999996</v>
      </c>
      <c r="C1369" s="1">
        <v>1</v>
      </c>
      <c r="H1369">
        <v>68.943215999999993</v>
      </c>
      <c r="I1369" s="2">
        <v>4</v>
      </c>
      <c r="P1369">
        <v>2</v>
      </c>
      <c r="Q1369" t="str">
        <f>CONCATENATE(C1369,E1369,G1369,I1369)</f>
        <v>14</v>
      </c>
    </row>
    <row r="1370" spans="1:17" x14ac:dyDescent="0.25">
      <c r="A1370">
        <v>11469</v>
      </c>
      <c r="B1370">
        <v>60.937247999999997</v>
      </c>
      <c r="C1370" s="1">
        <v>1</v>
      </c>
      <c r="H1370">
        <v>68.943215999999993</v>
      </c>
      <c r="I1370" s="2">
        <v>4</v>
      </c>
      <c r="P1370">
        <v>2</v>
      </c>
      <c r="Q1370" t="str">
        <f>CONCATENATE(C1370,E1370,G1370,I1370)</f>
        <v>14</v>
      </c>
    </row>
    <row r="1371" spans="1:17" x14ac:dyDescent="0.25">
      <c r="A1371">
        <v>11470</v>
      </c>
      <c r="H1371">
        <v>68.943215999999993</v>
      </c>
      <c r="I1371" s="2">
        <v>4</v>
      </c>
      <c r="P1371">
        <v>1</v>
      </c>
      <c r="Q1371" t="str">
        <f>CONCATENATE(C1371,E1371,G1371,I1371)</f>
        <v>4</v>
      </c>
    </row>
    <row r="1372" spans="1:17" x14ac:dyDescent="0.25">
      <c r="A1372">
        <v>11471</v>
      </c>
      <c r="H1372">
        <v>68.943215999999993</v>
      </c>
      <c r="I1372" s="2">
        <v>4</v>
      </c>
      <c r="P1372">
        <v>1</v>
      </c>
      <c r="Q1372" t="str">
        <f>CONCATENATE(C1372,E1372,G1372,I1372)</f>
        <v>4</v>
      </c>
    </row>
    <row r="1373" spans="1:17" x14ac:dyDescent="0.25">
      <c r="A1373">
        <v>11472</v>
      </c>
      <c r="D1373">
        <v>51.564340999999992</v>
      </c>
      <c r="E1373" s="4">
        <v>2</v>
      </c>
      <c r="F1373">
        <v>63.263340999999997</v>
      </c>
      <c r="G1373" s="3">
        <v>3</v>
      </c>
      <c r="H1373">
        <v>68.943215999999993</v>
      </c>
      <c r="I1373" s="2">
        <v>4</v>
      </c>
      <c r="P1373">
        <v>3</v>
      </c>
      <c r="Q1373" t="str">
        <f>CONCATENATE(C1373,E1373,G1373,I1373)</f>
        <v>234</v>
      </c>
    </row>
    <row r="1374" spans="1:17" x14ac:dyDescent="0.25">
      <c r="A1374">
        <v>11473</v>
      </c>
      <c r="D1374">
        <v>51.564340999999992</v>
      </c>
      <c r="E1374" s="4">
        <v>2</v>
      </c>
      <c r="F1374">
        <v>63.263340999999997</v>
      </c>
      <c r="G1374" s="3">
        <v>3</v>
      </c>
      <c r="H1374">
        <v>68.943215999999993</v>
      </c>
      <c r="I1374" s="2">
        <v>4</v>
      </c>
      <c r="P1374">
        <v>3</v>
      </c>
      <c r="Q1374" t="str">
        <f>CONCATENATE(C1374,E1374,G1374,I1374)</f>
        <v>234</v>
      </c>
    </row>
    <row r="1375" spans="1:17" x14ac:dyDescent="0.25">
      <c r="A1375">
        <v>11474</v>
      </c>
      <c r="D1375">
        <v>51.564340999999992</v>
      </c>
      <c r="E1375" s="4">
        <v>2</v>
      </c>
      <c r="F1375">
        <v>63.263340999999997</v>
      </c>
      <c r="G1375" s="3">
        <v>3</v>
      </c>
      <c r="H1375">
        <v>68.943215999999993</v>
      </c>
      <c r="I1375" s="2">
        <v>4</v>
      </c>
      <c r="P1375">
        <v>3</v>
      </c>
      <c r="Q1375" t="str">
        <f>CONCATENATE(C1375,E1375,G1375,I1375)</f>
        <v>234</v>
      </c>
    </row>
    <row r="1376" spans="1:17" x14ac:dyDescent="0.25">
      <c r="A1376">
        <v>11475</v>
      </c>
      <c r="D1376">
        <v>51.564340999999992</v>
      </c>
      <c r="E1376" s="4">
        <v>2</v>
      </c>
      <c r="F1376">
        <v>63.263340999999997</v>
      </c>
      <c r="G1376" s="3">
        <v>3</v>
      </c>
      <c r="H1376">
        <v>68.943215999999993</v>
      </c>
      <c r="I1376" s="2">
        <v>4</v>
      </c>
      <c r="P1376">
        <v>3</v>
      </c>
      <c r="Q1376" t="str">
        <f>CONCATENATE(C1376,E1376,G1376,I1376)</f>
        <v>234</v>
      </c>
    </row>
    <row r="1377" spans="1:17" x14ac:dyDescent="0.25">
      <c r="A1377">
        <v>11476</v>
      </c>
      <c r="D1377">
        <v>51.564340999999992</v>
      </c>
      <c r="E1377" s="4">
        <v>2</v>
      </c>
      <c r="F1377">
        <v>63.263340999999997</v>
      </c>
      <c r="G1377" s="3">
        <v>3</v>
      </c>
      <c r="H1377">
        <v>68.943215999999993</v>
      </c>
      <c r="I1377" s="2">
        <v>4</v>
      </c>
      <c r="P1377">
        <v>3</v>
      </c>
      <c r="Q1377" t="str">
        <f>CONCATENATE(C1377,E1377,G1377,I1377)</f>
        <v>234</v>
      </c>
    </row>
    <row r="1378" spans="1:17" x14ac:dyDescent="0.25">
      <c r="A1378">
        <v>11477</v>
      </c>
      <c r="D1378">
        <v>51.564340999999992</v>
      </c>
      <c r="E1378" s="4">
        <v>2</v>
      </c>
      <c r="F1378">
        <v>63.263340999999997</v>
      </c>
      <c r="G1378" s="3">
        <v>3</v>
      </c>
      <c r="P1378">
        <v>2</v>
      </c>
      <c r="Q1378" t="str">
        <f>CONCATENATE(C1378,E1378,G1378,I1378)</f>
        <v>23</v>
      </c>
    </row>
    <row r="1379" spans="1:17" x14ac:dyDescent="0.25">
      <c r="A1379">
        <v>11478</v>
      </c>
      <c r="D1379">
        <v>51.564340999999992</v>
      </c>
      <c r="E1379" s="4">
        <v>2</v>
      </c>
      <c r="F1379">
        <v>63.194912999999993</v>
      </c>
      <c r="G1379" s="3">
        <v>3</v>
      </c>
      <c r="P1379">
        <v>2</v>
      </c>
      <c r="Q1379" t="str">
        <f>CONCATENATE(C1379,E1379,G1379,I1379)</f>
        <v>23</v>
      </c>
    </row>
    <row r="1380" spans="1:17" x14ac:dyDescent="0.25">
      <c r="A1380">
        <v>11479</v>
      </c>
      <c r="D1380">
        <v>51.564340999999992</v>
      </c>
      <c r="E1380" s="4">
        <v>2</v>
      </c>
      <c r="F1380">
        <v>63.194912999999993</v>
      </c>
      <c r="G1380" s="3">
        <v>3</v>
      </c>
      <c r="P1380">
        <v>2</v>
      </c>
      <c r="Q1380" t="str">
        <f>CONCATENATE(C1380,E1380,G1380,I1380)</f>
        <v>23</v>
      </c>
    </row>
    <row r="1381" spans="1:17" x14ac:dyDescent="0.25">
      <c r="A1381">
        <v>11480</v>
      </c>
      <c r="D1381">
        <v>51.564340999999992</v>
      </c>
      <c r="E1381" s="4">
        <v>2</v>
      </c>
      <c r="F1381">
        <v>63.126596999999997</v>
      </c>
      <c r="G1381" s="3">
        <v>3</v>
      </c>
      <c r="P1381">
        <v>2</v>
      </c>
      <c r="Q1381" t="str">
        <f>CONCATENATE(C1381,E1381,G1381,I1381)</f>
        <v>23</v>
      </c>
    </row>
    <row r="1382" spans="1:17" x14ac:dyDescent="0.25">
      <c r="A1382">
        <v>11481</v>
      </c>
      <c r="D1382">
        <v>51.564340999999992</v>
      </c>
      <c r="E1382" s="4">
        <v>2</v>
      </c>
      <c r="F1382">
        <v>62.989740999999995</v>
      </c>
      <c r="G1382" s="3">
        <v>3</v>
      </c>
      <c r="P1382">
        <v>2</v>
      </c>
      <c r="Q1382" t="str">
        <f>CONCATENATE(C1382,E1382,G1382,I1382)</f>
        <v>23</v>
      </c>
    </row>
    <row r="1383" spans="1:17" x14ac:dyDescent="0.25">
      <c r="A1383">
        <v>11482</v>
      </c>
      <c r="B1383">
        <v>44.175608999999994</v>
      </c>
      <c r="C1383" s="1">
        <v>1</v>
      </c>
      <c r="D1383">
        <v>51.564340999999992</v>
      </c>
      <c r="E1383" s="4">
        <v>2</v>
      </c>
      <c r="F1383">
        <v>62.989740999999995</v>
      </c>
      <c r="G1383" s="3">
        <v>3</v>
      </c>
      <c r="P1383">
        <v>3</v>
      </c>
      <c r="Q1383" t="str">
        <f>CONCATENATE(C1383,E1383,G1383,I1383)</f>
        <v>123</v>
      </c>
    </row>
    <row r="1384" spans="1:17" x14ac:dyDescent="0.25">
      <c r="A1384">
        <v>11483</v>
      </c>
      <c r="B1384">
        <v>44.175608999999994</v>
      </c>
      <c r="C1384" s="1">
        <v>1</v>
      </c>
      <c r="D1384">
        <v>51.564340999999992</v>
      </c>
      <c r="E1384" s="4">
        <v>2</v>
      </c>
      <c r="F1384">
        <v>62.921313999999995</v>
      </c>
      <c r="G1384" s="3">
        <v>3</v>
      </c>
      <c r="P1384">
        <v>3</v>
      </c>
      <c r="Q1384" t="str">
        <f>CONCATENATE(C1384,E1384,G1384,I1384)</f>
        <v>123</v>
      </c>
    </row>
    <row r="1385" spans="1:17" x14ac:dyDescent="0.25">
      <c r="A1385">
        <v>11484</v>
      </c>
      <c r="B1385">
        <v>44.175608999999994</v>
      </c>
      <c r="C1385" s="1">
        <v>1</v>
      </c>
      <c r="P1385">
        <v>1</v>
      </c>
      <c r="Q1385" t="str">
        <f>CONCATENATE(C1385,E1385,G1385,I1385)</f>
        <v>1</v>
      </c>
    </row>
    <row r="1386" spans="1:17" x14ac:dyDescent="0.25">
      <c r="A1386">
        <v>11485</v>
      </c>
      <c r="B1386">
        <v>44.175608999999994</v>
      </c>
      <c r="C1386" s="1">
        <v>1</v>
      </c>
      <c r="P1386">
        <v>1</v>
      </c>
      <c r="Q1386" t="str">
        <f>CONCATENATE(C1386,E1386,G1386,I1386)</f>
        <v>1</v>
      </c>
    </row>
    <row r="1387" spans="1:17" x14ac:dyDescent="0.25">
      <c r="A1387">
        <v>11486</v>
      </c>
      <c r="B1387">
        <v>44.175608999999994</v>
      </c>
      <c r="C1387" s="1">
        <v>1</v>
      </c>
      <c r="P1387">
        <v>1</v>
      </c>
      <c r="Q1387" t="str">
        <f>CONCATENATE(C1387,E1387,G1387,I1387)</f>
        <v>1</v>
      </c>
    </row>
    <row r="1388" spans="1:17" x14ac:dyDescent="0.25">
      <c r="A1388">
        <v>11487</v>
      </c>
      <c r="B1388">
        <v>44.175608999999994</v>
      </c>
      <c r="C1388" s="1">
        <v>1</v>
      </c>
      <c r="P1388">
        <v>1</v>
      </c>
      <c r="Q1388" t="str">
        <f>CONCATENATE(C1388,E1388,G1388,I1388)</f>
        <v>1</v>
      </c>
    </row>
    <row r="1389" spans="1:17" x14ac:dyDescent="0.25">
      <c r="A1389">
        <v>11488</v>
      </c>
      <c r="B1389">
        <v>43.901897999999996</v>
      </c>
      <c r="C1389" s="1">
        <v>1</v>
      </c>
      <c r="H1389">
        <v>51.769622999999996</v>
      </c>
      <c r="I1389" s="2">
        <v>4</v>
      </c>
      <c r="P1389">
        <v>2</v>
      </c>
      <c r="Q1389" t="str">
        <f>CONCATENATE(C1389,E1389,G1389,I1389)</f>
        <v>14</v>
      </c>
    </row>
    <row r="1390" spans="1:17" x14ac:dyDescent="0.25">
      <c r="A1390">
        <v>11489</v>
      </c>
      <c r="B1390">
        <v>43.901897999999996</v>
      </c>
      <c r="C1390" s="1">
        <v>1</v>
      </c>
      <c r="H1390">
        <v>51.769622999999996</v>
      </c>
      <c r="I1390" s="2">
        <v>4</v>
      </c>
      <c r="P1390">
        <v>2</v>
      </c>
      <c r="Q1390" t="str">
        <f>CONCATENATE(C1390,E1390,G1390,I1390)</f>
        <v>14</v>
      </c>
    </row>
    <row r="1391" spans="1:17" x14ac:dyDescent="0.25">
      <c r="A1391">
        <v>11490</v>
      </c>
      <c r="B1391">
        <v>43.901897999999996</v>
      </c>
      <c r="C1391" s="1">
        <v>1</v>
      </c>
      <c r="H1391">
        <v>51.769622999999996</v>
      </c>
      <c r="I1391" s="2">
        <v>4</v>
      </c>
      <c r="P1391">
        <v>2</v>
      </c>
      <c r="Q1391" t="str">
        <f>CONCATENATE(C1391,E1391,G1391,I1391)</f>
        <v>14</v>
      </c>
    </row>
    <row r="1392" spans="1:17" x14ac:dyDescent="0.25">
      <c r="A1392">
        <v>11491</v>
      </c>
      <c r="B1392">
        <v>43.901897999999996</v>
      </c>
      <c r="C1392" s="1">
        <v>1</v>
      </c>
      <c r="H1392">
        <v>51.769622999999996</v>
      </c>
      <c r="I1392" s="2">
        <v>4</v>
      </c>
      <c r="P1392">
        <v>2</v>
      </c>
      <c r="Q1392" t="str">
        <f>CONCATENATE(C1392,E1392,G1392,I1392)</f>
        <v>14</v>
      </c>
    </row>
    <row r="1393" spans="1:17" x14ac:dyDescent="0.25">
      <c r="A1393">
        <v>11492</v>
      </c>
      <c r="H1393">
        <v>51.769622999999996</v>
      </c>
      <c r="I1393" s="2">
        <v>4</v>
      </c>
      <c r="P1393">
        <v>1</v>
      </c>
      <c r="Q1393" t="str">
        <f>CONCATENATE(C1393,E1393,G1393,I1393)</f>
        <v>4</v>
      </c>
    </row>
    <row r="1394" spans="1:17" x14ac:dyDescent="0.25">
      <c r="A1394">
        <v>11493</v>
      </c>
      <c r="H1394">
        <v>51.769622999999996</v>
      </c>
      <c r="I1394" s="2">
        <v>4</v>
      </c>
      <c r="P1394">
        <v>1</v>
      </c>
      <c r="Q1394" t="str">
        <f>CONCATENATE(C1394,E1394,G1394,I1394)</f>
        <v>4</v>
      </c>
    </row>
    <row r="1395" spans="1:17" x14ac:dyDescent="0.25">
      <c r="A1395">
        <v>11494</v>
      </c>
      <c r="H1395">
        <v>51.769622999999996</v>
      </c>
      <c r="I1395" s="2">
        <v>4</v>
      </c>
      <c r="P1395">
        <v>1</v>
      </c>
      <c r="Q1395" t="str">
        <f>CONCATENATE(C1395,E1395,G1395,I1395)</f>
        <v>4</v>
      </c>
    </row>
    <row r="1396" spans="1:17" x14ac:dyDescent="0.25">
      <c r="A1396">
        <v>11495</v>
      </c>
      <c r="F1396">
        <v>44.380779999999994</v>
      </c>
      <c r="G1396" s="3">
        <v>3</v>
      </c>
      <c r="H1396">
        <v>51.701195999999996</v>
      </c>
      <c r="I1396" s="2">
        <v>4</v>
      </c>
      <c r="P1396">
        <v>2</v>
      </c>
      <c r="Q1396" t="str">
        <f>CONCATENATE(C1396,E1396,G1396,I1396)</f>
        <v>34</v>
      </c>
    </row>
    <row r="1397" spans="1:17" x14ac:dyDescent="0.25">
      <c r="A1397">
        <v>11496</v>
      </c>
      <c r="D1397">
        <v>31.58716299999999</v>
      </c>
      <c r="E1397" s="4">
        <v>2</v>
      </c>
      <c r="F1397">
        <v>44.380779999999994</v>
      </c>
      <c r="G1397" s="3">
        <v>3</v>
      </c>
      <c r="H1397">
        <v>51.222313999999997</v>
      </c>
      <c r="I1397" s="2">
        <v>4</v>
      </c>
      <c r="P1397">
        <v>3</v>
      </c>
      <c r="Q1397" t="str">
        <f>CONCATENATE(C1397,E1397,G1397,I1397)</f>
        <v>234</v>
      </c>
    </row>
    <row r="1398" spans="1:17" x14ac:dyDescent="0.25">
      <c r="A1398">
        <v>11497</v>
      </c>
      <c r="D1398">
        <v>31.58716299999999</v>
      </c>
      <c r="E1398" s="4">
        <v>2</v>
      </c>
      <c r="F1398">
        <v>44.380779999999994</v>
      </c>
      <c r="G1398" s="3">
        <v>3</v>
      </c>
      <c r="P1398">
        <v>2</v>
      </c>
      <c r="Q1398" t="str">
        <f>CONCATENATE(C1398,E1398,G1398,I1398)</f>
        <v>23</v>
      </c>
    </row>
    <row r="1399" spans="1:17" x14ac:dyDescent="0.25">
      <c r="A1399">
        <v>11498</v>
      </c>
      <c r="D1399">
        <v>31.58716299999999</v>
      </c>
      <c r="E1399" s="4">
        <v>2</v>
      </c>
      <c r="F1399">
        <v>44.312353999999999</v>
      </c>
      <c r="G1399" s="3">
        <v>3</v>
      </c>
      <c r="P1399">
        <v>2</v>
      </c>
      <c r="Q1399" t="str">
        <f>CONCATENATE(C1399,E1399,G1399,I1399)</f>
        <v>23</v>
      </c>
    </row>
    <row r="1400" spans="1:17" x14ac:dyDescent="0.25">
      <c r="A1400">
        <v>11499</v>
      </c>
      <c r="D1400">
        <v>31.58716299999999</v>
      </c>
      <c r="E1400" s="4">
        <v>2</v>
      </c>
      <c r="F1400">
        <v>44.312353999999999</v>
      </c>
      <c r="G1400" s="3">
        <v>3</v>
      </c>
      <c r="P1400">
        <v>2</v>
      </c>
      <c r="Q1400" t="str">
        <f>CONCATENATE(C1400,E1400,G1400,I1400)</f>
        <v>23</v>
      </c>
    </row>
    <row r="1401" spans="1:17" x14ac:dyDescent="0.25">
      <c r="A1401">
        <v>11500</v>
      </c>
      <c r="D1401">
        <v>31.58716299999999</v>
      </c>
      <c r="E1401" s="4">
        <v>2</v>
      </c>
      <c r="F1401">
        <v>44.312353999999999</v>
      </c>
      <c r="G1401" s="3">
        <v>3</v>
      </c>
      <c r="P1401">
        <v>2</v>
      </c>
      <c r="Q1401" t="str">
        <f>CONCATENATE(C1401,E1401,G1401,I1401)</f>
        <v>23</v>
      </c>
    </row>
    <row r="1402" spans="1:17" x14ac:dyDescent="0.25">
      <c r="A1402">
        <v>11501</v>
      </c>
      <c r="D1402">
        <v>31.58716299999999</v>
      </c>
      <c r="E1402" s="4">
        <v>2</v>
      </c>
      <c r="F1402">
        <v>44.312353999999999</v>
      </c>
      <c r="G1402" s="3">
        <v>3</v>
      </c>
      <c r="P1402">
        <v>2</v>
      </c>
      <c r="Q1402" t="str">
        <f>CONCATENATE(C1402,E1402,G1402,I1402)</f>
        <v>23</v>
      </c>
    </row>
    <row r="1403" spans="1:17" x14ac:dyDescent="0.25">
      <c r="A1403">
        <v>11502</v>
      </c>
      <c r="D1403">
        <v>31.58716299999999</v>
      </c>
      <c r="E1403" s="4">
        <v>2</v>
      </c>
      <c r="F1403">
        <v>44.312353999999999</v>
      </c>
      <c r="G1403" s="3">
        <v>3</v>
      </c>
      <c r="P1403">
        <v>2</v>
      </c>
      <c r="Q1403" t="str">
        <f>CONCATENATE(C1403,E1403,G1403,I1403)</f>
        <v>23</v>
      </c>
    </row>
    <row r="1404" spans="1:17" x14ac:dyDescent="0.25">
      <c r="A1404">
        <v>11503</v>
      </c>
      <c r="D1404">
        <v>31.58716299999999</v>
      </c>
      <c r="E1404" s="4">
        <v>2</v>
      </c>
      <c r="F1404">
        <v>44.107182999999992</v>
      </c>
      <c r="G1404" s="3">
        <v>3</v>
      </c>
      <c r="P1404">
        <v>2</v>
      </c>
      <c r="Q1404" t="str">
        <f>CONCATENATE(C1404,E1404,G1404,I1404)</f>
        <v>23</v>
      </c>
    </row>
    <row r="1405" spans="1:17" x14ac:dyDescent="0.25">
      <c r="A1405">
        <v>11504</v>
      </c>
      <c r="D1405">
        <v>31.58716299999999</v>
      </c>
      <c r="E1405" s="4">
        <v>2</v>
      </c>
      <c r="F1405">
        <v>44.107182999999992</v>
      </c>
      <c r="G1405" s="3">
        <v>3</v>
      </c>
      <c r="P1405">
        <v>2</v>
      </c>
      <c r="Q1405" t="str">
        <f>CONCATENATE(C1405,E1405,G1405,I1405)</f>
        <v>23</v>
      </c>
    </row>
    <row r="1406" spans="1:17" x14ac:dyDescent="0.25">
      <c r="A1406">
        <v>11505</v>
      </c>
      <c r="D1406">
        <v>31.58716299999999</v>
      </c>
      <c r="E1406" s="4">
        <v>2</v>
      </c>
      <c r="F1406">
        <v>43.833472</v>
      </c>
      <c r="G1406" s="3">
        <v>3</v>
      </c>
      <c r="P1406">
        <v>2</v>
      </c>
      <c r="Q1406" t="str">
        <f>CONCATENATE(C1406,E1406,G1406,I1406)</f>
        <v>23</v>
      </c>
    </row>
    <row r="1407" spans="1:17" x14ac:dyDescent="0.25">
      <c r="A1407">
        <v>11506</v>
      </c>
      <c r="J1407">
        <v>23.172127999999994</v>
      </c>
      <c r="K1407" t="s">
        <v>22</v>
      </c>
      <c r="Q1407" t="str">
        <f>CONCATENATE(C1407,E1407,G1407,I1407)</f>
        <v/>
      </c>
    </row>
    <row r="1408" spans="1:17" x14ac:dyDescent="0.25">
      <c r="A1408">
        <v>20638</v>
      </c>
      <c r="Q1408" t="str">
        <f>CONCATENATE(C1408,E1408,G1408,I1408)</f>
        <v/>
      </c>
    </row>
    <row r="1409" spans="1:17" x14ac:dyDescent="0.25">
      <c r="A1409">
        <v>20639</v>
      </c>
      <c r="Q1409" t="str">
        <f>CONCATENATE(C1409,E1409,G1409,I1409)</f>
        <v/>
      </c>
    </row>
    <row r="1410" spans="1:17" x14ac:dyDescent="0.25">
      <c r="A1410">
        <v>20640</v>
      </c>
      <c r="Q1410" t="str">
        <f>CONCATENATE(C1410,E1410,G1410,I1410)</f>
        <v/>
      </c>
    </row>
    <row r="1411" spans="1:17" x14ac:dyDescent="0.25">
      <c r="A1411">
        <v>20641</v>
      </c>
      <c r="Q1411" t="str">
        <f>CONCATENATE(C1411,E1411,G1411,I1411)</f>
        <v/>
      </c>
    </row>
    <row r="1412" spans="1:17" x14ac:dyDescent="0.25">
      <c r="A1412">
        <v>20642</v>
      </c>
      <c r="Q1412" t="str">
        <f>CONCATENATE(C1412,E1412,G1412,I1412)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2"/>
  <sheetViews>
    <sheetView workbookViewId="0">
      <selection sqref="A1:F1048576"/>
    </sheetView>
  </sheetViews>
  <sheetFormatPr defaultRowHeight="15" x14ac:dyDescent="0.25"/>
  <sheetData>
    <row r="1" spans="1:6" x14ac:dyDescent="0.25">
      <c r="A1">
        <v>200</v>
      </c>
      <c r="F1" t="s">
        <v>9</v>
      </c>
    </row>
    <row r="2" spans="1:6" x14ac:dyDescent="0.25">
      <c r="A2">
        <v>1</v>
      </c>
    </row>
    <row r="3" spans="1:6" x14ac:dyDescent="0.25">
      <c r="A3">
        <v>1730</v>
      </c>
    </row>
    <row r="4" spans="1:6" x14ac:dyDescent="0.25">
      <c r="A4">
        <v>1731</v>
      </c>
    </row>
    <row r="5" spans="1:6" x14ac:dyDescent="0.25">
      <c r="A5">
        <v>1732</v>
      </c>
      <c r="F5" t="s">
        <v>22</v>
      </c>
    </row>
    <row r="6" spans="1:6" x14ac:dyDescent="0.25">
      <c r="A6">
        <v>1733</v>
      </c>
    </row>
    <row r="7" spans="1:6" x14ac:dyDescent="0.25">
      <c r="A7">
        <v>1734</v>
      </c>
    </row>
    <row r="8" spans="1:6" x14ac:dyDescent="0.25">
      <c r="A8">
        <v>1735</v>
      </c>
    </row>
    <row r="9" spans="1:6" x14ac:dyDescent="0.25">
      <c r="A9">
        <v>1736</v>
      </c>
    </row>
    <row r="10" spans="1:6" x14ac:dyDescent="0.25">
      <c r="A10">
        <v>1737</v>
      </c>
    </row>
    <row r="11" spans="1:6" x14ac:dyDescent="0.25">
      <c r="A11">
        <v>1738</v>
      </c>
    </row>
    <row r="12" spans="1:6" x14ac:dyDescent="0.25">
      <c r="A12">
        <v>1739</v>
      </c>
    </row>
    <row r="13" spans="1:6" x14ac:dyDescent="0.25">
      <c r="A13">
        <v>1740</v>
      </c>
    </row>
    <row r="14" spans="1:6" x14ac:dyDescent="0.25">
      <c r="A14">
        <v>1741</v>
      </c>
      <c r="B14" s="1">
        <v>1</v>
      </c>
    </row>
    <row r="15" spans="1:6" x14ac:dyDescent="0.25">
      <c r="A15">
        <v>1742</v>
      </c>
      <c r="B15" s="1">
        <v>1</v>
      </c>
      <c r="E15" s="2">
        <v>4</v>
      </c>
    </row>
    <row r="16" spans="1:6" x14ac:dyDescent="0.25">
      <c r="A16">
        <v>1743</v>
      </c>
      <c r="B16" s="1">
        <v>1</v>
      </c>
      <c r="E16" s="2">
        <v>4</v>
      </c>
    </row>
    <row r="17" spans="1:5" x14ac:dyDescent="0.25">
      <c r="A17">
        <v>1744</v>
      </c>
      <c r="B17" s="1">
        <v>1</v>
      </c>
      <c r="E17" s="2">
        <v>4</v>
      </c>
    </row>
    <row r="18" spans="1:5" x14ac:dyDescent="0.25">
      <c r="A18">
        <v>1745</v>
      </c>
      <c r="B18" s="1">
        <v>1</v>
      </c>
      <c r="E18" s="2">
        <v>4</v>
      </c>
    </row>
    <row r="19" spans="1:5" x14ac:dyDescent="0.25">
      <c r="A19">
        <v>1746</v>
      </c>
      <c r="B19" s="1">
        <v>1</v>
      </c>
      <c r="E19" s="2">
        <v>4</v>
      </c>
    </row>
    <row r="20" spans="1:5" x14ac:dyDescent="0.25">
      <c r="A20">
        <v>1747</v>
      </c>
      <c r="B20" s="1">
        <v>1</v>
      </c>
      <c r="E20" s="2">
        <v>4</v>
      </c>
    </row>
    <row r="21" spans="1:5" x14ac:dyDescent="0.25">
      <c r="A21">
        <v>1748</v>
      </c>
      <c r="B21" s="1">
        <v>1</v>
      </c>
      <c r="E21" s="2">
        <v>4</v>
      </c>
    </row>
    <row r="22" spans="1:5" x14ac:dyDescent="0.25">
      <c r="A22">
        <v>1749</v>
      </c>
      <c r="B22" s="1">
        <v>1</v>
      </c>
      <c r="E22" s="2">
        <v>4</v>
      </c>
    </row>
    <row r="23" spans="1:5" x14ac:dyDescent="0.25">
      <c r="A23">
        <v>1750</v>
      </c>
      <c r="B23" s="1">
        <v>1</v>
      </c>
      <c r="E23" s="2">
        <v>4</v>
      </c>
    </row>
    <row r="24" spans="1:5" x14ac:dyDescent="0.25">
      <c r="A24">
        <v>1751</v>
      </c>
      <c r="B24" s="1">
        <v>1</v>
      </c>
      <c r="E24" s="2">
        <v>4</v>
      </c>
    </row>
    <row r="25" spans="1:5" x14ac:dyDescent="0.25">
      <c r="A25">
        <v>1752</v>
      </c>
      <c r="B25" s="1">
        <v>1</v>
      </c>
      <c r="E25" s="2">
        <v>4</v>
      </c>
    </row>
    <row r="26" spans="1:5" x14ac:dyDescent="0.25">
      <c r="A26">
        <v>1753</v>
      </c>
      <c r="B26" s="1">
        <v>1</v>
      </c>
      <c r="E26" s="2">
        <v>4</v>
      </c>
    </row>
    <row r="27" spans="1:5" x14ac:dyDescent="0.25">
      <c r="A27">
        <v>1754</v>
      </c>
      <c r="B27" s="1">
        <v>1</v>
      </c>
      <c r="D27" s="3">
        <v>3</v>
      </c>
      <c r="E27" s="2">
        <v>4</v>
      </c>
    </row>
    <row r="28" spans="1:5" x14ac:dyDescent="0.25">
      <c r="A28">
        <v>1755</v>
      </c>
      <c r="C28" s="4">
        <v>2</v>
      </c>
      <c r="D28" s="3">
        <v>3</v>
      </c>
      <c r="E28" s="2">
        <v>4</v>
      </c>
    </row>
    <row r="29" spans="1:5" x14ac:dyDescent="0.25">
      <c r="A29">
        <v>1756</v>
      </c>
      <c r="C29" s="4">
        <v>2</v>
      </c>
      <c r="D29" s="3">
        <v>3</v>
      </c>
      <c r="E29" s="2">
        <v>4</v>
      </c>
    </row>
    <row r="30" spans="1:5" x14ac:dyDescent="0.25">
      <c r="A30">
        <v>1757</v>
      </c>
      <c r="C30" s="4">
        <v>2</v>
      </c>
      <c r="D30" s="3">
        <v>3</v>
      </c>
    </row>
    <row r="31" spans="1:5" x14ac:dyDescent="0.25">
      <c r="A31">
        <v>1758</v>
      </c>
      <c r="C31" s="4">
        <v>2</v>
      </c>
      <c r="D31" s="3">
        <v>3</v>
      </c>
    </row>
    <row r="32" spans="1:5" x14ac:dyDescent="0.25">
      <c r="A32">
        <v>1759</v>
      </c>
      <c r="C32" s="4">
        <v>2</v>
      </c>
      <c r="D32" s="3">
        <v>3</v>
      </c>
    </row>
    <row r="33" spans="1:5" x14ac:dyDescent="0.25">
      <c r="A33">
        <v>1760</v>
      </c>
      <c r="C33" s="4">
        <v>2</v>
      </c>
      <c r="D33" s="3">
        <v>3</v>
      </c>
    </row>
    <row r="34" spans="1:5" x14ac:dyDescent="0.25">
      <c r="A34">
        <v>1761</v>
      </c>
      <c r="C34" s="4">
        <v>2</v>
      </c>
      <c r="D34" s="3">
        <v>3</v>
      </c>
    </row>
    <row r="35" spans="1:5" x14ac:dyDescent="0.25">
      <c r="A35">
        <v>1762</v>
      </c>
      <c r="C35" s="4">
        <v>2</v>
      </c>
      <c r="D35" s="3">
        <v>3</v>
      </c>
    </row>
    <row r="36" spans="1:5" x14ac:dyDescent="0.25">
      <c r="A36">
        <v>1763</v>
      </c>
      <c r="C36" s="4">
        <v>2</v>
      </c>
      <c r="D36" s="3">
        <v>3</v>
      </c>
    </row>
    <row r="37" spans="1:5" x14ac:dyDescent="0.25">
      <c r="A37">
        <v>1764</v>
      </c>
      <c r="C37" s="4">
        <v>2</v>
      </c>
      <c r="D37" s="3">
        <v>3</v>
      </c>
    </row>
    <row r="38" spans="1:5" x14ac:dyDescent="0.25">
      <c r="A38">
        <v>1765</v>
      </c>
      <c r="C38" s="4">
        <v>2</v>
      </c>
      <c r="D38" s="3">
        <v>3</v>
      </c>
    </row>
    <row r="39" spans="1:5" x14ac:dyDescent="0.25">
      <c r="A39">
        <v>1766</v>
      </c>
      <c r="C39" s="4">
        <v>2</v>
      </c>
      <c r="D39" s="3">
        <v>3</v>
      </c>
    </row>
    <row r="40" spans="1:5" x14ac:dyDescent="0.25">
      <c r="A40">
        <v>1767</v>
      </c>
      <c r="C40" s="4">
        <v>2</v>
      </c>
      <c r="D40" s="3">
        <v>3</v>
      </c>
    </row>
    <row r="41" spans="1:5" x14ac:dyDescent="0.25">
      <c r="A41">
        <v>1768</v>
      </c>
      <c r="C41" s="4">
        <v>2</v>
      </c>
      <c r="D41" s="3">
        <v>3</v>
      </c>
    </row>
    <row r="42" spans="1:5" x14ac:dyDescent="0.25">
      <c r="A42">
        <v>1769</v>
      </c>
      <c r="B42" s="1">
        <v>1</v>
      </c>
      <c r="C42" s="4">
        <v>2</v>
      </c>
      <c r="D42" s="3">
        <v>3</v>
      </c>
      <c r="E42" s="2">
        <v>4</v>
      </c>
    </row>
    <row r="43" spans="1:5" x14ac:dyDescent="0.25">
      <c r="A43">
        <v>1770</v>
      </c>
      <c r="B43" s="1">
        <v>1</v>
      </c>
      <c r="E43" s="2">
        <v>4</v>
      </c>
    </row>
    <row r="44" spans="1:5" x14ac:dyDescent="0.25">
      <c r="A44">
        <v>1771</v>
      </c>
      <c r="B44" s="1">
        <v>1</v>
      </c>
      <c r="E44" s="2">
        <v>4</v>
      </c>
    </row>
    <row r="45" spans="1:5" x14ac:dyDescent="0.25">
      <c r="A45">
        <v>1772</v>
      </c>
      <c r="B45" s="1">
        <v>1</v>
      </c>
      <c r="E45" s="2">
        <v>4</v>
      </c>
    </row>
    <row r="46" spans="1:5" x14ac:dyDescent="0.25">
      <c r="A46">
        <v>1773</v>
      </c>
      <c r="B46" s="1">
        <v>1</v>
      </c>
      <c r="E46" s="2">
        <v>4</v>
      </c>
    </row>
    <row r="47" spans="1:5" x14ac:dyDescent="0.25">
      <c r="A47">
        <v>1774</v>
      </c>
      <c r="B47" s="1">
        <v>1</v>
      </c>
      <c r="E47" s="2">
        <v>4</v>
      </c>
    </row>
    <row r="48" spans="1:5" x14ac:dyDescent="0.25">
      <c r="A48">
        <v>1775</v>
      </c>
      <c r="B48" s="1">
        <v>1</v>
      </c>
      <c r="E48" s="2">
        <v>4</v>
      </c>
    </row>
    <row r="49" spans="1:5" x14ac:dyDescent="0.25">
      <c r="A49">
        <v>1776</v>
      </c>
      <c r="B49" s="1">
        <v>1</v>
      </c>
      <c r="E49" s="2">
        <v>4</v>
      </c>
    </row>
    <row r="50" spans="1:5" x14ac:dyDescent="0.25">
      <c r="A50">
        <v>1777</v>
      </c>
      <c r="B50" s="1">
        <v>1</v>
      </c>
      <c r="E50" s="2">
        <v>4</v>
      </c>
    </row>
    <row r="51" spans="1:5" x14ac:dyDescent="0.25">
      <c r="A51">
        <v>1778</v>
      </c>
      <c r="B51" s="1">
        <v>1</v>
      </c>
      <c r="E51" s="2">
        <v>4</v>
      </c>
    </row>
    <row r="52" spans="1:5" x14ac:dyDescent="0.25">
      <c r="A52">
        <v>1779</v>
      </c>
      <c r="B52" s="1">
        <v>1</v>
      </c>
      <c r="E52" s="2">
        <v>4</v>
      </c>
    </row>
    <row r="53" spans="1:5" x14ac:dyDescent="0.25">
      <c r="A53">
        <v>1780</v>
      </c>
      <c r="B53" s="1">
        <v>1</v>
      </c>
      <c r="E53" s="2">
        <v>4</v>
      </c>
    </row>
    <row r="54" spans="1:5" x14ac:dyDescent="0.25">
      <c r="A54">
        <v>1781</v>
      </c>
      <c r="B54" s="1">
        <v>1</v>
      </c>
      <c r="C54" s="4">
        <v>2</v>
      </c>
      <c r="E54" s="2">
        <v>4</v>
      </c>
    </row>
    <row r="55" spans="1:5" x14ac:dyDescent="0.25">
      <c r="A55">
        <v>1782</v>
      </c>
      <c r="B55" s="1">
        <v>1</v>
      </c>
      <c r="C55" s="4">
        <v>2</v>
      </c>
      <c r="E55" s="2">
        <v>4</v>
      </c>
    </row>
    <row r="56" spans="1:5" x14ac:dyDescent="0.25">
      <c r="A56">
        <v>1783</v>
      </c>
      <c r="B56" s="1">
        <v>1</v>
      </c>
      <c r="C56" s="4">
        <v>2</v>
      </c>
      <c r="E56" s="2">
        <v>4</v>
      </c>
    </row>
    <row r="57" spans="1:5" x14ac:dyDescent="0.25">
      <c r="A57">
        <v>1784</v>
      </c>
      <c r="B57" s="1">
        <v>1</v>
      </c>
      <c r="C57" s="4">
        <v>2</v>
      </c>
      <c r="D57" s="3">
        <v>3</v>
      </c>
      <c r="E57" s="2">
        <v>4</v>
      </c>
    </row>
    <row r="58" spans="1:5" x14ac:dyDescent="0.25">
      <c r="A58">
        <v>1785</v>
      </c>
      <c r="B58" s="1">
        <v>1</v>
      </c>
      <c r="C58" s="4">
        <v>2</v>
      </c>
      <c r="D58" s="3">
        <v>3</v>
      </c>
      <c r="E58" s="2">
        <v>4</v>
      </c>
    </row>
    <row r="59" spans="1:5" x14ac:dyDescent="0.25">
      <c r="A59">
        <v>1786</v>
      </c>
      <c r="B59" s="1">
        <v>1</v>
      </c>
      <c r="C59" s="4">
        <v>2</v>
      </c>
      <c r="D59" s="3">
        <v>3</v>
      </c>
      <c r="E59" s="2">
        <v>4</v>
      </c>
    </row>
    <row r="60" spans="1:5" x14ac:dyDescent="0.25">
      <c r="A60">
        <v>1787</v>
      </c>
      <c r="B60" s="1">
        <v>1</v>
      </c>
      <c r="C60" s="4">
        <v>2</v>
      </c>
      <c r="D60" s="3">
        <v>3</v>
      </c>
      <c r="E60" s="2">
        <v>4</v>
      </c>
    </row>
    <row r="61" spans="1:5" x14ac:dyDescent="0.25">
      <c r="A61">
        <v>1788</v>
      </c>
      <c r="C61" s="4">
        <v>2</v>
      </c>
      <c r="D61" s="3">
        <v>3</v>
      </c>
      <c r="E61" s="2">
        <v>4</v>
      </c>
    </row>
    <row r="62" spans="1:5" x14ac:dyDescent="0.25">
      <c r="A62">
        <v>1789</v>
      </c>
      <c r="C62" s="4">
        <v>2</v>
      </c>
      <c r="D62" s="3">
        <v>3</v>
      </c>
      <c r="E62" s="2">
        <v>4</v>
      </c>
    </row>
    <row r="63" spans="1:5" x14ac:dyDescent="0.25">
      <c r="A63">
        <v>1790</v>
      </c>
      <c r="C63" s="4">
        <v>2</v>
      </c>
      <c r="D63" s="3">
        <v>3</v>
      </c>
      <c r="E63" s="2">
        <v>4</v>
      </c>
    </row>
    <row r="64" spans="1:5" x14ac:dyDescent="0.25">
      <c r="A64">
        <v>1791</v>
      </c>
      <c r="C64" s="4">
        <v>2</v>
      </c>
      <c r="D64" s="3">
        <v>3</v>
      </c>
      <c r="E64" s="2">
        <v>4</v>
      </c>
    </row>
    <row r="65" spans="1:5" x14ac:dyDescent="0.25">
      <c r="A65">
        <v>1792</v>
      </c>
      <c r="C65" s="4">
        <v>2</v>
      </c>
      <c r="D65" s="3">
        <v>3</v>
      </c>
      <c r="E65" s="2">
        <v>4</v>
      </c>
    </row>
    <row r="66" spans="1:5" x14ac:dyDescent="0.25">
      <c r="A66">
        <v>1793</v>
      </c>
      <c r="C66" s="4">
        <v>2</v>
      </c>
      <c r="D66" s="3">
        <v>3</v>
      </c>
      <c r="E66" s="2">
        <v>4</v>
      </c>
    </row>
    <row r="67" spans="1:5" x14ac:dyDescent="0.25">
      <c r="A67">
        <v>1794</v>
      </c>
      <c r="C67" s="4">
        <v>2</v>
      </c>
      <c r="D67" s="3">
        <v>3</v>
      </c>
      <c r="E67" s="2">
        <v>4</v>
      </c>
    </row>
    <row r="68" spans="1:5" x14ac:dyDescent="0.25">
      <c r="A68">
        <v>1795</v>
      </c>
      <c r="C68" s="4">
        <v>2</v>
      </c>
      <c r="D68" s="3">
        <v>3</v>
      </c>
      <c r="E68" s="2">
        <v>4</v>
      </c>
    </row>
    <row r="69" spans="1:5" x14ac:dyDescent="0.25">
      <c r="A69">
        <v>1796</v>
      </c>
      <c r="C69" s="4">
        <v>2</v>
      </c>
      <c r="D69" s="3">
        <v>3</v>
      </c>
      <c r="E69" s="2">
        <v>4</v>
      </c>
    </row>
    <row r="70" spans="1:5" x14ac:dyDescent="0.25">
      <c r="A70">
        <v>1797</v>
      </c>
      <c r="C70" s="4">
        <v>2</v>
      </c>
      <c r="D70" s="3">
        <v>3</v>
      </c>
      <c r="E70" s="2">
        <v>4</v>
      </c>
    </row>
    <row r="71" spans="1:5" x14ac:dyDescent="0.25">
      <c r="A71">
        <v>1798</v>
      </c>
      <c r="C71" s="4">
        <v>2</v>
      </c>
      <c r="D71" s="3">
        <v>3</v>
      </c>
    </row>
    <row r="72" spans="1:5" x14ac:dyDescent="0.25">
      <c r="A72">
        <v>1799</v>
      </c>
      <c r="C72" s="4">
        <v>2</v>
      </c>
      <c r="D72" s="3">
        <v>3</v>
      </c>
    </row>
    <row r="73" spans="1:5" x14ac:dyDescent="0.25">
      <c r="A73">
        <v>1800</v>
      </c>
      <c r="B73" s="1">
        <v>1</v>
      </c>
      <c r="C73" s="4">
        <v>2</v>
      </c>
      <c r="D73" s="3">
        <v>3</v>
      </c>
    </row>
    <row r="74" spans="1:5" x14ac:dyDescent="0.25">
      <c r="A74">
        <v>1801</v>
      </c>
      <c r="B74" s="1">
        <v>1</v>
      </c>
      <c r="C74" s="4">
        <v>2</v>
      </c>
      <c r="D74" s="3">
        <v>3</v>
      </c>
    </row>
    <row r="75" spans="1:5" x14ac:dyDescent="0.25">
      <c r="A75">
        <v>1802</v>
      </c>
      <c r="B75" s="1">
        <v>1</v>
      </c>
      <c r="C75" s="4">
        <v>2</v>
      </c>
      <c r="D75" s="3">
        <v>3</v>
      </c>
    </row>
    <row r="76" spans="1:5" x14ac:dyDescent="0.25">
      <c r="A76">
        <v>1803</v>
      </c>
      <c r="B76" s="1">
        <v>1</v>
      </c>
      <c r="C76" s="4">
        <v>2</v>
      </c>
      <c r="D76" s="3">
        <v>3</v>
      </c>
    </row>
    <row r="77" spans="1:5" x14ac:dyDescent="0.25">
      <c r="A77">
        <v>1804</v>
      </c>
      <c r="B77" s="1">
        <v>1</v>
      </c>
      <c r="C77" s="4">
        <v>2</v>
      </c>
      <c r="D77" s="3">
        <v>3</v>
      </c>
    </row>
    <row r="78" spans="1:5" x14ac:dyDescent="0.25">
      <c r="A78">
        <v>1805</v>
      </c>
      <c r="B78" s="1">
        <v>1</v>
      </c>
      <c r="C78" s="4">
        <v>2</v>
      </c>
      <c r="D78" s="3">
        <v>3</v>
      </c>
    </row>
    <row r="79" spans="1:5" x14ac:dyDescent="0.25">
      <c r="A79">
        <v>1806</v>
      </c>
      <c r="B79" s="1">
        <v>1</v>
      </c>
      <c r="C79" s="4">
        <v>2</v>
      </c>
      <c r="D79" s="3">
        <v>3</v>
      </c>
    </row>
    <row r="80" spans="1:5" x14ac:dyDescent="0.25">
      <c r="A80">
        <v>1807</v>
      </c>
      <c r="B80" s="1">
        <v>1</v>
      </c>
      <c r="C80" s="4">
        <v>2</v>
      </c>
      <c r="D80" s="3">
        <v>3</v>
      </c>
    </row>
    <row r="81" spans="1:5" x14ac:dyDescent="0.25">
      <c r="A81">
        <v>1808</v>
      </c>
      <c r="B81" s="1">
        <v>1</v>
      </c>
      <c r="C81" s="4">
        <v>2</v>
      </c>
      <c r="D81" s="3">
        <v>3</v>
      </c>
    </row>
    <row r="82" spans="1:5" x14ac:dyDescent="0.25">
      <c r="A82">
        <v>1809</v>
      </c>
      <c r="B82" s="1">
        <v>1</v>
      </c>
      <c r="C82" s="4">
        <v>2</v>
      </c>
      <c r="D82" s="3">
        <v>3</v>
      </c>
    </row>
    <row r="83" spans="1:5" x14ac:dyDescent="0.25">
      <c r="A83">
        <v>1810</v>
      </c>
      <c r="B83" s="1">
        <v>1</v>
      </c>
      <c r="C83" s="4">
        <v>2</v>
      </c>
      <c r="D83" s="3">
        <v>3</v>
      </c>
    </row>
    <row r="84" spans="1:5" x14ac:dyDescent="0.25">
      <c r="A84">
        <v>1811</v>
      </c>
      <c r="B84" s="1">
        <v>1</v>
      </c>
      <c r="C84" s="4">
        <v>2</v>
      </c>
      <c r="D84" s="3">
        <v>3</v>
      </c>
    </row>
    <row r="85" spans="1:5" x14ac:dyDescent="0.25">
      <c r="A85">
        <v>1812</v>
      </c>
      <c r="B85" s="1">
        <v>1</v>
      </c>
      <c r="C85" s="4">
        <v>2</v>
      </c>
      <c r="D85" s="3">
        <v>3</v>
      </c>
      <c r="E85" s="2">
        <v>4</v>
      </c>
    </row>
    <row r="86" spans="1:5" x14ac:dyDescent="0.25">
      <c r="A86">
        <v>1813</v>
      </c>
      <c r="B86" s="1">
        <v>1</v>
      </c>
      <c r="C86" s="4">
        <v>2</v>
      </c>
      <c r="D86" s="3">
        <v>3</v>
      </c>
      <c r="E86" s="2">
        <v>4</v>
      </c>
    </row>
    <row r="87" spans="1:5" x14ac:dyDescent="0.25">
      <c r="A87">
        <v>1814</v>
      </c>
      <c r="B87" s="1">
        <v>1</v>
      </c>
      <c r="C87" s="4">
        <v>2</v>
      </c>
      <c r="D87" s="3">
        <v>3</v>
      </c>
      <c r="E87" s="2">
        <v>4</v>
      </c>
    </row>
    <row r="88" spans="1:5" x14ac:dyDescent="0.25">
      <c r="A88">
        <v>1815</v>
      </c>
      <c r="B88" s="1">
        <v>1</v>
      </c>
      <c r="C88" s="4">
        <v>2</v>
      </c>
      <c r="D88" s="3">
        <v>3</v>
      </c>
      <c r="E88" s="2">
        <v>4</v>
      </c>
    </row>
    <row r="89" spans="1:5" x14ac:dyDescent="0.25">
      <c r="A89">
        <v>1816</v>
      </c>
      <c r="B89" s="1">
        <v>1</v>
      </c>
      <c r="C89" s="4">
        <v>2</v>
      </c>
      <c r="D89" s="3">
        <v>3</v>
      </c>
      <c r="E89" s="2">
        <v>4</v>
      </c>
    </row>
    <row r="90" spans="1:5" x14ac:dyDescent="0.25">
      <c r="A90">
        <v>1817</v>
      </c>
      <c r="B90" s="1">
        <v>1</v>
      </c>
      <c r="C90" s="4">
        <v>2</v>
      </c>
      <c r="D90" s="3">
        <v>3</v>
      </c>
      <c r="E90" s="2">
        <v>4</v>
      </c>
    </row>
    <row r="91" spans="1:5" x14ac:dyDescent="0.25">
      <c r="A91">
        <v>1818</v>
      </c>
      <c r="B91" s="1">
        <v>1</v>
      </c>
      <c r="C91" s="4">
        <v>2</v>
      </c>
      <c r="D91" s="3">
        <v>3</v>
      </c>
      <c r="E91" s="2">
        <v>4</v>
      </c>
    </row>
    <row r="92" spans="1:5" x14ac:dyDescent="0.25">
      <c r="A92">
        <v>1819</v>
      </c>
      <c r="B92" s="1">
        <v>1</v>
      </c>
      <c r="C92" s="4">
        <v>2</v>
      </c>
      <c r="D92" s="3">
        <v>3</v>
      </c>
      <c r="E92" s="2">
        <v>4</v>
      </c>
    </row>
    <row r="93" spans="1:5" x14ac:dyDescent="0.25">
      <c r="A93">
        <v>1820</v>
      </c>
      <c r="B93" s="1">
        <v>1</v>
      </c>
      <c r="C93" s="4">
        <v>2</v>
      </c>
      <c r="D93" s="3">
        <v>3</v>
      </c>
      <c r="E93" s="2">
        <v>4</v>
      </c>
    </row>
    <row r="94" spans="1:5" x14ac:dyDescent="0.25">
      <c r="A94">
        <v>1821</v>
      </c>
      <c r="B94" s="1">
        <v>1</v>
      </c>
      <c r="C94" s="4">
        <v>2</v>
      </c>
      <c r="D94" s="3">
        <v>3</v>
      </c>
      <c r="E94" s="2">
        <v>4</v>
      </c>
    </row>
    <row r="95" spans="1:5" x14ac:dyDescent="0.25">
      <c r="A95">
        <v>1822</v>
      </c>
      <c r="B95" s="1">
        <v>1</v>
      </c>
      <c r="C95" s="4">
        <v>2</v>
      </c>
      <c r="D95" s="3">
        <v>3</v>
      </c>
      <c r="E95" s="2">
        <v>4</v>
      </c>
    </row>
    <row r="96" spans="1:5" x14ac:dyDescent="0.25">
      <c r="A96">
        <v>1823</v>
      </c>
      <c r="B96" s="1">
        <v>1</v>
      </c>
      <c r="C96" s="4">
        <v>2</v>
      </c>
      <c r="D96" s="3">
        <v>3</v>
      </c>
      <c r="E96" s="2">
        <v>4</v>
      </c>
    </row>
    <row r="97" spans="1:5" x14ac:dyDescent="0.25">
      <c r="A97">
        <v>1824</v>
      </c>
      <c r="B97" s="1">
        <v>1</v>
      </c>
      <c r="C97" s="4">
        <v>2</v>
      </c>
      <c r="D97" s="3">
        <v>3</v>
      </c>
      <c r="E97" s="2">
        <v>4</v>
      </c>
    </row>
    <row r="98" spans="1:5" x14ac:dyDescent="0.25">
      <c r="A98">
        <v>1825</v>
      </c>
      <c r="B98" s="1">
        <v>1</v>
      </c>
      <c r="C98" s="4">
        <v>2</v>
      </c>
      <c r="D98" s="3">
        <v>3</v>
      </c>
      <c r="E98" s="2">
        <v>4</v>
      </c>
    </row>
    <row r="99" spans="1:5" x14ac:dyDescent="0.25">
      <c r="A99">
        <v>1826</v>
      </c>
      <c r="B99" s="1">
        <v>1</v>
      </c>
      <c r="C99" s="4">
        <v>2</v>
      </c>
      <c r="D99" s="3">
        <v>3</v>
      </c>
      <c r="E99" s="2">
        <v>4</v>
      </c>
    </row>
    <row r="100" spans="1:5" x14ac:dyDescent="0.25">
      <c r="A100">
        <v>1827</v>
      </c>
      <c r="B100" s="1">
        <v>1</v>
      </c>
      <c r="C100" s="4">
        <v>2</v>
      </c>
      <c r="D100" s="3">
        <v>3</v>
      </c>
      <c r="E100" s="2">
        <v>4</v>
      </c>
    </row>
    <row r="101" spans="1:5" x14ac:dyDescent="0.25">
      <c r="A101">
        <v>1828</v>
      </c>
      <c r="B101" s="1">
        <v>1</v>
      </c>
      <c r="C101" s="4">
        <v>2</v>
      </c>
      <c r="D101" s="3">
        <v>3</v>
      </c>
      <c r="E101" s="2">
        <v>4</v>
      </c>
    </row>
    <row r="102" spans="1:5" x14ac:dyDescent="0.25">
      <c r="A102">
        <v>1829</v>
      </c>
      <c r="B102" s="1">
        <v>1</v>
      </c>
      <c r="C102" s="4">
        <v>2</v>
      </c>
      <c r="D102" s="3">
        <v>3</v>
      </c>
      <c r="E102" s="2">
        <v>4</v>
      </c>
    </row>
    <row r="103" spans="1:5" x14ac:dyDescent="0.25">
      <c r="A103">
        <v>1830</v>
      </c>
      <c r="B103" s="1">
        <v>1</v>
      </c>
      <c r="C103" s="4">
        <v>2</v>
      </c>
      <c r="D103" s="3">
        <v>3</v>
      </c>
      <c r="E103" s="2">
        <v>4</v>
      </c>
    </row>
    <row r="104" spans="1:5" x14ac:dyDescent="0.25">
      <c r="A104">
        <v>1831</v>
      </c>
      <c r="B104" s="1">
        <v>1</v>
      </c>
      <c r="C104" s="4">
        <v>2</v>
      </c>
      <c r="D104" s="3">
        <v>3</v>
      </c>
      <c r="E104" s="2">
        <v>4</v>
      </c>
    </row>
    <row r="105" spans="1:5" x14ac:dyDescent="0.25">
      <c r="A105">
        <v>1832</v>
      </c>
      <c r="B105" s="1">
        <v>1</v>
      </c>
      <c r="C105" s="4">
        <v>2</v>
      </c>
      <c r="D105" s="3">
        <v>3</v>
      </c>
      <c r="E105" s="2">
        <v>4</v>
      </c>
    </row>
    <row r="106" spans="1:5" x14ac:dyDescent="0.25">
      <c r="A106">
        <v>1833</v>
      </c>
      <c r="B106" s="1">
        <v>1</v>
      </c>
      <c r="C106" s="4">
        <v>2</v>
      </c>
      <c r="D106" s="3">
        <v>3</v>
      </c>
      <c r="E106" s="2">
        <v>4</v>
      </c>
    </row>
    <row r="107" spans="1:5" x14ac:dyDescent="0.25">
      <c r="A107">
        <v>1834</v>
      </c>
      <c r="B107" s="1">
        <v>1</v>
      </c>
      <c r="C107" s="4">
        <v>2</v>
      </c>
      <c r="D107" s="3">
        <v>3</v>
      </c>
      <c r="E107" s="2">
        <v>4</v>
      </c>
    </row>
    <row r="108" spans="1:5" x14ac:dyDescent="0.25">
      <c r="A108">
        <v>1835</v>
      </c>
      <c r="B108" s="1">
        <v>1</v>
      </c>
      <c r="C108" s="4">
        <v>2</v>
      </c>
      <c r="D108" s="3">
        <v>3</v>
      </c>
      <c r="E108" s="2">
        <v>4</v>
      </c>
    </row>
    <row r="109" spans="1:5" x14ac:dyDescent="0.25">
      <c r="A109">
        <v>1836</v>
      </c>
      <c r="B109" s="1">
        <v>1</v>
      </c>
      <c r="C109" s="4">
        <v>2</v>
      </c>
      <c r="D109" s="3">
        <v>3</v>
      </c>
      <c r="E109" s="2">
        <v>4</v>
      </c>
    </row>
    <row r="110" spans="1:5" x14ac:dyDescent="0.25">
      <c r="A110">
        <v>1837</v>
      </c>
      <c r="B110" s="1">
        <v>1</v>
      </c>
      <c r="C110" s="4">
        <v>2</v>
      </c>
      <c r="D110" s="3">
        <v>3</v>
      </c>
      <c r="E110" s="2">
        <v>4</v>
      </c>
    </row>
    <row r="111" spans="1:5" x14ac:dyDescent="0.25">
      <c r="A111">
        <v>1838</v>
      </c>
      <c r="B111" s="1">
        <v>1</v>
      </c>
      <c r="C111" s="4">
        <v>2</v>
      </c>
      <c r="D111" s="3">
        <v>3</v>
      </c>
      <c r="E111" s="2">
        <v>4</v>
      </c>
    </row>
    <row r="112" spans="1:5" x14ac:dyDescent="0.25">
      <c r="A112">
        <v>1839</v>
      </c>
      <c r="B112" s="1">
        <v>1</v>
      </c>
      <c r="C112" s="4">
        <v>2</v>
      </c>
      <c r="D112" s="3">
        <v>3</v>
      </c>
      <c r="E112" s="2">
        <v>4</v>
      </c>
    </row>
    <row r="113" spans="1:5" x14ac:dyDescent="0.25">
      <c r="A113">
        <v>1840</v>
      </c>
      <c r="B113" s="1">
        <v>1</v>
      </c>
      <c r="C113" s="4">
        <v>2</v>
      </c>
      <c r="D113" s="3">
        <v>3</v>
      </c>
      <c r="E113" s="2">
        <v>4</v>
      </c>
    </row>
    <row r="114" spans="1:5" x14ac:dyDescent="0.25">
      <c r="A114">
        <v>1841</v>
      </c>
      <c r="C114" s="4">
        <v>2</v>
      </c>
      <c r="D114" s="3">
        <v>3</v>
      </c>
      <c r="E114" s="2">
        <v>4</v>
      </c>
    </row>
    <row r="115" spans="1:5" x14ac:dyDescent="0.25">
      <c r="A115">
        <v>1842</v>
      </c>
      <c r="C115" s="4">
        <v>2</v>
      </c>
      <c r="D115" s="3">
        <v>3</v>
      </c>
      <c r="E115" s="2">
        <v>4</v>
      </c>
    </row>
    <row r="116" spans="1:5" x14ac:dyDescent="0.25">
      <c r="A116">
        <v>1843</v>
      </c>
      <c r="C116" s="4">
        <v>2</v>
      </c>
      <c r="D116" s="3">
        <v>3</v>
      </c>
      <c r="E116" s="2">
        <v>4</v>
      </c>
    </row>
    <row r="117" spans="1:5" x14ac:dyDescent="0.25">
      <c r="A117">
        <v>1844</v>
      </c>
      <c r="C117" s="4">
        <v>2</v>
      </c>
      <c r="D117" s="3">
        <v>3</v>
      </c>
      <c r="E117" s="2">
        <v>4</v>
      </c>
    </row>
    <row r="118" spans="1:5" x14ac:dyDescent="0.25">
      <c r="A118">
        <v>1845</v>
      </c>
      <c r="C118" s="4">
        <v>2</v>
      </c>
      <c r="D118" s="3">
        <v>3</v>
      </c>
      <c r="E118" s="2">
        <v>4</v>
      </c>
    </row>
    <row r="119" spans="1:5" x14ac:dyDescent="0.25">
      <c r="A119">
        <v>1846</v>
      </c>
      <c r="C119" s="4">
        <v>2</v>
      </c>
      <c r="D119" s="3">
        <v>3</v>
      </c>
      <c r="E119" s="2">
        <v>4</v>
      </c>
    </row>
    <row r="120" spans="1:5" x14ac:dyDescent="0.25">
      <c r="A120">
        <v>1847</v>
      </c>
      <c r="C120" s="4">
        <v>2</v>
      </c>
      <c r="D120" s="3">
        <v>3</v>
      </c>
      <c r="E120" s="2">
        <v>4</v>
      </c>
    </row>
    <row r="121" spans="1:5" x14ac:dyDescent="0.25">
      <c r="A121">
        <v>1848</v>
      </c>
      <c r="C121" s="4">
        <v>2</v>
      </c>
      <c r="D121" s="3">
        <v>3</v>
      </c>
      <c r="E121" s="2">
        <v>4</v>
      </c>
    </row>
    <row r="122" spans="1:5" x14ac:dyDescent="0.25">
      <c r="A122">
        <v>1849</v>
      </c>
      <c r="C122" s="4">
        <v>2</v>
      </c>
      <c r="D122" s="3">
        <v>3</v>
      </c>
      <c r="E122" s="2">
        <v>4</v>
      </c>
    </row>
    <row r="123" spans="1:5" x14ac:dyDescent="0.25">
      <c r="A123">
        <v>1850</v>
      </c>
      <c r="B123" s="1">
        <v>1</v>
      </c>
      <c r="C123" s="4">
        <v>2</v>
      </c>
      <c r="D123" s="3">
        <v>3</v>
      </c>
      <c r="E123" s="2">
        <v>4</v>
      </c>
    </row>
    <row r="124" spans="1:5" x14ac:dyDescent="0.25">
      <c r="A124">
        <v>1851</v>
      </c>
      <c r="B124" s="1">
        <v>1</v>
      </c>
      <c r="C124" s="4">
        <v>2</v>
      </c>
      <c r="D124" s="3">
        <v>3</v>
      </c>
      <c r="E124" s="2">
        <v>4</v>
      </c>
    </row>
    <row r="125" spans="1:5" x14ac:dyDescent="0.25">
      <c r="A125">
        <v>1852</v>
      </c>
      <c r="B125" s="1">
        <v>1</v>
      </c>
      <c r="C125" s="4">
        <v>2</v>
      </c>
      <c r="D125" s="3">
        <v>3</v>
      </c>
      <c r="E125" s="2">
        <v>4</v>
      </c>
    </row>
    <row r="126" spans="1:5" x14ac:dyDescent="0.25">
      <c r="A126">
        <v>1853</v>
      </c>
      <c r="B126" s="1">
        <v>1</v>
      </c>
      <c r="D126" s="3">
        <v>3</v>
      </c>
      <c r="E126" s="2">
        <v>4</v>
      </c>
    </row>
    <row r="127" spans="1:5" x14ac:dyDescent="0.25">
      <c r="A127">
        <v>1854</v>
      </c>
      <c r="B127" s="1">
        <v>1</v>
      </c>
      <c r="D127" s="3">
        <v>3</v>
      </c>
      <c r="E127" s="2">
        <v>4</v>
      </c>
    </row>
    <row r="128" spans="1:5" x14ac:dyDescent="0.25">
      <c r="A128">
        <v>1855</v>
      </c>
      <c r="B128" s="1">
        <v>1</v>
      </c>
      <c r="D128" s="3">
        <v>3</v>
      </c>
      <c r="E128" s="2">
        <v>4</v>
      </c>
    </row>
    <row r="129" spans="1:5" x14ac:dyDescent="0.25">
      <c r="A129">
        <v>1856</v>
      </c>
      <c r="B129" s="1">
        <v>1</v>
      </c>
      <c r="E129" s="2">
        <v>4</v>
      </c>
    </row>
    <row r="130" spans="1:5" x14ac:dyDescent="0.25">
      <c r="A130">
        <v>1857</v>
      </c>
      <c r="B130" s="1">
        <v>1</v>
      </c>
      <c r="E130" s="2">
        <v>4</v>
      </c>
    </row>
    <row r="131" spans="1:5" x14ac:dyDescent="0.25">
      <c r="A131">
        <v>1858</v>
      </c>
      <c r="B131" s="1">
        <v>1</v>
      </c>
      <c r="E131" s="2">
        <v>4</v>
      </c>
    </row>
    <row r="132" spans="1:5" x14ac:dyDescent="0.25">
      <c r="A132">
        <v>1859</v>
      </c>
      <c r="B132" s="1">
        <v>1</v>
      </c>
      <c r="E132" s="2">
        <v>4</v>
      </c>
    </row>
    <row r="133" spans="1:5" x14ac:dyDescent="0.25">
      <c r="A133">
        <v>1860</v>
      </c>
      <c r="B133" s="1">
        <v>1</v>
      </c>
      <c r="E133" s="2">
        <v>4</v>
      </c>
    </row>
    <row r="134" spans="1:5" x14ac:dyDescent="0.25">
      <c r="A134">
        <v>1861</v>
      </c>
      <c r="B134" s="1">
        <v>1</v>
      </c>
      <c r="E134" s="2">
        <v>4</v>
      </c>
    </row>
    <row r="135" spans="1:5" x14ac:dyDescent="0.25">
      <c r="A135">
        <v>1862</v>
      </c>
      <c r="B135" s="1">
        <v>1</v>
      </c>
      <c r="E135" s="2">
        <v>4</v>
      </c>
    </row>
    <row r="136" spans="1:5" x14ac:dyDescent="0.25">
      <c r="A136">
        <v>1863</v>
      </c>
      <c r="B136" s="1">
        <v>1</v>
      </c>
      <c r="E136" s="2">
        <v>4</v>
      </c>
    </row>
    <row r="137" spans="1:5" x14ac:dyDescent="0.25">
      <c r="A137">
        <v>1864</v>
      </c>
      <c r="B137" s="1">
        <v>1</v>
      </c>
      <c r="C137" s="4">
        <v>2</v>
      </c>
      <c r="E137" s="2">
        <v>4</v>
      </c>
    </row>
    <row r="138" spans="1:5" x14ac:dyDescent="0.25">
      <c r="A138">
        <v>1865</v>
      </c>
      <c r="B138" s="1">
        <v>1</v>
      </c>
      <c r="C138" s="4">
        <v>2</v>
      </c>
      <c r="E138" s="2">
        <v>4</v>
      </c>
    </row>
    <row r="139" spans="1:5" x14ac:dyDescent="0.25">
      <c r="A139">
        <v>1866</v>
      </c>
      <c r="B139" s="1">
        <v>1</v>
      </c>
      <c r="C139" s="4">
        <v>2</v>
      </c>
      <c r="E139" s="2">
        <v>4</v>
      </c>
    </row>
    <row r="140" spans="1:5" x14ac:dyDescent="0.25">
      <c r="A140">
        <v>1867</v>
      </c>
      <c r="B140" s="1">
        <v>1</v>
      </c>
      <c r="C140" s="4">
        <v>2</v>
      </c>
    </row>
    <row r="141" spans="1:5" x14ac:dyDescent="0.25">
      <c r="A141">
        <v>1868</v>
      </c>
      <c r="C141" s="4">
        <v>2</v>
      </c>
    </row>
    <row r="142" spans="1:5" x14ac:dyDescent="0.25">
      <c r="A142">
        <v>1869</v>
      </c>
      <c r="C142" s="4">
        <v>2</v>
      </c>
    </row>
    <row r="143" spans="1:5" x14ac:dyDescent="0.25">
      <c r="A143">
        <v>1870</v>
      </c>
      <c r="C143" s="4">
        <v>2</v>
      </c>
      <c r="D143" s="3">
        <v>3</v>
      </c>
    </row>
    <row r="144" spans="1:5" x14ac:dyDescent="0.25">
      <c r="A144">
        <v>1871</v>
      </c>
      <c r="C144" s="4">
        <v>2</v>
      </c>
      <c r="D144" s="3">
        <v>3</v>
      </c>
    </row>
    <row r="145" spans="1:5" x14ac:dyDescent="0.25">
      <c r="A145">
        <v>1872</v>
      </c>
      <c r="C145" s="4">
        <v>2</v>
      </c>
      <c r="D145" s="3">
        <v>3</v>
      </c>
    </row>
    <row r="146" spans="1:5" x14ac:dyDescent="0.25">
      <c r="A146">
        <v>1873</v>
      </c>
      <c r="C146" s="4">
        <v>2</v>
      </c>
      <c r="D146" s="3">
        <v>3</v>
      </c>
    </row>
    <row r="147" spans="1:5" x14ac:dyDescent="0.25">
      <c r="A147">
        <v>1874</v>
      </c>
      <c r="C147" s="4">
        <v>2</v>
      </c>
      <c r="D147" s="3">
        <v>3</v>
      </c>
    </row>
    <row r="148" spans="1:5" x14ac:dyDescent="0.25">
      <c r="A148">
        <v>1875</v>
      </c>
      <c r="C148" s="4">
        <v>2</v>
      </c>
      <c r="D148" s="3">
        <v>3</v>
      </c>
    </row>
    <row r="149" spans="1:5" x14ac:dyDescent="0.25">
      <c r="A149">
        <v>1876</v>
      </c>
      <c r="C149" s="4">
        <v>2</v>
      </c>
      <c r="D149" s="3">
        <v>3</v>
      </c>
    </row>
    <row r="150" spans="1:5" x14ac:dyDescent="0.25">
      <c r="A150">
        <v>1877</v>
      </c>
      <c r="C150" s="4">
        <v>2</v>
      </c>
      <c r="D150" s="3">
        <v>3</v>
      </c>
    </row>
    <row r="151" spans="1:5" x14ac:dyDescent="0.25">
      <c r="A151">
        <v>1878</v>
      </c>
      <c r="C151" s="4">
        <v>2</v>
      </c>
      <c r="D151" s="3">
        <v>3</v>
      </c>
    </row>
    <row r="152" spans="1:5" x14ac:dyDescent="0.25">
      <c r="A152">
        <v>1879</v>
      </c>
      <c r="C152" s="4">
        <v>2</v>
      </c>
      <c r="D152" s="3">
        <v>3</v>
      </c>
    </row>
    <row r="153" spans="1:5" x14ac:dyDescent="0.25">
      <c r="A153">
        <v>1880</v>
      </c>
      <c r="C153" s="4">
        <v>2</v>
      </c>
      <c r="D153" s="3">
        <v>3</v>
      </c>
    </row>
    <row r="154" spans="1:5" x14ac:dyDescent="0.25">
      <c r="A154">
        <v>1881</v>
      </c>
      <c r="B154" s="1">
        <v>1</v>
      </c>
      <c r="D154" s="3">
        <v>3</v>
      </c>
    </row>
    <row r="155" spans="1:5" x14ac:dyDescent="0.25">
      <c r="A155">
        <v>1882</v>
      </c>
      <c r="B155" s="1">
        <v>1</v>
      </c>
      <c r="D155" s="3">
        <v>3</v>
      </c>
    </row>
    <row r="156" spans="1:5" x14ac:dyDescent="0.25">
      <c r="A156">
        <v>1883</v>
      </c>
      <c r="B156" s="1">
        <v>1</v>
      </c>
      <c r="D156" s="3">
        <v>3</v>
      </c>
    </row>
    <row r="157" spans="1:5" x14ac:dyDescent="0.25">
      <c r="A157">
        <v>1884</v>
      </c>
      <c r="B157" s="1">
        <v>1</v>
      </c>
      <c r="D157" s="3">
        <v>3</v>
      </c>
    </row>
    <row r="158" spans="1:5" x14ac:dyDescent="0.25">
      <c r="A158">
        <v>1885</v>
      </c>
      <c r="B158" s="1">
        <v>1</v>
      </c>
      <c r="D158" s="3">
        <v>3</v>
      </c>
      <c r="E158" s="2">
        <v>4</v>
      </c>
    </row>
    <row r="159" spans="1:5" x14ac:dyDescent="0.25">
      <c r="A159">
        <v>1886</v>
      </c>
      <c r="B159" s="1">
        <v>1</v>
      </c>
      <c r="E159" s="2">
        <v>4</v>
      </c>
    </row>
    <row r="160" spans="1:5" x14ac:dyDescent="0.25">
      <c r="A160">
        <v>1887</v>
      </c>
      <c r="B160" s="1">
        <v>1</v>
      </c>
      <c r="E160" s="2">
        <v>4</v>
      </c>
    </row>
    <row r="161" spans="1:5" x14ac:dyDescent="0.25">
      <c r="A161">
        <v>1888</v>
      </c>
      <c r="B161" s="1">
        <v>1</v>
      </c>
      <c r="E161" s="2">
        <v>4</v>
      </c>
    </row>
    <row r="162" spans="1:5" x14ac:dyDescent="0.25">
      <c r="A162">
        <v>1889</v>
      </c>
      <c r="B162" s="1">
        <v>1</v>
      </c>
      <c r="E162" s="2">
        <v>4</v>
      </c>
    </row>
    <row r="163" spans="1:5" x14ac:dyDescent="0.25">
      <c r="A163">
        <v>1890</v>
      </c>
      <c r="B163" s="1">
        <v>1</v>
      </c>
      <c r="E163" s="2">
        <v>4</v>
      </c>
    </row>
    <row r="164" spans="1:5" x14ac:dyDescent="0.25">
      <c r="A164">
        <v>1891</v>
      </c>
      <c r="B164" s="1">
        <v>1</v>
      </c>
      <c r="E164" s="2">
        <v>4</v>
      </c>
    </row>
    <row r="165" spans="1:5" x14ac:dyDescent="0.25">
      <c r="A165">
        <v>1892</v>
      </c>
      <c r="B165" s="1">
        <v>1</v>
      </c>
      <c r="E165" s="2">
        <v>4</v>
      </c>
    </row>
    <row r="166" spans="1:5" x14ac:dyDescent="0.25">
      <c r="A166">
        <v>1893</v>
      </c>
      <c r="B166" s="1">
        <v>1</v>
      </c>
      <c r="E166" s="2">
        <v>4</v>
      </c>
    </row>
    <row r="167" spans="1:5" x14ac:dyDescent="0.25">
      <c r="A167">
        <v>1894</v>
      </c>
      <c r="B167" s="1">
        <v>1</v>
      </c>
      <c r="E167" s="2">
        <v>4</v>
      </c>
    </row>
    <row r="168" spans="1:5" x14ac:dyDescent="0.25">
      <c r="A168">
        <v>1895</v>
      </c>
      <c r="B168" s="1">
        <v>1</v>
      </c>
      <c r="E168" s="2">
        <v>4</v>
      </c>
    </row>
    <row r="169" spans="1:5" x14ac:dyDescent="0.25">
      <c r="A169">
        <v>1896</v>
      </c>
      <c r="B169" s="1">
        <v>1</v>
      </c>
      <c r="C169" s="4">
        <v>2</v>
      </c>
      <c r="E169" s="2">
        <v>4</v>
      </c>
    </row>
    <row r="170" spans="1:5" x14ac:dyDescent="0.25">
      <c r="A170">
        <v>1897</v>
      </c>
      <c r="C170" s="4">
        <v>2</v>
      </c>
      <c r="E170" s="2">
        <v>4</v>
      </c>
    </row>
    <row r="171" spans="1:5" x14ac:dyDescent="0.25">
      <c r="A171">
        <v>1898</v>
      </c>
      <c r="C171" s="4">
        <v>2</v>
      </c>
      <c r="E171" s="2">
        <v>4</v>
      </c>
    </row>
    <row r="172" spans="1:5" x14ac:dyDescent="0.25">
      <c r="A172">
        <v>1899</v>
      </c>
      <c r="C172" s="4">
        <v>2</v>
      </c>
      <c r="E172" s="2">
        <v>4</v>
      </c>
    </row>
    <row r="173" spans="1:5" x14ac:dyDescent="0.25">
      <c r="A173">
        <v>1900</v>
      </c>
      <c r="C173" s="4">
        <v>2</v>
      </c>
      <c r="D173" s="3">
        <v>3</v>
      </c>
      <c r="E173" s="2">
        <v>4</v>
      </c>
    </row>
    <row r="174" spans="1:5" x14ac:dyDescent="0.25">
      <c r="A174">
        <v>1901</v>
      </c>
      <c r="C174" s="4">
        <v>2</v>
      </c>
      <c r="D174" s="3">
        <v>3</v>
      </c>
      <c r="E174" s="2">
        <v>4</v>
      </c>
    </row>
    <row r="175" spans="1:5" x14ac:dyDescent="0.25">
      <c r="A175">
        <v>1902</v>
      </c>
      <c r="C175" s="4">
        <v>2</v>
      </c>
      <c r="D175" s="3">
        <v>3</v>
      </c>
    </row>
    <row r="176" spans="1:5" x14ac:dyDescent="0.25">
      <c r="A176">
        <v>1903</v>
      </c>
      <c r="C176" s="4">
        <v>2</v>
      </c>
      <c r="D176" s="3">
        <v>3</v>
      </c>
    </row>
    <row r="177" spans="1:5" x14ac:dyDescent="0.25">
      <c r="A177">
        <v>1904</v>
      </c>
      <c r="C177" s="4">
        <v>2</v>
      </c>
      <c r="D177" s="3">
        <v>3</v>
      </c>
    </row>
    <row r="178" spans="1:5" x14ac:dyDescent="0.25">
      <c r="A178">
        <v>1905</v>
      </c>
      <c r="C178" s="4">
        <v>2</v>
      </c>
      <c r="D178" s="3">
        <v>3</v>
      </c>
    </row>
    <row r="179" spans="1:5" x14ac:dyDescent="0.25">
      <c r="A179">
        <v>1906</v>
      </c>
      <c r="C179" s="4">
        <v>2</v>
      </c>
      <c r="D179" s="3">
        <v>3</v>
      </c>
    </row>
    <row r="180" spans="1:5" x14ac:dyDescent="0.25">
      <c r="A180">
        <v>1907</v>
      </c>
      <c r="C180" s="4">
        <v>2</v>
      </c>
      <c r="D180" s="3">
        <v>3</v>
      </c>
    </row>
    <row r="181" spans="1:5" x14ac:dyDescent="0.25">
      <c r="A181">
        <v>1908</v>
      </c>
      <c r="C181" s="4">
        <v>2</v>
      </c>
      <c r="D181" s="3">
        <v>3</v>
      </c>
    </row>
    <row r="182" spans="1:5" x14ac:dyDescent="0.25">
      <c r="A182">
        <v>1909</v>
      </c>
      <c r="C182" s="4">
        <v>2</v>
      </c>
      <c r="D182" s="3">
        <v>3</v>
      </c>
    </row>
    <row r="183" spans="1:5" x14ac:dyDescent="0.25">
      <c r="A183">
        <v>1910</v>
      </c>
      <c r="C183" s="4">
        <v>2</v>
      </c>
      <c r="D183" s="3">
        <v>3</v>
      </c>
    </row>
    <row r="184" spans="1:5" x14ac:dyDescent="0.25">
      <c r="A184">
        <v>1911</v>
      </c>
      <c r="C184" s="4">
        <v>2</v>
      </c>
      <c r="D184" s="3">
        <v>3</v>
      </c>
    </row>
    <row r="185" spans="1:5" x14ac:dyDescent="0.25">
      <c r="A185">
        <v>1912</v>
      </c>
      <c r="C185" s="4">
        <v>2</v>
      </c>
      <c r="D185" s="3">
        <v>3</v>
      </c>
    </row>
    <row r="186" spans="1:5" x14ac:dyDescent="0.25">
      <c r="A186">
        <v>1913</v>
      </c>
      <c r="C186" s="4">
        <v>2</v>
      </c>
      <c r="D186" s="3">
        <v>3</v>
      </c>
    </row>
    <row r="187" spans="1:5" x14ac:dyDescent="0.25">
      <c r="A187">
        <v>1914</v>
      </c>
      <c r="C187" s="4">
        <v>2</v>
      </c>
      <c r="D187" s="3">
        <v>3</v>
      </c>
    </row>
    <row r="188" spans="1:5" x14ac:dyDescent="0.25">
      <c r="A188">
        <v>1915</v>
      </c>
      <c r="C188" s="4">
        <v>2</v>
      </c>
      <c r="D188" s="3">
        <v>3</v>
      </c>
    </row>
    <row r="189" spans="1:5" x14ac:dyDescent="0.25">
      <c r="A189">
        <v>1916</v>
      </c>
      <c r="B189" s="1">
        <v>1</v>
      </c>
      <c r="C189" s="4">
        <v>2</v>
      </c>
      <c r="D189" s="3">
        <v>3</v>
      </c>
      <c r="E189" s="2">
        <v>4</v>
      </c>
    </row>
    <row r="190" spans="1:5" x14ac:dyDescent="0.25">
      <c r="A190">
        <v>1917</v>
      </c>
      <c r="B190" s="1">
        <v>1</v>
      </c>
      <c r="C190" s="4">
        <v>2</v>
      </c>
      <c r="D190" s="3">
        <v>3</v>
      </c>
      <c r="E190" s="2">
        <v>4</v>
      </c>
    </row>
    <row r="191" spans="1:5" x14ac:dyDescent="0.25">
      <c r="A191">
        <v>1918</v>
      </c>
      <c r="B191" s="1">
        <v>1</v>
      </c>
      <c r="D191" s="3">
        <v>3</v>
      </c>
      <c r="E191" s="2">
        <v>4</v>
      </c>
    </row>
    <row r="192" spans="1:5" x14ac:dyDescent="0.25">
      <c r="A192">
        <v>1919</v>
      </c>
      <c r="B192" s="1">
        <v>1</v>
      </c>
      <c r="D192" s="3">
        <v>3</v>
      </c>
      <c r="E192" s="2">
        <v>4</v>
      </c>
    </row>
    <row r="193" spans="1:5" x14ac:dyDescent="0.25">
      <c r="A193">
        <v>1920</v>
      </c>
      <c r="B193" s="1">
        <v>1</v>
      </c>
      <c r="D193" s="3">
        <v>3</v>
      </c>
      <c r="E193" s="2">
        <v>4</v>
      </c>
    </row>
    <row r="194" spans="1:5" x14ac:dyDescent="0.25">
      <c r="A194">
        <v>1921</v>
      </c>
      <c r="B194" s="1">
        <v>1</v>
      </c>
      <c r="D194" s="3">
        <v>3</v>
      </c>
      <c r="E194" s="2">
        <v>4</v>
      </c>
    </row>
    <row r="195" spans="1:5" x14ac:dyDescent="0.25">
      <c r="A195">
        <v>1922</v>
      </c>
      <c r="B195" s="1">
        <v>1</v>
      </c>
      <c r="D195" s="3">
        <v>3</v>
      </c>
      <c r="E195" s="2">
        <v>4</v>
      </c>
    </row>
    <row r="196" spans="1:5" x14ac:dyDescent="0.25">
      <c r="A196">
        <v>1923</v>
      </c>
      <c r="B196" s="1">
        <v>1</v>
      </c>
      <c r="D196" s="3">
        <v>3</v>
      </c>
      <c r="E196" s="2">
        <v>4</v>
      </c>
    </row>
    <row r="197" spans="1:5" x14ac:dyDescent="0.25">
      <c r="A197">
        <v>1924</v>
      </c>
      <c r="B197" s="1">
        <v>1</v>
      </c>
      <c r="D197" s="3">
        <v>3</v>
      </c>
      <c r="E197" s="2">
        <v>4</v>
      </c>
    </row>
    <row r="198" spans="1:5" x14ac:dyDescent="0.25">
      <c r="A198">
        <v>1925</v>
      </c>
      <c r="B198" s="1">
        <v>1</v>
      </c>
      <c r="D198" s="3">
        <v>3</v>
      </c>
      <c r="E198" s="2">
        <v>4</v>
      </c>
    </row>
    <row r="199" spans="1:5" x14ac:dyDescent="0.25">
      <c r="A199">
        <v>1926</v>
      </c>
      <c r="B199" s="1">
        <v>1</v>
      </c>
      <c r="D199" s="3">
        <v>3</v>
      </c>
      <c r="E199" s="2">
        <v>4</v>
      </c>
    </row>
    <row r="200" spans="1:5" x14ac:dyDescent="0.25">
      <c r="A200">
        <v>1927</v>
      </c>
      <c r="B200" s="1">
        <v>1</v>
      </c>
      <c r="D200" s="3">
        <v>3</v>
      </c>
      <c r="E200" s="2">
        <v>4</v>
      </c>
    </row>
    <row r="201" spans="1:5" x14ac:dyDescent="0.25">
      <c r="A201">
        <v>1928</v>
      </c>
      <c r="B201" s="1">
        <v>1</v>
      </c>
      <c r="E201" s="2">
        <v>4</v>
      </c>
    </row>
    <row r="202" spans="1:5" x14ac:dyDescent="0.25">
      <c r="A202">
        <v>1929</v>
      </c>
      <c r="B202" s="1">
        <v>1</v>
      </c>
      <c r="E202" s="2">
        <v>4</v>
      </c>
    </row>
    <row r="203" spans="1:5" x14ac:dyDescent="0.25">
      <c r="A203">
        <v>1930</v>
      </c>
      <c r="B203" s="1">
        <v>1</v>
      </c>
      <c r="E203" s="2">
        <v>4</v>
      </c>
    </row>
    <row r="204" spans="1:5" x14ac:dyDescent="0.25">
      <c r="A204">
        <v>1931</v>
      </c>
      <c r="B204" s="1">
        <v>1</v>
      </c>
      <c r="E204" s="2">
        <v>4</v>
      </c>
    </row>
    <row r="205" spans="1:5" x14ac:dyDescent="0.25">
      <c r="A205">
        <v>1932</v>
      </c>
      <c r="B205" s="1">
        <v>1</v>
      </c>
      <c r="E205" s="2">
        <v>4</v>
      </c>
    </row>
    <row r="206" spans="1:5" x14ac:dyDescent="0.25">
      <c r="A206">
        <v>1933</v>
      </c>
      <c r="B206" s="1">
        <v>1</v>
      </c>
      <c r="C206" s="4">
        <v>2</v>
      </c>
      <c r="E206" s="2">
        <v>4</v>
      </c>
    </row>
    <row r="207" spans="1:5" x14ac:dyDescent="0.25">
      <c r="A207">
        <v>1934</v>
      </c>
      <c r="B207" s="1">
        <v>1</v>
      </c>
      <c r="C207" s="4">
        <v>2</v>
      </c>
      <c r="E207" s="2">
        <v>4</v>
      </c>
    </row>
    <row r="208" spans="1:5" x14ac:dyDescent="0.25">
      <c r="A208">
        <v>1935</v>
      </c>
      <c r="B208" s="1">
        <v>1</v>
      </c>
      <c r="C208" s="4">
        <v>2</v>
      </c>
      <c r="E208" s="2">
        <v>4</v>
      </c>
    </row>
    <row r="209" spans="1:5" x14ac:dyDescent="0.25">
      <c r="A209">
        <v>1936</v>
      </c>
      <c r="B209" s="1">
        <v>1</v>
      </c>
      <c r="C209" s="4">
        <v>2</v>
      </c>
      <c r="E209" s="2">
        <v>4</v>
      </c>
    </row>
    <row r="210" spans="1:5" x14ac:dyDescent="0.25">
      <c r="A210">
        <v>1937</v>
      </c>
      <c r="B210" s="1">
        <v>1</v>
      </c>
      <c r="C210" s="4">
        <v>2</v>
      </c>
      <c r="E210" s="2">
        <v>4</v>
      </c>
    </row>
    <row r="211" spans="1:5" x14ac:dyDescent="0.25">
      <c r="A211">
        <v>1938</v>
      </c>
      <c r="B211" s="1">
        <v>1</v>
      </c>
      <c r="C211" s="4">
        <v>2</v>
      </c>
      <c r="E211" s="2">
        <v>4</v>
      </c>
    </row>
    <row r="212" spans="1:5" x14ac:dyDescent="0.25">
      <c r="A212">
        <v>1939</v>
      </c>
      <c r="B212" s="1">
        <v>1</v>
      </c>
      <c r="C212" s="4">
        <v>2</v>
      </c>
      <c r="E212" s="2">
        <v>4</v>
      </c>
    </row>
    <row r="213" spans="1:5" x14ac:dyDescent="0.25">
      <c r="A213">
        <v>1940</v>
      </c>
      <c r="B213" s="1">
        <v>1</v>
      </c>
      <c r="C213" s="4">
        <v>2</v>
      </c>
      <c r="E213" s="2">
        <v>4</v>
      </c>
    </row>
    <row r="214" spans="1:5" x14ac:dyDescent="0.25">
      <c r="A214">
        <v>1941</v>
      </c>
      <c r="B214" s="1">
        <v>1</v>
      </c>
      <c r="C214" s="4">
        <v>2</v>
      </c>
      <c r="E214" s="2">
        <v>4</v>
      </c>
    </row>
    <row r="215" spans="1:5" x14ac:dyDescent="0.25">
      <c r="A215">
        <v>1942</v>
      </c>
      <c r="B215" s="1">
        <v>1</v>
      </c>
      <c r="C215" s="4">
        <v>2</v>
      </c>
      <c r="E215" s="2">
        <v>4</v>
      </c>
    </row>
    <row r="216" spans="1:5" x14ac:dyDescent="0.25">
      <c r="A216">
        <v>1943</v>
      </c>
      <c r="B216" s="1">
        <v>1</v>
      </c>
      <c r="C216" s="4">
        <v>2</v>
      </c>
      <c r="D216" s="3">
        <v>3</v>
      </c>
      <c r="E216" s="2">
        <v>4</v>
      </c>
    </row>
    <row r="217" spans="1:5" x14ac:dyDescent="0.25">
      <c r="A217">
        <v>1944</v>
      </c>
      <c r="B217" s="1">
        <v>1</v>
      </c>
      <c r="C217" s="4">
        <v>2</v>
      </c>
      <c r="D217" s="3">
        <v>3</v>
      </c>
      <c r="E217" s="2">
        <v>4</v>
      </c>
    </row>
    <row r="218" spans="1:5" x14ac:dyDescent="0.25">
      <c r="A218">
        <v>1945</v>
      </c>
      <c r="B218" s="1">
        <v>1</v>
      </c>
      <c r="C218" s="4">
        <v>2</v>
      </c>
      <c r="D218" s="3">
        <v>3</v>
      </c>
      <c r="E218" s="2">
        <v>4</v>
      </c>
    </row>
    <row r="219" spans="1:5" x14ac:dyDescent="0.25">
      <c r="A219">
        <v>1946</v>
      </c>
      <c r="B219" s="1">
        <v>1</v>
      </c>
      <c r="C219" s="4">
        <v>2</v>
      </c>
      <c r="D219" s="3">
        <v>3</v>
      </c>
      <c r="E219" s="2">
        <v>4</v>
      </c>
    </row>
    <row r="220" spans="1:5" x14ac:dyDescent="0.25">
      <c r="A220">
        <v>1947</v>
      </c>
      <c r="B220" s="1">
        <v>1</v>
      </c>
      <c r="C220" s="4">
        <v>2</v>
      </c>
      <c r="D220" s="3">
        <v>3</v>
      </c>
      <c r="E220" s="2">
        <v>4</v>
      </c>
    </row>
    <row r="221" spans="1:5" x14ac:dyDescent="0.25">
      <c r="A221">
        <v>1948</v>
      </c>
      <c r="B221" s="1">
        <v>1</v>
      </c>
      <c r="C221" s="4">
        <v>2</v>
      </c>
      <c r="D221" s="3">
        <v>3</v>
      </c>
      <c r="E221" s="2">
        <v>4</v>
      </c>
    </row>
    <row r="222" spans="1:5" x14ac:dyDescent="0.25">
      <c r="A222">
        <v>1949</v>
      </c>
      <c r="B222" s="1">
        <v>1</v>
      </c>
      <c r="C222" s="4">
        <v>2</v>
      </c>
      <c r="D222" s="3">
        <v>3</v>
      </c>
      <c r="E222" s="2">
        <v>4</v>
      </c>
    </row>
    <row r="223" spans="1:5" x14ac:dyDescent="0.25">
      <c r="A223">
        <v>1950</v>
      </c>
      <c r="B223" s="1">
        <v>1</v>
      </c>
      <c r="C223" s="4">
        <v>2</v>
      </c>
      <c r="D223" s="3">
        <v>3</v>
      </c>
      <c r="E223" s="2">
        <v>4</v>
      </c>
    </row>
    <row r="224" spans="1:5" x14ac:dyDescent="0.25">
      <c r="A224">
        <v>1951</v>
      </c>
      <c r="C224" s="4">
        <v>2</v>
      </c>
      <c r="D224" s="3">
        <v>3</v>
      </c>
      <c r="E224" s="2">
        <v>4</v>
      </c>
    </row>
    <row r="225" spans="1:5" x14ac:dyDescent="0.25">
      <c r="A225">
        <v>1952</v>
      </c>
      <c r="C225" s="4">
        <v>2</v>
      </c>
      <c r="D225" s="3">
        <v>3</v>
      </c>
      <c r="E225" s="2">
        <v>4</v>
      </c>
    </row>
    <row r="226" spans="1:5" x14ac:dyDescent="0.25">
      <c r="A226">
        <v>1953</v>
      </c>
      <c r="C226" s="4">
        <v>2</v>
      </c>
      <c r="D226" s="3">
        <v>3</v>
      </c>
      <c r="E226" s="2">
        <v>4</v>
      </c>
    </row>
    <row r="227" spans="1:5" x14ac:dyDescent="0.25">
      <c r="A227">
        <v>1954</v>
      </c>
      <c r="C227" s="4">
        <v>2</v>
      </c>
      <c r="D227" s="3">
        <v>3</v>
      </c>
      <c r="E227" s="2">
        <v>4</v>
      </c>
    </row>
    <row r="228" spans="1:5" x14ac:dyDescent="0.25">
      <c r="A228">
        <v>1955</v>
      </c>
      <c r="C228" s="4">
        <v>2</v>
      </c>
      <c r="D228" s="3">
        <v>3</v>
      </c>
      <c r="E228" s="2">
        <v>4</v>
      </c>
    </row>
    <row r="229" spans="1:5" x14ac:dyDescent="0.25">
      <c r="A229">
        <v>1956</v>
      </c>
      <c r="C229" s="4">
        <v>2</v>
      </c>
      <c r="D229" s="3">
        <v>3</v>
      </c>
      <c r="E229" s="2">
        <v>4</v>
      </c>
    </row>
    <row r="230" spans="1:5" x14ac:dyDescent="0.25">
      <c r="A230">
        <v>1957</v>
      </c>
      <c r="C230" s="4">
        <v>2</v>
      </c>
      <c r="D230" s="3">
        <v>3</v>
      </c>
      <c r="E230" s="2">
        <v>4</v>
      </c>
    </row>
    <row r="231" spans="1:5" x14ac:dyDescent="0.25">
      <c r="A231">
        <v>1958</v>
      </c>
      <c r="C231" s="4">
        <v>2</v>
      </c>
      <c r="D231" s="3">
        <v>3</v>
      </c>
      <c r="E231" s="2">
        <v>4</v>
      </c>
    </row>
    <row r="232" spans="1:5" x14ac:dyDescent="0.25">
      <c r="A232">
        <v>1959</v>
      </c>
      <c r="C232" s="4">
        <v>2</v>
      </c>
      <c r="D232" s="3">
        <v>3</v>
      </c>
      <c r="E232" s="2">
        <v>4</v>
      </c>
    </row>
    <row r="233" spans="1:5" x14ac:dyDescent="0.25">
      <c r="A233">
        <v>1960</v>
      </c>
      <c r="C233" s="4">
        <v>2</v>
      </c>
      <c r="D233" s="3">
        <v>3</v>
      </c>
      <c r="E233" s="2">
        <v>4</v>
      </c>
    </row>
    <row r="234" spans="1:5" x14ac:dyDescent="0.25">
      <c r="A234">
        <v>1961</v>
      </c>
      <c r="C234" s="4">
        <v>2</v>
      </c>
      <c r="D234" s="3">
        <v>3</v>
      </c>
    </row>
    <row r="235" spans="1:5" x14ac:dyDescent="0.25">
      <c r="A235">
        <v>1962</v>
      </c>
      <c r="C235" s="4">
        <v>2</v>
      </c>
      <c r="D235" s="3">
        <v>3</v>
      </c>
    </row>
    <row r="236" spans="1:5" x14ac:dyDescent="0.25">
      <c r="A236">
        <v>1963</v>
      </c>
      <c r="C236" s="4">
        <v>2</v>
      </c>
      <c r="D236" s="3">
        <v>3</v>
      </c>
    </row>
    <row r="237" spans="1:5" x14ac:dyDescent="0.25">
      <c r="A237">
        <v>1964</v>
      </c>
      <c r="C237" s="4">
        <v>2</v>
      </c>
      <c r="D237" s="3">
        <v>3</v>
      </c>
    </row>
    <row r="238" spans="1:5" x14ac:dyDescent="0.25">
      <c r="A238">
        <v>1965</v>
      </c>
      <c r="B238" s="1">
        <v>1</v>
      </c>
      <c r="C238" s="4">
        <v>2</v>
      </c>
      <c r="D238" s="3">
        <v>3</v>
      </c>
    </row>
    <row r="239" spans="1:5" x14ac:dyDescent="0.25">
      <c r="A239">
        <v>1966</v>
      </c>
      <c r="B239" s="1">
        <v>1</v>
      </c>
      <c r="C239" s="4">
        <v>2</v>
      </c>
      <c r="D239" s="3">
        <v>3</v>
      </c>
    </row>
    <row r="240" spans="1:5" x14ac:dyDescent="0.25">
      <c r="A240">
        <v>1967</v>
      </c>
      <c r="B240" s="1">
        <v>1</v>
      </c>
      <c r="C240" s="4">
        <v>2</v>
      </c>
      <c r="D240" s="3">
        <v>3</v>
      </c>
    </row>
    <row r="241" spans="1:5" x14ac:dyDescent="0.25">
      <c r="A241">
        <v>1968</v>
      </c>
      <c r="B241" s="1">
        <v>1</v>
      </c>
      <c r="C241" s="4">
        <v>2</v>
      </c>
      <c r="D241" s="3">
        <v>3</v>
      </c>
    </row>
    <row r="242" spans="1:5" x14ac:dyDescent="0.25">
      <c r="A242">
        <v>1969</v>
      </c>
      <c r="B242" s="1">
        <v>1</v>
      </c>
      <c r="C242" s="4">
        <v>2</v>
      </c>
      <c r="D242" s="3">
        <v>3</v>
      </c>
    </row>
    <row r="243" spans="1:5" x14ac:dyDescent="0.25">
      <c r="A243">
        <v>1970</v>
      </c>
      <c r="B243" s="1">
        <v>1</v>
      </c>
      <c r="C243" s="4">
        <v>2</v>
      </c>
      <c r="D243" s="3">
        <v>3</v>
      </c>
    </row>
    <row r="244" spans="1:5" x14ac:dyDescent="0.25">
      <c r="A244">
        <v>1971</v>
      </c>
      <c r="B244" s="1">
        <v>1</v>
      </c>
      <c r="C244" s="4">
        <v>2</v>
      </c>
      <c r="D244" s="3">
        <v>3</v>
      </c>
    </row>
    <row r="245" spans="1:5" x14ac:dyDescent="0.25">
      <c r="A245">
        <v>1972</v>
      </c>
      <c r="B245" s="1">
        <v>1</v>
      </c>
      <c r="C245" s="4">
        <v>2</v>
      </c>
      <c r="D245" s="3">
        <v>3</v>
      </c>
    </row>
    <row r="246" spans="1:5" x14ac:dyDescent="0.25">
      <c r="A246">
        <v>1973</v>
      </c>
      <c r="B246" s="1">
        <v>1</v>
      </c>
      <c r="C246" s="4">
        <v>2</v>
      </c>
      <c r="D246" s="3">
        <v>3</v>
      </c>
      <c r="E246" s="2">
        <v>4</v>
      </c>
    </row>
    <row r="247" spans="1:5" x14ac:dyDescent="0.25">
      <c r="A247">
        <v>1974</v>
      </c>
      <c r="B247" s="1">
        <v>1</v>
      </c>
      <c r="D247" s="3">
        <v>3</v>
      </c>
      <c r="E247" s="2">
        <v>4</v>
      </c>
    </row>
    <row r="248" spans="1:5" x14ac:dyDescent="0.25">
      <c r="A248">
        <v>1975</v>
      </c>
      <c r="B248" s="1">
        <v>1</v>
      </c>
      <c r="D248" s="3">
        <v>3</v>
      </c>
      <c r="E248" s="2">
        <v>4</v>
      </c>
    </row>
    <row r="249" spans="1:5" x14ac:dyDescent="0.25">
      <c r="A249">
        <v>1976</v>
      </c>
      <c r="B249" s="1">
        <v>1</v>
      </c>
      <c r="D249" s="3">
        <v>3</v>
      </c>
      <c r="E249" s="2">
        <v>4</v>
      </c>
    </row>
    <row r="250" spans="1:5" x14ac:dyDescent="0.25">
      <c r="A250">
        <v>1977</v>
      </c>
      <c r="B250" s="1">
        <v>1</v>
      </c>
      <c r="D250" s="3">
        <v>3</v>
      </c>
      <c r="E250" s="2">
        <v>4</v>
      </c>
    </row>
    <row r="251" spans="1:5" x14ac:dyDescent="0.25">
      <c r="A251">
        <v>1978</v>
      </c>
      <c r="B251" s="1">
        <v>1</v>
      </c>
      <c r="D251" s="3">
        <v>3</v>
      </c>
      <c r="E251" s="2">
        <v>4</v>
      </c>
    </row>
    <row r="252" spans="1:5" x14ac:dyDescent="0.25">
      <c r="A252">
        <v>1979</v>
      </c>
      <c r="B252" s="1">
        <v>1</v>
      </c>
      <c r="D252" s="3">
        <v>3</v>
      </c>
      <c r="E252" s="2">
        <v>4</v>
      </c>
    </row>
    <row r="253" spans="1:5" x14ac:dyDescent="0.25">
      <c r="A253">
        <v>1980</v>
      </c>
      <c r="B253" s="1">
        <v>1</v>
      </c>
      <c r="E253" s="2">
        <v>4</v>
      </c>
    </row>
    <row r="254" spans="1:5" x14ac:dyDescent="0.25">
      <c r="A254">
        <v>1981</v>
      </c>
      <c r="B254" s="1">
        <v>1</v>
      </c>
      <c r="E254" s="2">
        <v>4</v>
      </c>
    </row>
    <row r="255" spans="1:5" x14ac:dyDescent="0.25">
      <c r="A255">
        <v>1982</v>
      </c>
      <c r="B255" s="1">
        <v>1</v>
      </c>
      <c r="E255" s="2">
        <v>4</v>
      </c>
    </row>
    <row r="256" spans="1:5" x14ac:dyDescent="0.25">
      <c r="A256">
        <v>1983</v>
      </c>
      <c r="B256" s="1">
        <v>1</v>
      </c>
      <c r="E256" s="2">
        <v>4</v>
      </c>
    </row>
    <row r="257" spans="1:5" x14ac:dyDescent="0.25">
      <c r="A257">
        <v>1984</v>
      </c>
      <c r="B257" s="1">
        <v>1</v>
      </c>
      <c r="E257" s="2">
        <v>4</v>
      </c>
    </row>
    <row r="258" spans="1:5" x14ac:dyDescent="0.25">
      <c r="A258">
        <v>1985</v>
      </c>
      <c r="B258" s="1">
        <v>1</v>
      </c>
      <c r="E258" s="2">
        <v>4</v>
      </c>
    </row>
    <row r="259" spans="1:5" x14ac:dyDescent="0.25">
      <c r="A259">
        <v>1986</v>
      </c>
      <c r="B259" s="1">
        <v>1</v>
      </c>
      <c r="E259" s="2">
        <v>4</v>
      </c>
    </row>
    <row r="260" spans="1:5" x14ac:dyDescent="0.25">
      <c r="A260">
        <v>1987</v>
      </c>
      <c r="B260" s="1">
        <v>1</v>
      </c>
      <c r="E260" s="2">
        <v>4</v>
      </c>
    </row>
    <row r="261" spans="1:5" x14ac:dyDescent="0.25">
      <c r="A261">
        <v>1988</v>
      </c>
      <c r="B261" s="1">
        <v>1</v>
      </c>
      <c r="E261" s="2">
        <v>4</v>
      </c>
    </row>
    <row r="262" spans="1:5" x14ac:dyDescent="0.25">
      <c r="A262">
        <v>1989</v>
      </c>
      <c r="B262" s="1">
        <v>1</v>
      </c>
      <c r="E262" s="2">
        <v>4</v>
      </c>
    </row>
    <row r="263" spans="1:5" x14ac:dyDescent="0.25">
      <c r="A263">
        <v>1990</v>
      </c>
      <c r="B263" s="1">
        <v>1</v>
      </c>
      <c r="E263" s="2">
        <v>4</v>
      </c>
    </row>
    <row r="264" spans="1:5" x14ac:dyDescent="0.25">
      <c r="A264">
        <v>1991</v>
      </c>
      <c r="B264" s="1">
        <v>1</v>
      </c>
      <c r="E264" s="2">
        <v>4</v>
      </c>
    </row>
    <row r="265" spans="1:5" x14ac:dyDescent="0.25">
      <c r="A265">
        <v>1992</v>
      </c>
      <c r="B265" s="1">
        <v>1</v>
      </c>
      <c r="E265" s="2">
        <v>4</v>
      </c>
    </row>
    <row r="266" spans="1:5" x14ac:dyDescent="0.25">
      <c r="A266">
        <v>1993</v>
      </c>
      <c r="B266" s="1">
        <v>1</v>
      </c>
      <c r="C266" s="4">
        <v>2</v>
      </c>
      <c r="E266" s="2">
        <v>4</v>
      </c>
    </row>
    <row r="267" spans="1:5" x14ac:dyDescent="0.25">
      <c r="A267">
        <v>1994</v>
      </c>
      <c r="B267" s="1">
        <v>1</v>
      </c>
      <c r="C267" s="4">
        <v>2</v>
      </c>
      <c r="E267" s="2">
        <v>4</v>
      </c>
    </row>
    <row r="268" spans="1:5" x14ac:dyDescent="0.25">
      <c r="A268">
        <v>1995</v>
      </c>
      <c r="B268" s="1">
        <v>1</v>
      </c>
      <c r="C268" s="4">
        <v>2</v>
      </c>
      <c r="E268" s="2">
        <v>4</v>
      </c>
    </row>
    <row r="269" spans="1:5" x14ac:dyDescent="0.25">
      <c r="A269">
        <v>1996</v>
      </c>
      <c r="B269" s="1">
        <v>1</v>
      </c>
      <c r="C269" s="4">
        <v>2</v>
      </c>
      <c r="E269" s="2">
        <v>4</v>
      </c>
    </row>
    <row r="270" spans="1:5" x14ac:dyDescent="0.25">
      <c r="A270">
        <v>1997</v>
      </c>
      <c r="B270" s="1">
        <v>1</v>
      </c>
      <c r="C270" s="4">
        <v>2</v>
      </c>
      <c r="E270" s="2">
        <v>4</v>
      </c>
    </row>
    <row r="271" spans="1:5" x14ac:dyDescent="0.25">
      <c r="A271">
        <v>1998</v>
      </c>
      <c r="B271" s="1">
        <v>1</v>
      </c>
      <c r="C271" s="4">
        <v>2</v>
      </c>
      <c r="E271" s="2">
        <v>4</v>
      </c>
    </row>
    <row r="272" spans="1:5" x14ac:dyDescent="0.25">
      <c r="A272">
        <v>1999</v>
      </c>
      <c r="C272" s="4">
        <v>2</v>
      </c>
      <c r="D272" s="3">
        <v>3</v>
      </c>
      <c r="E272" s="2">
        <v>4</v>
      </c>
    </row>
    <row r="273" spans="1:5" x14ac:dyDescent="0.25">
      <c r="A273">
        <v>2000</v>
      </c>
      <c r="C273" s="4">
        <v>2</v>
      </c>
      <c r="D273" s="3">
        <v>3</v>
      </c>
      <c r="E273" s="2">
        <v>4</v>
      </c>
    </row>
    <row r="274" spans="1:5" x14ac:dyDescent="0.25">
      <c r="A274">
        <v>2001</v>
      </c>
      <c r="C274" s="4">
        <v>2</v>
      </c>
      <c r="D274" s="3">
        <v>3</v>
      </c>
      <c r="E274" s="2">
        <v>4</v>
      </c>
    </row>
    <row r="275" spans="1:5" x14ac:dyDescent="0.25">
      <c r="A275">
        <v>2002</v>
      </c>
      <c r="C275" s="4">
        <v>2</v>
      </c>
      <c r="D275" s="3">
        <v>3</v>
      </c>
      <c r="E275" s="2">
        <v>4</v>
      </c>
    </row>
    <row r="276" spans="1:5" x14ac:dyDescent="0.25">
      <c r="A276">
        <v>2003</v>
      </c>
      <c r="C276" s="4">
        <v>2</v>
      </c>
      <c r="D276" s="3">
        <v>3</v>
      </c>
      <c r="E276" s="2">
        <v>4</v>
      </c>
    </row>
    <row r="277" spans="1:5" x14ac:dyDescent="0.25">
      <c r="A277">
        <v>2004</v>
      </c>
      <c r="C277" s="4">
        <v>2</v>
      </c>
      <c r="D277" s="3">
        <v>3</v>
      </c>
    </row>
    <row r="278" spans="1:5" x14ac:dyDescent="0.25">
      <c r="A278">
        <v>2005</v>
      </c>
      <c r="C278" s="4">
        <v>2</v>
      </c>
      <c r="D278" s="3">
        <v>3</v>
      </c>
    </row>
    <row r="279" spans="1:5" x14ac:dyDescent="0.25">
      <c r="A279">
        <v>2006</v>
      </c>
      <c r="C279" s="4">
        <v>2</v>
      </c>
      <c r="D279" s="3">
        <v>3</v>
      </c>
    </row>
    <row r="280" spans="1:5" x14ac:dyDescent="0.25">
      <c r="A280">
        <v>2007</v>
      </c>
      <c r="C280" s="4">
        <v>2</v>
      </c>
      <c r="D280" s="3">
        <v>3</v>
      </c>
    </row>
    <row r="281" spans="1:5" x14ac:dyDescent="0.25">
      <c r="A281">
        <v>2008</v>
      </c>
      <c r="C281" s="4">
        <v>2</v>
      </c>
      <c r="D281" s="3">
        <v>3</v>
      </c>
    </row>
    <row r="282" spans="1:5" x14ac:dyDescent="0.25">
      <c r="A282">
        <v>2009</v>
      </c>
      <c r="C282" s="4">
        <v>2</v>
      </c>
      <c r="D282" s="3">
        <v>3</v>
      </c>
    </row>
    <row r="283" spans="1:5" x14ac:dyDescent="0.25">
      <c r="A283">
        <v>2010</v>
      </c>
      <c r="C283" s="4">
        <v>2</v>
      </c>
      <c r="D283" s="3">
        <v>3</v>
      </c>
    </row>
    <row r="284" spans="1:5" x14ac:dyDescent="0.25">
      <c r="A284">
        <v>2011</v>
      </c>
      <c r="C284" s="4">
        <v>2</v>
      </c>
      <c r="D284" s="3">
        <v>3</v>
      </c>
    </row>
    <row r="285" spans="1:5" x14ac:dyDescent="0.25">
      <c r="A285">
        <v>2012</v>
      </c>
      <c r="C285" s="4">
        <v>2</v>
      </c>
      <c r="D285" s="3">
        <v>3</v>
      </c>
    </row>
    <row r="286" spans="1:5" x14ac:dyDescent="0.25">
      <c r="A286">
        <v>2013</v>
      </c>
      <c r="C286" s="4">
        <v>2</v>
      </c>
      <c r="D286" s="3">
        <v>3</v>
      </c>
    </row>
    <row r="287" spans="1:5" x14ac:dyDescent="0.25">
      <c r="A287">
        <v>2014</v>
      </c>
      <c r="C287" s="4">
        <v>2</v>
      </c>
      <c r="D287" s="3">
        <v>3</v>
      </c>
    </row>
    <row r="288" spans="1:5" x14ac:dyDescent="0.25">
      <c r="A288">
        <v>2015</v>
      </c>
      <c r="C288" s="4">
        <v>2</v>
      </c>
      <c r="D288" s="3">
        <v>3</v>
      </c>
    </row>
    <row r="289" spans="1:5" x14ac:dyDescent="0.25">
      <c r="A289">
        <v>2016</v>
      </c>
      <c r="B289" s="1">
        <v>1</v>
      </c>
      <c r="C289" s="4">
        <v>2</v>
      </c>
      <c r="D289" s="3">
        <v>3</v>
      </c>
    </row>
    <row r="290" spans="1:5" x14ac:dyDescent="0.25">
      <c r="A290">
        <v>2017</v>
      </c>
      <c r="B290" s="1">
        <v>1</v>
      </c>
      <c r="C290" s="4">
        <v>2</v>
      </c>
      <c r="D290" s="3">
        <v>3</v>
      </c>
    </row>
    <row r="291" spans="1:5" x14ac:dyDescent="0.25">
      <c r="A291">
        <v>2018</v>
      </c>
      <c r="B291" s="1">
        <v>1</v>
      </c>
      <c r="C291" s="4">
        <v>2</v>
      </c>
      <c r="D291" s="3">
        <v>3</v>
      </c>
    </row>
    <row r="292" spans="1:5" x14ac:dyDescent="0.25">
      <c r="A292">
        <v>2019</v>
      </c>
      <c r="B292" s="1">
        <v>1</v>
      </c>
      <c r="D292" s="3">
        <v>3</v>
      </c>
    </row>
    <row r="293" spans="1:5" x14ac:dyDescent="0.25">
      <c r="A293">
        <v>2020</v>
      </c>
      <c r="B293" s="1">
        <v>1</v>
      </c>
      <c r="D293" s="3">
        <v>3</v>
      </c>
    </row>
    <row r="294" spans="1:5" x14ac:dyDescent="0.25">
      <c r="A294">
        <v>2021</v>
      </c>
      <c r="B294" s="1">
        <v>1</v>
      </c>
      <c r="D294" s="3">
        <v>3</v>
      </c>
    </row>
    <row r="295" spans="1:5" x14ac:dyDescent="0.25">
      <c r="A295">
        <v>2022</v>
      </c>
      <c r="B295" s="1">
        <v>1</v>
      </c>
      <c r="D295" s="3">
        <v>3</v>
      </c>
      <c r="E295" s="2">
        <v>4</v>
      </c>
    </row>
    <row r="296" spans="1:5" x14ac:dyDescent="0.25">
      <c r="A296">
        <v>2023</v>
      </c>
      <c r="B296" s="1">
        <v>1</v>
      </c>
      <c r="D296" s="3">
        <v>3</v>
      </c>
      <c r="E296" s="2">
        <v>4</v>
      </c>
    </row>
    <row r="297" spans="1:5" x14ac:dyDescent="0.25">
      <c r="A297">
        <v>2024</v>
      </c>
      <c r="B297" s="1">
        <v>1</v>
      </c>
      <c r="D297" s="3">
        <v>3</v>
      </c>
      <c r="E297" s="2">
        <v>4</v>
      </c>
    </row>
    <row r="298" spans="1:5" x14ac:dyDescent="0.25">
      <c r="A298">
        <v>2025</v>
      </c>
      <c r="B298" s="1">
        <v>1</v>
      </c>
      <c r="E298" s="2">
        <v>4</v>
      </c>
    </row>
    <row r="299" spans="1:5" x14ac:dyDescent="0.25">
      <c r="A299">
        <v>2026</v>
      </c>
      <c r="B299" s="1">
        <v>1</v>
      </c>
      <c r="E299" s="2">
        <v>4</v>
      </c>
    </row>
    <row r="300" spans="1:5" x14ac:dyDescent="0.25">
      <c r="A300">
        <v>2027</v>
      </c>
      <c r="B300" s="1">
        <v>1</v>
      </c>
      <c r="E300" s="2">
        <v>4</v>
      </c>
    </row>
    <row r="301" spans="1:5" x14ac:dyDescent="0.25">
      <c r="A301">
        <v>2028</v>
      </c>
      <c r="B301" s="1">
        <v>1</v>
      </c>
      <c r="E301" s="2">
        <v>4</v>
      </c>
    </row>
    <row r="302" spans="1:5" x14ac:dyDescent="0.25">
      <c r="A302">
        <v>2029</v>
      </c>
      <c r="B302" s="1">
        <v>1</v>
      </c>
      <c r="E302" s="2">
        <v>4</v>
      </c>
    </row>
    <row r="303" spans="1:5" x14ac:dyDescent="0.25">
      <c r="A303">
        <v>2030</v>
      </c>
      <c r="B303" s="1">
        <v>1</v>
      </c>
      <c r="E303" s="2">
        <v>4</v>
      </c>
    </row>
    <row r="304" spans="1:5" x14ac:dyDescent="0.25">
      <c r="A304">
        <v>2031</v>
      </c>
      <c r="B304" s="1">
        <v>1</v>
      </c>
      <c r="E304" s="2">
        <v>4</v>
      </c>
    </row>
    <row r="305" spans="1:5" x14ac:dyDescent="0.25">
      <c r="A305">
        <v>2032</v>
      </c>
      <c r="B305" s="1">
        <v>1</v>
      </c>
      <c r="E305" s="2">
        <v>4</v>
      </c>
    </row>
    <row r="306" spans="1:5" x14ac:dyDescent="0.25">
      <c r="A306">
        <v>2033</v>
      </c>
      <c r="B306" s="1">
        <v>1</v>
      </c>
      <c r="C306" s="4">
        <v>2</v>
      </c>
      <c r="E306" s="2">
        <v>4</v>
      </c>
    </row>
    <row r="307" spans="1:5" x14ac:dyDescent="0.25">
      <c r="A307">
        <v>2034</v>
      </c>
      <c r="B307" s="1">
        <v>1</v>
      </c>
      <c r="C307" s="4">
        <v>2</v>
      </c>
      <c r="E307" s="2">
        <v>4</v>
      </c>
    </row>
    <row r="308" spans="1:5" x14ac:dyDescent="0.25">
      <c r="A308">
        <v>2035</v>
      </c>
      <c r="B308" s="1">
        <v>1</v>
      </c>
      <c r="C308" s="4">
        <v>2</v>
      </c>
      <c r="E308" s="2">
        <v>4</v>
      </c>
    </row>
    <row r="309" spans="1:5" x14ac:dyDescent="0.25">
      <c r="A309">
        <v>2036</v>
      </c>
      <c r="C309" s="4">
        <v>2</v>
      </c>
      <c r="E309" s="2">
        <v>4</v>
      </c>
    </row>
    <row r="310" spans="1:5" x14ac:dyDescent="0.25">
      <c r="A310">
        <v>2037</v>
      </c>
      <c r="C310" s="4">
        <v>2</v>
      </c>
      <c r="E310" s="2">
        <v>4</v>
      </c>
    </row>
    <row r="311" spans="1:5" x14ac:dyDescent="0.25">
      <c r="A311">
        <v>2038</v>
      </c>
      <c r="C311" s="4">
        <v>2</v>
      </c>
      <c r="E311" s="2">
        <v>4</v>
      </c>
    </row>
    <row r="312" spans="1:5" x14ac:dyDescent="0.25">
      <c r="A312">
        <v>2039</v>
      </c>
      <c r="C312" s="4">
        <v>2</v>
      </c>
      <c r="E312" s="2">
        <v>4</v>
      </c>
    </row>
    <row r="313" spans="1:5" x14ac:dyDescent="0.25">
      <c r="A313">
        <v>2040</v>
      </c>
      <c r="C313" s="4">
        <v>2</v>
      </c>
      <c r="D313" s="3">
        <v>3</v>
      </c>
      <c r="E313" s="2">
        <v>4</v>
      </c>
    </row>
    <row r="314" spans="1:5" x14ac:dyDescent="0.25">
      <c r="A314">
        <v>2041</v>
      </c>
      <c r="C314" s="4">
        <v>2</v>
      </c>
      <c r="D314" s="3">
        <v>3</v>
      </c>
      <c r="E314" s="2">
        <v>4</v>
      </c>
    </row>
    <row r="315" spans="1:5" x14ac:dyDescent="0.25">
      <c r="A315">
        <v>2042</v>
      </c>
      <c r="C315" s="4">
        <v>2</v>
      </c>
      <c r="D315" s="3">
        <v>3</v>
      </c>
    </row>
    <row r="316" spans="1:5" x14ac:dyDescent="0.25">
      <c r="A316">
        <v>2043</v>
      </c>
      <c r="C316" s="4">
        <v>2</v>
      </c>
      <c r="D316" s="3">
        <v>3</v>
      </c>
    </row>
    <row r="317" spans="1:5" x14ac:dyDescent="0.25">
      <c r="A317">
        <v>2044</v>
      </c>
      <c r="C317" s="4">
        <v>2</v>
      </c>
      <c r="D317" s="3">
        <v>3</v>
      </c>
    </row>
    <row r="318" spans="1:5" x14ac:dyDescent="0.25">
      <c r="A318">
        <v>2045</v>
      </c>
      <c r="C318" s="4">
        <v>2</v>
      </c>
      <c r="D318" s="3">
        <v>3</v>
      </c>
    </row>
    <row r="319" spans="1:5" x14ac:dyDescent="0.25">
      <c r="A319">
        <v>2046</v>
      </c>
      <c r="C319" s="4">
        <v>2</v>
      </c>
      <c r="D319" s="3">
        <v>3</v>
      </c>
    </row>
    <row r="320" spans="1:5" x14ac:dyDescent="0.25">
      <c r="A320">
        <v>2047</v>
      </c>
      <c r="C320" s="4">
        <v>2</v>
      </c>
      <c r="D320" s="3">
        <v>3</v>
      </c>
    </row>
    <row r="321" spans="1:5" x14ac:dyDescent="0.25">
      <c r="A321">
        <v>2048</v>
      </c>
      <c r="C321" s="4">
        <v>2</v>
      </c>
      <c r="D321" s="3">
        <v>3</v>
      </c>
    </row>
    <row r="322" spans="1:5" x14ac:dyDescent="0.25">
      <c r="A322">
        <v>2049</v>
      </c>
      <c r="B322" s="1">
        <v>1</v>
      </c>
      <c r="C322" s="4">
        <v>2</v>
      </c>
      <c r="D322" s="3">
        <v>3</v>
      </c>
    </row>
    <row r="323" spans="1:5" x14ac:dyDescent="0.25">
      <c r="A323">
        <v>2050</v>
      </c>
      <c r="B323" s="1">
        <v>1</v>
      </c>
      <c r="C323" s="4">
        <v>2</v>
      </c>
      <c r="D323" s="3">
        <v>3</v>
      </c>
    </row>
    <row r="324" spans="1:5" x14ac:dyDescent="0.25">
      <c r="A324">
        <v>2051</v>
      </c>
      <c r="B324" s="1">
        <v>1</v>
      </c>
      <c r="D324" s="3">
        <v>3</v>
      </c>
    </row>
    <row r="325" spans="1:5" x14ac:dyDescent="0.25">
      <c r="A325">
        <v>2052</v>
      </c>
      <c r="B325" s="1">
        <v>1</v>
      </c>
      <c r="D325" s="3">
        <v>3</v>
      </c>
    </row>
    <row r="326" spans="1:5" x14ac:dyDescent="0.25">
      <c r="A326">
        <v>2053</v>
      </c>
      <c r="B326" s="1">
        <v>1</v>
      </c>
      <c r="D326" s="3">
        <v>3</v>
      </c>
    </row>
    <row r="327" spans="1:5" x14ac:dyDescent="0.25">
      <c r="A327">
        <v>2054</v>
      </c>
      <c r="B327" s="1">
        <v>1</v>
      </c>
      <c r="D327" s="3">
        <v>3</v>
      </c>
    </row>
    <row r="328" spans="1:5" x14ac:dyDescent="0.25">
      <c r="A328">
        <v>2055</v>
      </c>
      <c r="B328" s="1">
        <v>1</v>
      </c>
      <c r="D328" s="3">
        <v>3</v>
      </c>
    </row>
    <row r="329" spans="1:5" x14ac:dyDescent="0.25">
      <c r="A329">
        <v>2056</v>
      </c>
      <c r="B329" s="1">
        <v>1</v>
      </c>
      <c r="D329" s="3">
        <v>3</v>
      </c>
      <c r="E329" s="2">
        <v>4</v>
      </c>
    </row>
    <row r="330" spans="1:5" x14ac:dyDescent="0.25">
      <c r="A330">
        <v>2057</v>
      </c>
      <c r="B330" s="1">
        <v>1</v>
      </c>
      <c r="D330" s="3">
        <v>3</v>
      </c>
      <c r="E330" s="2">
        <v>4</v>
      </c>
    </row>
    <row r="331" spans="1:5" x14ac:dyDescent="0.25">
      <c r="A331">
        <v>2058</v>
      </c>
      <c r="B331" s="1">
        <v>1</v>
      </c>
      <c r="D331" s="3">
        <v>3</v>
      </c>
      <c r="E331" s="2">
        <v>4</v>
      </c>
    </row>
    <row r="332" spans="1:5" x14ac:dyDescent="0.25">
      <c r="A332">
        <v>2059</v>
      </c>
      <c r="B332" s="1">
        <v>1</v>
      </c>
      <c r="E332" s="2">
        <v>4</v>
      </c>
    </row>
    <row r="333" spans="1:5" x14ac:dyDescent="0.25">
      <c r="A333">
        <v>2060</v>
      </c>
      <c r="B333" s="1">
        <v>1</v>
      </c>
      <c r="E333" s="2">
        <v>4</v>
      </c>
    </row>
    <row r="334" spans="1:5" x14ac:dyDescent="0.25">
      <c r="A334">
        <v>2061</v>
      </c>
      <c r="B334" s="1">
        <v>1</v>
      </c>
      <c r="E334" s="2">
        <v>4</v>
      </c>
    </row>
    <row r="335" spans="1:5" x14ac:dyDescent="0.25">
      <c r="A335">
        <v>2062</v>
      </c>
      <c r="B335" s="1">
        <v>1</v>
      </c>
      <c r="E335" s="2">
        <v>4</v>
      </c>
    </row>
    <row r="336" spans="1:5" x14ac:dyDescent="0.25">
      <c r="A336">
        <v>2063</v>
      </c>
      <c r="B336" s="1">
        <v>1</v>
      </c>
      <c r="E336" s="2">
        <v>4</v>
      </c>
    </row>
    <row r="337" spans="1:5" x14ac:dyDescent="0.25">
      <c r="A337">
        <v>2064</v>
      </c>
      <c r="B337" s="1">
        <v>1</v>
      </c>
      <c r="E337" s="2">
        <v>4</v>
      </c>
    </row>
    <row r="338" spans="1:5" x14ac:dyDescent="0.25">
      <c r="A338">
        <v>2065</v>
      </c>
      <c r="B338" s="1">
        <v>1</v>
      </c>
      <c r="E338" s="2">
        <v>4</v>
      </c>
    </row>
    <row r="339" spans="1:5" x14ac:dyDescent="0.25">
      <c r="A339">
        <v>2066</v>
      </c>
      <c r="B339" s="1">
        <v>1</v>
      </c>
      <c r="E339" s="2">
        <v>4</v>
      </c>
    </row>
    <row r="340" spans="1:5" x14ac:dyDescent="0.25">
      <c r="A340">
        <v>2067</v>
      </c>
      <c r="B340" s="1">
        <v>1</v>
      </c>
      <c r="E340" s="2">
        <v>4</v>
      </c>
    </row>
    <row r="341" spans="1:5" x14ac:dyDescent="0.25">
      <c r="A341">
        <v>2068</v>
      </c>
      <c r="B341" s="1">
        <v>1</v>
      </c>
      <c r="E341" s="2">
        <v>4</v>
      </c>
    </row>
    <row r="342" spans="1:5" x14ac:dyDescent="0.25">
      <c r="A342">
        <v>2069</v>
      </c>
      <c r="B342" s="1">
        <v>1</v>
      </c>
      <c r="C342" s="4">
        <v>2</v>
      </c>
      <c r="E342" s="2">
        <v>4</v>
      </c>
    </row>
    <row r="343" spans="1:5" x14ac:dyDescent="0.25">
      <c r="A343">
        <v>2070</v>
      </c>
      <c r="B343" s="1">
        <v>1</v>
      </c>
      <c r="C343" s="4">
        <v>2</v>
      </c>
      <c r="E343" s="2">
        <v>4</v>
      </c>
    </row>
    <row r="344" spans="1:5" x14ac:dyDescent="0.25">
      <c r="A344">
        <v>2071</v>
      </c>
      <c r="C344" s="4">
        <v>2</v>
      </c>
      <c r="E344" s="2">
        <v>4</v>
      </c>
    </row>
    <row r="345" spans="1:5" x14ac:dyDescent="0.25">
      <c r="A345">
        <v>2072</v>
      </c>
      <c r="C345" s="4">
        <v>2</v>
      </c>
      <c r="E345" s="2">
        <v>4</v>
      </c>
    </row>
    <row r="346" spans="1:5" x14ac:dyDescent="0.25">
      <c r="A346">
        <v>2073</v>
      </c>
      <c r="C346" s="4">
        <v>2</v>
      </c>
      <c r="D346" s="3">
        <v>3</v>
      </c>
      <c r="E346" s="2">
        <v>4</v>
      </c>
    </row>
    <row r="347" spans="1:5" x14ac:dyDescent="0.25">
      <c r="A347">
        <v>2074</v>
      </c>
      <c r="C347" s="4">
        <v>2</v>
      </c>
      <c r="D347" s="3">
        <v>3</v>
      </c>
      <c r="E347" s="2">
        <v>4</v>
      </c>
    </row>
    <row r="348" spans="1:5" x14ac:dyDescent="0.25">
      <c r="A348">
        <v>2075</v>
      </c>
      <c r="C348" s="4">
        <v>2</v>
      </c>
      <c r="D348" s="3">
        <v>3</v>
      </c>
      <c r="E348" s="2">
        <v>4</v>
      </c>
    </row>
    <row r="349" spans="1:5" x14ac:dyDescent="0.25">
      <c r="A349">
        <v>2076</v>
      </c>
      <c r="C349" s="4">
        <v>2</v>
      </c>
      <c r="D349" s="3">
        <v>3</v>
      </c>
      <c r="E349" s="2">
        <v>4</v>
      </c>
    </row>
    <row r="350" spans="1:5" x14ac:dyDescent="0.25">
      <c r="A350">
        <v>2077</v>
      </c>
      <c r="C350" s="4">
        <v>2</v>
      </c>
      <c r="D350" s="3">
        <v>3</v>
      </c>
    </row>
    <row r="351" spans="1:5" x14ac:dyDescent="0.25">
      <c r="A351">
        <v>2078</v>
      </c>
      <c r="C351" s="4">
        <v>2</v>
      </c>
      <c r="D351" s="3">
        <v>3</v>
      </c>
    </row>
    <row r="352" spans="1:5" x14ac:dyDescent="0.25">
      <c r="A352">
        <v>2079</v>
      </c>
      <c r="C352" s="4">
        <v>2</v>
      </c>
      <c r="D352" s="3">
        <v>3</v>
      </c>
    </row>
    <row r="353" spans="1:5" x14ac:dyDescent="0.25">
      <c r="A353">
        <v>2080</v>
      </c>
      <c r="C353" s="4">
        <v>2</v>
      </c>
      <c r="D353" s="3">
        <v>3</v>
      </c>
    </row>
    <row r="354" spans="1:5" x14ac:dyDescent="0.25">
      <c r="A354">
        <v>2081</v>
      </c>
      <c r="C354" s="4">
        <v>2</v>
      </c>
      <c r="D354" s="3">
        <v>3</v>
      </c>
    </row>
    <row r="355" spans="1:5" x14ac:dyDescent="0.25">
      <c r="A355">
        <v>2082</v>
      </c>
      <c r="C355" s="4">
        <v>2</v>
      </c>
      <c r="D355" s="3">
        <v>3</v>
      </c>
    </row>
    <row r="356" spans="1:5" x14ac:dyDescent="0.25">
      <c r="A356">
        <v>2083</v>
      </c>
      <c r="C356" s="4">
        <v>2</v>
      </c>
      <c r="D356" s="3">
        <v>3</v>
      </c>
    </row>
    <row r="357" spans="1:5" x14ac:dyDescent="0.25">
      <c r="A357">
        <v>2084</v>
      </c>
      <c r="C357" s="4">
        <v>2</v>
      </c>
      <c r="D357" s="3">
        <v>3</v>
      </c>
    </row>
    <row r="358" spans="1:5" x14ac:dyDescent="0.25">
      <c r="A358">
        <v>2085</v>
      </c>
      <c r="B358" s="1">
        <v>1</v>
      </c>
      <c r="C358" s="4">
        <v>2</v>
      </c>
      <c r="D358" s="3">
        <v>3</v>
      </c>
    </row>
    <row r="359" spans="1:5" x14ac:dyDescent="0.25">
      <c r="A359">
        <v>2086</v>
      </c>
      <c r="B359" s="1">
        <v>1</v>
      </c>
      <c r="C359" s="4">
        <v>2</v>
      </c>
      <c r="D359" s="3">
        <v>3</v>
      </c>
    </row>
    <row r="360" spans="1:5" x14ac:dyDescent="0.25">
      <c r="A360">
        <v>2087</v>
      </c>
      <c r="B360" s="1">
        <v>1</v>
      </c>
      <c r="C360" s="4">
        <v>2</v>
      </c>
      <c r="D360" s="3">
        <v>3</v>
      </c>
    </row>
    <row r="361" spans="1:5" x14ac:dyDescent="0.25">
      <c r="A361">
        <v>2088</v>
      </c>
      <c r="B361" s="1">
        <v>1</v>
      </c>
      <c r="C361" s="4">
        <v>2</v>
      </c>
      <c r="D361" s="3">
        <v>3</v>
      </c>
    </row>
    <row r="362" spans="1:5" x14ac:dyDescent="0.25">
      <c r="A362">
        <v>2089</v>
      </c>
      <c r="B362" s="1">
        <v>1</v>
      </c>
      <c r="C362" s="4">
        <v>2</v>
      </c>
      <c r="D362" s="3">
        <v>3</v>
      </c>
    </row>
    <row r="363" spans="1:5" x14ac:dyDescent="0.25">
      <c r="A363">
        <v>2090</v>
      </c>
      <c r="B363" s="1">
        <v>1</v>
      </c>
      <c r="D363" s="3">
        <v>3</v>
      </c>
    </row>
    <row r="364" spans="1:5" x14ac:dyDescent="0.25">
      <c r="A364">
        <v>2091</v>
      </c>
      <c r="B364" s="1">
        <v>1</v>
      </c>
      <c r="D364" s="3">
        <v>3</v>
      </c>
    </row>
    <row r="365" spans="1:5" x14ac:dyDescent="0.25">
      <c r="A365">
        <v>2092</v>
      </c>
      <c r="B365" s="1">
        <v>1</v>
      </c>
      <c r="D365" s="3">
        <v>3</v>
      </c>
      <c r="E365" s="2">
        <v>4</v>
      </c>
    </row>
    <row r="366" spans="1:5" x14ac:dyDescent="0.25">
      <c r="A366">
        <v>2093</v>
      </c>
      <c r="B366" s="1">
        <v>1</v>
      </c>
      <c r="E366" s="2">
        <v>4</v>
      </c>
    </row>
    <row r="367" spans="1:5" x14ac:dyDescent="0.25">
      <c r="A367">
        <v>2094</v>
      </c>
      <c r="B367" s="1">
        <v>1</v>
      </c>
      <c r="E367" s="2">
        <v>4</v>
      </c>
    </row>
    <row r="368" spans="1:5" x14ac:dyDescent="0.25">
      <c r="A368">
        <v>2095</v>
      </c>
      <c r="B368" s="1">
        <v>1</v>
      </c>
      <c r="E368" s="2">
        <v>4</v>
      </c>
    </row>
    <row r="369" spans="1:5" x14ac:dyDescent="0.25">
      <c r="A369">
        <v>2096</v>
      </c>
      <c r="B369" s="1">
        <v>1</v>
      </c>
      <c r="E369" s="2">
        <v>4</v>
      </c>
    </row>
    <row r="370" spans="1:5" x14ac:dyDescent="0.25">
      <c r="A370">
        <v>2097</v>
      </c>
      <c r="B370" s="1">
        <v>1</v>
      </c>
      <c r="E370" s="2">
        <v>4</v>
      </c>
    </row>
    <row r="371" spans="1:5" x14ac:dyDescent="0.25">
      <c r="A371">
        <v>2098</v>
      </c>
      <c r="B371" s="1">
        <v>1</v>
      </c>
      <c r="E371" s="2">
        <v>4</v>
      </c>
    </row>
    <row r="372" spans="1:5" x14ac:dyDescent="0.25">
      <c r="A372">
        <v>2099</v>
      </c>
      <c r="B372" s="1">
        <v>1</v>
      </c>
      <c r="E372" s="2">
        <v>4</v>
      </c>
    </row>
    <row r="373" spans="1:5" x14ac:dyDescent="0.25">
      <c r="A373">
        <v>2100</v>
      </c>
      <c r="B373" s="1">
        <v>1</v>
      </c>
      <c r="E373" s="2">
        <v>4</v>
      </c>
    </row>
    <row r="374" spans="1:5" x14ac:dyDescent="0.25">
      <c r="A374">
        <v>2101</v>
      </c>
      <c r="B374" s="1">
        <v>1</v>
      </c>
      <c r="E374" s="2">
        <v>4</v>
      </c>
    </row>
    <row r="375" spans="1:5" x14ac:dyDescent="0.25">
      <c r="A375">
        <v>2102</v>
      </c>
      <c r="B375" s="1">
        <v>1</v>
      </c>
      <c r="E375" s="2">
        <v>4</v>
      </c>
    </row>
    <row r="376" spans="1:5" x14ac:dyDescent="0.25">
      <c r="A376">
        <v>2103</v>
      </c>
      <c r="B376" s="1">
        <v>1</v>
      </c>
      <c r="E376" s="2">
        <v>4</v>
      </c>
    </row>
    <row r="377" spans="1:5" x14ac:dyDescent="0.25">
      <c r="A377">
        <v>2104</v>
      </c>
      <c r="B377" s="1">
        <v>1</v>
      </c>
      <c r="E377" s="2">
        <v>4</v>
      </c>
    </row>
    <row r="378" spans="1:5" x14ac:dyDescent="0.25">
      <c r="A378">
        <v>2105</v>
      </c>
      <c r="B378" s="1">
        <v>1</v>
      </c>
      <c r="E378" s="2">
        <v>4</v>
      </c>
    </row>
    <row r="379" spans="1:5" x14ac:dyDescent="0.25">
      <c r="A379">
        <v>2106</v>
      </c>
      <c r="B379" s="1">
        <v>1</v>
      </c>
      <c r="C379" s="4">
        <v>2</v>
      </c>
      <c r="E379" s="2">
        <v>4</v>
      </c>
    </row>
    <row r="380" spans="1:5" x14ac:dyDescent="0.25">
      <c r="A380">
        <v>2107</v>
      </c>
      <c r="C380" s="4">
        <v>2</v>
      </c>
      <c r="E380" s="2">
        <v>4</v>
      </c>
    </row>
    <row r="381" spans="1:5" x14ac:dyDescent="0.25">
      <c r="A381">
        <v>2108</v>
      </c>
      <c r="C381" s="4">
        <v>2</v>
      </c>
      <c r="E381" s="2">
        <v>4</v>
      </c>
    </row>
    <row r="382" spans="1:5" x14ac:dyDescent="0.25">
      <c r="A382">
        <v>2109</v>
      </c>
      <c r="C382" s="4">
        <v>2</v>
      </c>
      <c r="E382" s="2">
        <v>4</v>
      </c>
    </row>
    <row r="383" spans="1:5" x14ac:dyDescent="0.25">
      <c r="A383">
        <v>2110</v>
      </c>
      <c r="C383" s="4">
        <v>2</v>
      </c>
      <c r="D383" s="3">
        <v>3</v>
      </c>
      <c r="E383" s="2">
        <v>4</v>
      </c>
    </row>
    <row r="384" spans="1:5" x14ac:dyDescent="0.25">
      <c r="A384">
        <v>2111</v>
      </c>
      <c r="C384" s="4">
        <v>2</v>
      </c>
      <c r="D384" s="3">
        <v>3</v>
      </c>
      <c r="E384" s="2">
        <v>4</v>
      </c>
    </row>
    <row r="385" spans="1:5" x14ac:dyDescent="0.25">
      <c r="A385">
        <v>2112</v>
      </c>
      <c r="C385" s="4">
        <v>2</v>
      </c>
      <c r="D385" s="3">
        <v>3</v>
      </c>
      <c r="E385" s="2">
        <v>4</v>
      </c>
    </row>
    <row r="386" spans="1:5" x14ac:dyDescent="0.25">
      <c r="A386">
        <v>2113</v>
      </c>
      <c r="C386" s="4">
        <v>2</v>
      </c>
      <c r="D386" s="3">
        <v>3</v>
      </c>
      <c r="E386" s="2">
        <v>4</v>
      </c>
    </row>
    <row r="387" spans="1:5" x14ac:dyDescent="0.25">
      <c r="A387">
        <v>2114</v>
      </c>
      <c r="C387" s="4">
        <v>2</v>
      </c>
      <c r="D387" s="3">
        <v>3</v>
      </c>
      <c r="E387" s="2">
        <v>4</v>
      </c>
    </row>
    <row r="388" spans="1:5" x14ac:dyDescent="0.25">
      <c r="A388">
        <v>2115</v>
      </c>
      <c r="C388" s="4">
        <v>2</v>
      </c>
      <c r="D388" s="3">
        <v>3</v>
      </c>
    </row>
    <row r="389" spans="1:5" x14ac:dyDescent="0.25">
      <c r="A389">
        <v>2116</v>
      </c>
      <c r="C389" s="4">
        <v>2</v>
      </c>
      <c r="D389" s="3">
        <v>3</v>
      </c>
    </row>
    <row r="390" spans="1:5" x14ac:dyDescent="0.25">
      <c r="A390">
        <v>2117</v>
      </c>
      <c r="C390" s="4">
        <v>2</v>
      </c>
      <c r="D390" s="3">
        <v>3</v>
      </c>
    </row>
    <row r="391" spans="1:5" x14ac:dyDescent="0.25">
      <c r="A391">
        <v>2118</v>
      </c>
      <c r="C391" s="4">
        <v>2</v>
      </c>
      <c r="D391" s="3">
        <v>3</v>
      </c>
    </row>
    <row r="392" spans="1:5" x14ac:dyDescent="0.25">
      <c r="A392">
        <v>2119</v>
      </c>
      <c r="C392" s="4">
        <v>2</v>
      </c>
      <c r="D392" s="3">
        <v>3</v>
      </c>
    </row>
    <row r="393" spans="1:5" x14ac:dyDescent="0.25">
      <c r="A393">
        <v>2120</v>
      </c>
      <c r="C393" s="4">
        <v>2</v>
      </c>
      <c r="D393" s="3">
        <v>3</v>
      </c>
    </row>
    <row r="394" spans="1:5" x14ac:dyDescent="0.25">
      <c r="A394">
        <v>2121</v>
      </c>
      <c r="C394" s="4">
        <v>2</v>
      </c>
      <c r="D394" s="3">
        <v>3</v>
      </c>
    </row>
    <row r="395" spans="1:5" x14ac:dyDescent="0.25">
      <c r="A395">
        <v>2122</v>
      </c>
      <c r="C395" s="4">
        <v>2</v>
      </c>
      <c r="D395" s="3">
        <v>3</v>
      </c>
    </row>
    <row r="396" spans="1:5" x14ac:dyDescent="0.25">
      <c r="A396">
        <v>2123</v>
      </c>
      <c r="C396" s="4">
        <v>2</v>
      </c>
      <c r="D396" s="3">
        <v>3</v>
      </c>
    </row>
    <row r="397" spans="1:5" x14ac:dyDescent="0.25">
      <c r="A397">
        <v>2124</v>
      </c>
      <c r="C397" s="4">
        <v>2</v>
      </c>
      <c r="D397" s="3">
        <v>3</v>
      </c>
    </row>
    <row r="398" spans="1:5" x14ac:dyDescent="0.25">
      <c r="A398">
        <v>2125</v>
      </c>
      <c r="B398" s="1">
        <v>1</v>
      </c>
      <c r="C398" s="4">
        <v>2</v>
      </c>
      <c r="D398" s="3">
        <v>3</v>
      </c>
    </row>
    <row r="399" spans="1:5" x14ac:dyDescent="0.25">
      <c r="A399">
        <v>2126</v>
      </c>
      <c r="B399" s="1">
        <v>1</v>
      </c>
      <c r="C399" s="4">
        <v>2</v>
      </c>
      <c r="D399" s="3">
        <v>3</v>
      </c>
    </row>
    <row r="400" spans="1:5" x14ac:dyDescent="0.25">
      <c r="A400">
        <v>2127</v>
      </c>
      <c r="B400" s="1">
        <v>1</v>
      </c>
      <c r="D400" s="3">
        <v>3</v>
      </c>
    </row>
    <row r="401" spans="1:5" x14ac:dyDescent="0.25">
      <c r="A401">
        <v>2128</v>
      </c>
      <c r="B401" s="1">
        <v>1</v>
      </c>
      <c r="D401" s="3">
        <v>3</v>
      </c>
      <c r="E401" s="2">
        <v>4</v>
      </c>
    </row>
    <row r="402" spans="1:5" x14ac:dyDescent="0.25">
      <c r="A402">
        <v>2129</v>
      </c>
      <c r="B402" s="1">
        <v>1</v>
      </c>
      <c r="D402" s="3">
        <v>3</v>
      </c>
      <c r="E402" s="2">
        <v>4</v>
      </c>
    </row>
    <row r="403" spans="1:5" x14ac:dyDescent="0.25">
      <c r="A403">
        <v>2130</v>
      </c>
      <c r="B403" s="1">
        <v>1</v>
      </c>
      <c r="D403" s="3">
        <v>3</v>
      </c>
      <c r="E403" s="2">
        <v>4</v>
      </c>
    </row>
    <row r="404" spans="1:5" x14ac:dyDescent="0.25">
      <c r="A404">
        <v>2131</v>
      </c>
      <c r="B404" s="1">
        <v>1</v>
      </c>
      <c r="D404" s="3">
        <v>3</v>
      </c>
      <c r="E404" s="2">
        <v>4</v>
      </c>
    </row>
    <row r="405" spans="1:5" x14ac:dyDescent="0.25">
      <c r="A405">
        <v>2132</v>
      </c>
      <c r="B405" s="1">
        <v>1</v>
      </c>
      <c r="E405" s="2">
        <v>4</v>
      </c>
    </row>
    <row r="406" spans="1:5" x14ac:dyDescent="0.25">
      <c r="A406">
        <v>2133</v>
      </c>
      <c r="B406" s="1">
        <v>1</v>
      </c>
      <c r="E406" s="2">
        <v>4</v>
      </c>
    </row>
    <row r="407" spans="1:5" x14ac:dyDescent="0.25">
      <c r="A407">
        <v>2134</v>
      </c>
      <c r="B407" s="1">
        <v>1</v>
      </c>
      <c r="E407" s="2">
        <v>4</v>
      </c>
    </row>
    <row r="408" spans="1:5" x14ac:dyDescent="0.25">
      <c r="A408">
        <v>2135</v>
      </c>
      <c r="B408" s="1">
        <v>1</v>
      </c>
      <c r="E408" s="2">
        <v>4</v>
      </c>
    </row>
    <row r="409" spans="1:5" x14ac:dyDescent="0.25">
      <c r="A409">
        <v>2136</v>
      </c>
      <c r="B409" s="1">
        <v>1</v>
      </c>
      <c r="E409" s="2">
        <v>4</v>
      </c>
    </row>
    <row r="410" spans="1:5" x14ac:dyDescent="0.25">
      <c r="A410">
        <v>2137</v>
      </c>
      <c r="B410" s="1">
        <v>1</v>
      </c>
      <c r="E410" s="2">
        <v>4</v>
      </c>
    </row>
    <row r="411" spans="1:5" x14ac:dyDescent="0.25">
      <c r="A411">
        <v>2138</v>
      </c>
      <c r="B411" s="1">
        <v>1</v>
      </c>
      <c r="E411" s="2">
        <v>4</v>
      </c>
    </row>
    <row r="412" spans="1:5" x14ac:dyDescent="0.25">
      <c r="A412">
        <v>2139</v>
      </c>
      <c r="B412" s="1">
        <v>1</v>
      </c>
      <c r="E412" s="2">
        <v>4</v>
      </c>
    </row>
    <row r="413" spans="1:5" x14ac:dyDescent="0.25">
      <c r="A413">
        <v>2140</v>
      </c>
      <c r="B413" s="1">
        <v>1</v>
      </c>
      <c r="E413" s="2">
        <v>4</v>
      </c>
    </row>
    <row r="414" spans="1:5" x14ac:dyDescent="0.25">
      <c r="A414">
        <v>2141</v>
      </c>
      <c r="B414" s="1">
        <v>1</v>
      </c>
      <c r="E414" s="2">
        <v>4</v>
      </c>
    </row>
    <row r="415" spans="1:5" x14ac:dyDescent="0.25">
      <c r="A415">
        <v>2142</v>
      </c>
      <c r="B415" s="1">
        <v>1</v>
      </c>
      <c r="E415" s="2">
        <v>4</v>
      </c>
    </row>
    <row r="416" spans="1:5" x14ac:dyDescent="0.25">
      <c r="A416">
        <v>2143</v>
      </c>
      <c r="B416" s="1">
        <v>1</v>
      </c>
      <c r="E416" s="2">
        <v>4</v>
      </c>
    </row>
    <row r="417" spans="1:5" x14ac:dyDescent="0.25">
      <c r="A417">
        <v>2144</v>
      </c>
      <c r="B417" s="1">
        <v>1</v>
      </c>
      <c r="E417" s="2">
        <v>4</v>
      </c>
    </row>
    <row r="418" spans="1:5" x14ac:dyDescent="0.25">
      <c r="A418">
        <v>2145</v>
      </c>
      <c r="B418" s="1">
        <v>1</v>
      </c>
      <c r="E418" s="2">
        <v>4</v>
      </c>
    </row>
    <row r="419" spans="1:5" x14ac:dyDescent="0.25">
      <c r="A419">
        <v>2146</v>
      </c>
      <c r="B419" s="1">
        <v>1</v>
      </c>
      <c r="C419" s="4">
        <v>2</v>
      </c>
      <c r="E419" s="2">
        <v>4</v>
      </c>
    </row>
    <row r="420" spans="1:5" x14ac:dyDescent="0.25">
      <c r="A420">
        <v>2147</v>
      </c>
      <c r="B420" s="1">
        <v>1</v>
      </c>
      <c r="C420" s="4">
        <v>2</v>
      </c>
      <c r="E420" s="2">
        <v>4</v>
      </c>
    </row>
    <row r="421" spans="1:5" x14ac:dyDescent="0.25">
      <c r="A421">
        <v>2148</v>
      </c>
      <c r="C421" s="4">
        <v>2</v>
      </c>
      <c r="D421" s="3">
        <v>3</v>
      </c>
      <c r="E421" s="2">
        <v>4</v>
      </c>
    </row>
    <row r="422" spans="1:5" x14ac:dyDescent="0.25">
      <c r="A422">
        <v>2149</v>
      </c>
      <c r="C422" s="4">
        <v>2</v>
      </c>
      <c r="D422" s="3">
        <v>3</v>
      </c>
      <c r="E422" s="2">
        <v>4</v>
      </c>
    </row>
    <row r="423" spans="1:5" x14ac:dyDescent="0.25">
      <c r="A423">
        <v>2150</v>
      </c>
      <c r="C423" s="4">
        <v>2</v>
      </c>
      <c r="D423" s="3">
        <v>3</v>
      </c>
      <c r="E423" s="2">
        <v>4</v>
      </c>
    </row>
    <row r="424" spans="1:5" x14ac:dyDescent="0.25">
      <c r="A424">
        <v>2151</v>
      </c>
      <c r="C424" s="4">
        <v>2</v>
      </c>
      <c r="D424" s="3">
        <v>3</v>
      </c>
      <c r="E424" s="2">
        <v>4</v>
      </c>
    </row>
    <row r="425" spans="1:5" x14ac:dyDescent="0.25">
      <c r="A425">
        <v>2152</v>
      </c>
      <c r="C425" s="4">
        <v>2</v>
      </c>
      <c r="D425" s="3">
        <v>3</v>
      </c>
      <c r="E425" s="2">
        <v>4</v>
      </c>
    </row>
    <row r="426" spans="1:5" x14ac:dyDescent="0.25">
      <c r="A426">
        <v>2153</v>
      </c>
      <c r="C426" s="4">
        <v>2</v>
      </c>
      <c r="D426" s="3">
        <v>3</v>
      </c>
      <c r="E426" s="2">
        <v>4</v>
      </c>
    </row>
    <row r="427" spans="1:5" x14ac:dyDescent="0.25">
      <c r="A427">
        <v>2154</v>
      </c>
      <c r="C427" s="4">
        <v>2</v>
      </c>
      <c r="D427" s="3">
        <v>3</v>
      </c>
      <c r="E427" s="2">
        <v>4</v>
      </c>
    </row>
    <row r="428" spans="1:5" x14ac:dyDescent="0.25">
      <c r="A428">
        <v>2155</v>
      </c>
      <c r="C428" s="4">
        <v>2</v>
      </c>
      <c r="D428" s="3">
        <v>3</v>
      </c>
    </row>
    <row r="429" spans="1:5" x14ac:dyDescent="0.25">
      <c r="A429">
        <v>2156</v>
      </c>
      <c r="C429" s="4">
        <v>2</v>
      </c>
      <c r="D429" s="3">
        <v>3</v>
      </c>
    </row>
    <row r="430" spans="1:5" x14ac:dyDescent="0.25">
      <c r="A430">
        <v>2157</v>
      </c>
      <c r="C430" s="4">
        <v>2</v>
      </c>
      <c r="D430" s="3">
        <v>3</v>
      </c>
    </row>
    <row r="431" spans="1:5" x14ac:dyDescent="0.25">
      <c r="A431">
        <v>2158</v>
      </c>
      <c r="C431" s="4">
        <v>2</v>
      </c>
      <c r="D431" s="3">
        <v>3</v>
      </c>
    </row>
    <row r="432" spans="1:5" x14ac:dyDescent="0.25">
      <c r="A432">
        <v>2159</v>
      </c>
      <c r="C432" s="4">
        <v>2</v>
      </c>
      <c r="D432" s="3">
        <v>3</v>
      </c>
    </row>
    <row r="433" spans="1:5" x14ac:dyDescent="0.25">
      <c r="A433">
        <v>2160</v>
      </c>
      <c r="C433" s="4">
        <v>2</v>
      </c>
      <c r="D433" s="3">
        <v>3</v>
      </c>
    </row>
    <row r="434" spans="1:5" x14ac:dyDescent="0.25">
      <c r="A434">
        <v>2161</v>
      </c>
      <c r="C434" s="4">
        <v>2</v>
      </c>
      <c r="D434" s="3">
        <v>3</v>
      </c>
    </row>
    <row r="435" spans="1:5" x14ac:dyDescent="0.25">
      <c r="A435">
        <v>2162</v>
      </c>
      <c r="C435" s="4">
        <v>2</v>
      </c>
      <c r="D435" s="3">
        <v>3</v>
      </c>
    </row>
    <row r="436" spans="1:5" x14ac:dyDescent="0.25">
      <c r="A436">
        <v>2163</v>
      </c>
      <c r="C436" s="4">
        <v>2</v>
      </c>
      <c r="D436" s="3">
        <v>3</v>
      </c>
    </row>
    <row r="437" spans="1:5" x14ac:dyDescent="0.25">
      <c r="A437">
        <v>2164</v>
      </c>
      <c r="B437" s="1">
        <v>1</v>
      </c>
      <c r="C437" s="4">
        <v>2</v>
      </c>
      <c r="D437" s="3">
        <v>3</v>
      </c>
    </row>
    <row r="438" spans="1:5" x14ac:dyDescent="0.25">
      <c r="A438">
        <v>2165</v>
      </c>
      <c r="B438" s="1">
        <v>1</v>
      </c>
      <c r="C438" s="4">
        <v>2</v>
      </c>
      <c r="D438" s="3">
        <v>3</v>
      </c>
    </row>
    <row r="439" spans="1:5" x14ac:dyDescent="0.25">
      <c r="A439">
        <v>2166</v>
      </c>
      <c r="B439" s="1">
        <v>1</v>
      </c>
      <c r="C439" s="4">
        <v>2</v>
      </c>
      <c r="D439" s="3">
        <v>3</v>
      </c>
    </row>
    <row r="440" spans="1:5" x14ac:dyDescent="0.25">
      <c r="A440">
        <v>2167</v>
      </c>
      <c r="B440" s="1">
        <v>1</v>
      </c>
      <c r="C440" s="4">
        <v>2</v>
      </c>
      <c r="D440" s="3">
        <v>3</v>
      </c>
    </row>
    <row r="441" spans="1:5" x14ac:dyDescent="0.25">
      <c r="A441">
        <v>2168</v>
      </c>
      <c r="B441" s="1">
        <v>1</v>
      </c>
      <c r="C441" s="4">
        <v>2</v>
      </c>
      <c r="D441" s="3">
        <v>3</v>
      </c>
    </row>
    <row r="442" spans="1:5" x14ac:dyDescent="0.25">
      <c r="A442">
        <v>2169</v>
      </c>
      <c r="B442" s="1">
        <v>1</v>
      </c>
      <c r="D442" s="3">
        <v>3</v>
      </c>
      <c r="E442" s="2">
        <v>4</v>
      </c>
    </row>
    <row r="443" spans="1:5" x14ac:dyDescent="0.25">
      <c r="A443">
        <v>2170</v>
      </c>
      <c r="B443" s="1">
        <v>1</v>
      </c>
      <c r="E443" s="2">
        <v>4</v>
      </c>
    </row>
    <row r="444" spans="1:5" x14ac:dyDescent="0.25">
      <c r="A444">
        <v>2171</v>
      </c>
      <c r="B444" s="1">
        <v>1</v>
      </c>
      <c r="E444" s="2">
        <v>4</v>
      </c>
    </row>
    <row r="445" spans="1:5" x14ac:dyDescent="0.25">
      <c r="A445">
        <v>2172</v>
      </c>
      <c r="B445" s="1">
        <v>1</v>
      </c>
      <c r="E445" s="2">
        <v>4</v>
      </c>
    </row>
    <row r="446" spans="1:5" x14ac:dyDescent="0.25">
      <c r="A446">
        <v>2173</v>
      </c>
      <c r="B446" s="1">
        <v>1</v>
      </c>
      <c r="E446" s="2">
        <v>4</v>
      </c>
    </row>
    <row r="447" spans="1:5" x14ac:dyDescent="0.25">
      <c r="A447">
        <v>2174</v>
      </c>
      <c r="B447" s="1">
        <v>1</v>
      </c>
      <c r="E447" s="2">
        <v>4</v>
      </c>
    </row>
    <row r="448" spans="1:5" x14ac:dyDescent="0.25">
      <c r="A448">
        <v>2175</v>
      </c>
      <c r="B448" s="1">
        <v>1</v>
      </c>
      <c r="E448" s="2">
        <v>4</v>
      </c>
    </row>
    <row r="449" spans="1:5" x14ac:dyDescent="0.25">
      <c r="A449">
        <v>2176</v>
      </c>
      <c r="B449" s="1">
        <v>1</v>
      </c>
      <c r="E449" s="2">
        <v>4</v>
      </c>
    </row>
    <row r="450" spans="1:5" x14ac:dyDescent="0.25">
      <c r="A450">
        <v>2177</v>
      </c>
      <c r="B450" s="1">
        <v>1</v>
      </c>
      <c r="E450" s="2">
        <v>4</v>
      </c>
    </row>
    <row r="451" spans="1:5" x14ac:dyDescent="0.25">
      <c r="A451">
        <v>2178</v>
      </c>
      <c r="B451" s="1">
        <v>1</v>
      </c>
      <c r="E451" s="2">
        <v>4</v>
      </c>
    </row>
    <row r="452" spans="1:5" x14ac:dyDescent="0.25">
      <c r="A452">
        <v>2179</v>
      </c>
      <c r="B452" s="1">
        <v>1</v>
      </c>
      <c r="E452" s="2">
        <v>4</v>
      </c>
    </row>
    <row r="453" spans="1:5" x14ac:dyDescent="0.25">
      <c r="A453">
        <v>2180</v>
      </c>
      <c r="B453" s="1">
        <v>1</v>
      </c>
      <c r="E453" s="2">
        <v>4</v>
      </c>
    </row>
    <row r="454" spans="1:5" x14ac:dyDescent="0.25">
      <c r="A454">
        <v>2181</v>
      </c>
      <c r="B454" s="1">
        <v>1</v>
      </c>
      <c r="E454" s="2">
        <v>4</v>
      </c>
    </row>
    <row r="455" spans="1:5" x14ac:dyDescent="0.25">
      <c r="A455">
        <v>2182</v>
      </c>
      <c r="B455" s="1">
        <v>1</v>
      </c>
      <c r="E455" s="2">
        <v>4</v>
      </c>
    </row>
    <row r="456" spans="1:5" x14ac:dyDescent="0.25">
      <c r="A456">
        <v>2183</v>
      </c>
      <c r="B456" s="1">
        <v>1</v>
      </c>
      <c r="E456" s="2">
        <v>4</v>
      </c>
    </row>
    <row r="457" spans="1:5" x14ac:dyDescent="0.25">
      <c r="A457">
        <v>2184</v>
      </c>
      <c r="B457" s="1">
        <v>1</v>
      </c>
      <c r="E457" s="2">
        <v>4</v>
      </c>
    </row>
    <row r="458" spans="1:5" x14ac:dyDescent="0.25">
      <c r="A458">
        <v>2185</v>
      </c>
      <c r="B458" s="1">
        <v>1</v>
      </c>
      <c r="E458" s="2">
        <v>4</v>
      </c>
    </row>
    <row r="459" spans="1:5" x14ac:dyDescent="0.25">
      <c r="A459">
        <v>2186</v>
      </c>
      <c r="B459" s="1">
        <v>1</v>
      </c>
      <c r="E459" s="2">
        <v>4</v>
      </c>
    </row>
    <row r="460" spans="1:5" x14ac:dyDescent="0.25">
      <c r="A460">
        <v>2187</v>
      </c>
      <c r="D460" s="3">
        <v>3</v>
      </c>
      <c r="E460" s="2">
        <v>4</v>
      </c>
    </row>
    <row r="461" spans="1:5" x14ac:dyDescent="0.25">
      <c r="A461">
        <v>2188</v>
      </c>
      <c r="C461" s="4">
        <v>2</v>
      </c>
      <c r="D461" s="3">
        <v>3</v>
      </c>
      <c r="E461" s="2">
        <v>4</v>
      </c>
    </row>
    <row r="462" spans="1:5" x14ac:dyDescent="0.25">
      <c r="A462">
        <v>2189</v>
      </c>
      <c r="C462" s="4">
        <v>2</v>
      </c>
      <c r="D462" s="3">
        <v>3</v>
      </c>
      <c r="E462" s="2">
        <v>4</v>
      </c>
    </row>
    <row r="463" spans="1:5" x14ac:dyDescent="0.25">
      <c r="A463">
        <v>2190</v>
      </c>
      <c r="C463" s="4">
        <v>2</v>
      </c>
      <c r="D463" s="3">
        <v>3</v>
      </c>
      <c r="E463" s="2">
        <v>4</v>
      </c>
    </row>
    <row r="464" spans="1:5" x14ac:dyDescent="0.25">
      <c r="A464">
        <v>2191</v>
      </c>
      <c r="C464" s="4">
        <v>2</v>
      </c>
      <c r="D464" s="3">
        <v>3</v>
      </c>
      <c r="E464" s="2">
        <v>4</v>
      </c>
    </row>
    <row r="465" spans="1:5" x14ac:dyDescent="0.25">
      <c r="A465">
        <v>2192</v>
      </c>
      <c r="C465" s="4">
        <v>2</v>
      </c>
      <c r="D465" s="3">
        <v>3</v>
      </c>
      <c r="E465" s="2">
        <v>4</v>
      </c>
    </row>
    <row r="466" spans="1:5" x14ac:dyDescent="0.25">
      <c r="A466">
        <v>2193</v>
      </c>
      <c r="C466" s="4">
        <v>2</v>
      </c>
      <c r="D466" s="3">
        <v>3</v>
      </c>
      <c r="E466" s="2">
        <v>4</v>
      </c>
    </row>
    <row r="467" spans="1:5" x14ac:dyDescent="0.25">
      <c r="A467">
        <v>2194</v>
      </c>
      <c r="C467" s="4">
        <v>2</v>
      </c>
      <c r="D467" s="3">
        <v>3</v>
      </c>
      <c r="E467" s="2">
        <v>4</v>
      </c>
    </row>
    <row r="468" spans="1:5" x14ac:dyDescent="0.25">
      <c r="A468">
        <v>2195</v>
      </c>
      <c r="C468" s="4">
        <v>2</v>
      </c>
      <c r="D468" s="3">
        <v>3</v>
      </c>
      <c r="E468" s="2">
        <v>4</v>
      </c>
    </row>
    <row r="469" spans="1:5" x14ac:dyDescent="0.25">
      <c r="A469">
        <v>2196</v>
      </c>
      <c r="C469" s="4">
        <v>2</v>
      </c>
      <c r="D469" s="3">
        <v>3</v>
      </c>
      <c r="E469" s="2">
        <v>4</v>
      </c>
    </row>
    <row r="470" spans="1:5" x14ac:dyDescent="0.25">
      <c r="A470">
        <v>2197</v>
      </c>
      <c r="C470" s="4">
        <v>2</v>
      </c>
      <c r="D470" s="3">
        <v>3</v>
      </c>
    </row>
    <row r="471" spans="1:5" x14ac:dyDescent="0.25">
      <c r="A471">
        <v>2198</v>
      </c>
      <c r="C471" s="4">
        <v>2</v>
      </c>
      <c r="D471" s="3">
        <v>3</v>
      </c>
    </row>
    <row r="472" spans="1:5" x14ac:dyDescent="0.25">
      <c r="A472">
        <v>2199</v>
      </c>
      <c r="C472" s="4">
        <v>2</v>
      </c>
      <c r="D472" s="3">
        <v>3</v>
      </c>
    </row>
    <row r="473" spans="1:5" x14ac:dyDescent="0.25">
      <c r="A473">
        <v>2200</v>
      </c>
      <c r="C473" s="4">
        <v>2</v>
      </c>
      <c r="D473" s="3">
        <v>3</v>
      </c>
    </row>
    <row r="474" spans="1:5" x14ac:dyDescent="0.25">
      <c r="A474">
        <v>2201</v>
      </c>
      <c r="C474" s="4">
        <v>2</v>
      </c>
      <c r="D474" s="3">
        <v>3</v>
      </c>
    </row>
    <row r="475" spans="1:5" x14ac:dyDescent="0.25">
      <c r="A475">
        <v>2202</v>
      </c>
      <c r="C475" s="4">
        <v>2</v>
      </c>
      <c r="D475" s="3">
        <v>3</v>
      </c>
    </row>
    <row r="476" spans="1:5" x14ac:dyDescent="0.25">
      <c r="A476">
        <v>2203</v>
      </c>
      <c r="C476" s="4">
        <v>2</v>
      </c>
      <c r="D476" s="3">
        <v>3</v>
      </c>
    </row>
    <row r="477" spans="1:5" x14ac:dyDescent="0.25">
      <c r="A477">
        <v>2204</v>
      </c>
      <c r="C477" s="4">
        <v>2</v>
      </c>
      <c r="D477" s="3">
        <v>3</v>
      </c>
    </row>
    <row r="478" spans="1:5" x14ac:dyDescent="0.25">
      <c r="A478">
        <v>2205</v>
      </c>
      <c r="C478" s="4">
        <v>2</v>
      </c>
      <c r="D478" s="3">
        <v>3</v>
      </c>
    </row>
    <row r="479" spans="1:5" x14ac:dyDescent="0.25">
      <c r="A479">
        <v>2206</v>
      </c>
      <c r="C479" s="4">
        <v>2</v>
      </c>
      <c r="D479" s="3">
        <v>3</v>
      </c>
    </row>
    <row r="480" spans="1:5" x14ac:dyDescent="0.25">
      <c r="A480">
        <v>2207</v>
      </c>
      <c r="C480" s="4">
        <v>2</v>
      </c>
      <c r="D480" s="3">
        <v>3</v>
      </c>
    </row>
    <row r="481" spans="1:5" x14ac:dyDescent="0.25">
      <c r="A481">
        <v>2208</v>
      </c>
      <c r="C481" s="4">
        <v>2</v>
      </c>
      <c r="D481" s="3">
        <v>3</v>
      </c>
    </row>
    <row r="482" spans="1:5" x14ac:dyDescent="0.25">
      <c r="A482">
        <v>2209</v>
      </c>
      <c r="B482" s="1">
        <v>1</v>
      </c>
      <c r="C482" s="4">
        <v>2</v>
      </c>
      <c r="D482" s="3">
        <v>3</v>
      </c>
    </row>
    <row r="483" spans="1:5" x14ac:dyDescent="0.25">
      <c r="A483">
        <v>2210</v>
      </c>
      <c r="B483" s="1">
        <v>1</v>
      </c>
      <c r="C483" s="4">
        <v>2</v>
      </c>
      <c r="D483" s="3">
        <v>3</v>
      </c>
    </row>
    <row r="484" spans="1:5" x14ac:dyDescent="0.25">
      <c r="A484">
        <v>2211</v>
      </c>
      <c r="B484" s="1">
        <v>1</v>
      </c>
      <c r="C484" s="4">
        <v>2</v>
      </c>
      <c r="D484" s="3">
        <v>3</v>
      </c>
    </row>
    <row r="485" spans="1:5" x14ac:dyDescent="0.25">
      <c r="A485">
        <v>2212</v>
      </c>
      <c r="B485" s="1">
        <v>1</v>
      </c>
      <c r="C485" s="4">
        <v>2</v>
      </c>
      <c r="D485" s="3">
        <v>3</v>
      </c>
      <c r="E485" s="2">
        <v>4</v>
      </c>
    </row>
    <row r="486" spans="1:5" x14ac:dyDescent="0.25">
      <c r="A486">
        <v>2213</v>
      </c>
      <c r="B486" s="1">
        <v>1</v>
      </c>
      <c r="D486" s="3">
        <v>3</v>
      </c>
      <c r="E486" s="2">
        <v>4</v>
      </c>
    </row>
    <row r="487" spans="1:5" x14ac:dyDescent="0.25">
      <c r="A487">
        <v>2214</v>
      </c>
      <c r="B487" s="1">
        <v>1</v>
      </c>
      <c r="D487" s="3">
        <v>3</v>
      </c>
      <c r="E487" s="2">
        <v>4</v>
      </c>
    </row>
    <row r="488" spans="1:5" x14ac:dyDescent="0.25">
      <c r="A488">
        <v>2215</v>
      </c>
      <c r="B488" s="1">
        <v>1</v>
      </c>
      <c r="E488" s="2">
        <v>4</v>
      </c>
    </row>
    <row r="489" spans="1:5" x14ac:dyDescent="0.25">
      <c r="A489">
        <v>2216</v>
      </c>
      <c r="B489" s="1">
        <v>1</v>
      </c>
      <c r="E489" s="2">
        <v>4</v>
      </c>
    </row>
    <row r="490" spans="1:5" x14ac:dyDescent="0.25">
      <c r="A490">
        <v>2217</v>
      </c>
      <c r="B490" s="1">
        <v>1</v>
      </c>
      <c r="E490" s="2">
        <v>4</v>
      </c>
    </row>
    <row r="491" spans="1:5" x14ac:dyDescent="0.25">
      <c r="A491">
        <v>2218</v>
      </c>
      <c r="B491" s="1">
        <v>1</v>
      </c>
      <c r="E491" s="2">
        <v>4</v>
      </c>
    </row>
    <row r="492" spans="1:5" x14ac:dyDescent="0.25">
      <c r="A492">
        <v>2219</v>
      </c>
      <c r="B492" s="1">
        <v>1</v>
      </c>
      <c r="E492" s="2">
        <v>4</v>
      </c>
    </row>
    <row r="493" spans="1:5" x14ac:dyDescent="0.25">
      <c r="A493">
        <v>2220</v>
      </c>
      <c r="B493" s="1">
        <v>1</v>
      </c>
      <c r="E493" s="2">
        <v>4</v>
      </c>
    </row>
    <row r="494" spans="1:5" x14ac:dyDescent="0.25">
      <c r="A494">
        <v>2221</v>
      </c>
      <c r="B494" s="1">
        <v>1</v>
      </c>
      <c r="E494" s="2">
        <v>4</v>
      </c>
    </row>
    <row r="495" spans="1:5" x14ac:dyDescent="0.25">
      <c r="A495">
        <v>2222</v>
      </c>
      <c r="B495" s="1">
        <v>1</v>
      </c>
      <c r="E495" s="2">
        <v>4</v>
      </c>
    </row>
    <row r="496" spans="1:5" x14ac:dyDescent="0.25">
      <c r="A496">
        <v>2223</v>
      </c>
      <c r="B496" s="1">
        <v>1</v>
      </c>
      <c r="E496" s="2">
        <v>4</v>
      </c>
    </row>
    <row r="497" spans="1:6" x14ac:dyDescent="0.25">
      <c r="A497">
        <v>2224</v>
      </c>
      <c r="B497" s="1">
        <v>1</v>
      </c>
      <c r="E497" s="2">
        <v>4</v>
      </c>
    </row>
    <row r="498" spans="1:6" x14ac:dyDescent="0.25">
      <c r="A498">
        <v>2225</v>
      </c>
      <c r="B498" s="1">
        <v>1</v>
      </c>
      <c r="E498" s="2">
        <v>4</v>
      </c>
    </row>
    <row r="499" spans="1:6" x14ac:dyDescent="0.25">
      <c r="A499">
        <v>2226</v>
      </c>
      <c r="B499" s="1">
        <v>1</v>
      </c>
      <c r="E499" s="2">
        <v>4</v>
      </c>
    </row>
    <row r="500" spans="1:6" x14ac:dyDescent="0.25">
      <c r="A500">
        <v>2227</v>
      </c>
      <c r="B500" s="1">
        <v>1</v>
      </c>
      <c r="E500" s="2">
        <v>4</v>
      </c>
    </row>
    <row r="501" spans="1:6" x14ac:dyDescent="0.25">
      <c r="A501">
        <v>2228</v>
      </c>
      <c r="B501" s="1">
        <v>1</v>
      </c>
      <c r="C501" s="4">
        <v>2</v>
      </c>
      <c r="E501" s="2">
        <v>4</v>
      </c>
    </row>
    <row r="502" spans="1:6" x14ac:dyDescent="0.25">
      <c r="A502">
        <v>2229</v>
      </c>
      <c r="B502" s="1">
        <v>1</v>
      </c>
      <c r="C502" s="4">
        <v>2</v>
      </c>
      <c r="E502" s="2">
        <v>4</v>
      </c>
    </row>
    <row r="503" spans="1:6" x14ac:dyDescent="0.25">
      <c r="A503">
        <v>2230</v>
      </c>
      <c r="C503" s="4">
        <v>2</v>
      </c>
      <c r="D503" s="3">
        <v>3</v>
      </c>
      <c r="E503" s="2">
        <v>4</v>
      </c>
    </row>
    <row r="504" spans="1:6" x14ac:dyDescent="0.25">
      <c r="A504">
        <v>2231</v>
      </c>
      <c r="C504" s="4">
        <v>2</v>
      </c>
      <c r="D504" s="3">
        <v>3</v>
      </c>
      <c r="E504" s="2">
        <v>4</v>
      </c>
    </row>
    <row r="505" spans="1:6" x14ac:dyDescent="0.25">
      <c r="A505">
        <v>2232</v>
      </c>
      <c r="C505" s="4">
        <v>2</v>
      </c>
      <c r="D505" s="3">
        <v>3</v>
      </c>
      <c r="E505" s="2">
        <v>4</v>
      </c>
    </row>
    <row r="506" spans="1:6" x14ac:dyDescent="0.25">
      <c r="A506">
        <v>2233</v>
      </c>
      <c r="C506" s="4">
        <v>2</v>
      </c>
      <c r="D506" s="3">
        <v>3</v>
      </c>
    </row>
    <row r="507" spans="1:6" x14ac:dyDescent="0.25">
      <c r="A507">
        <v>2234</v>
      </c>
      <c r="C507" s="4">
        <v>2</v>
      </c>
      <c r="D507" s="3">
        <v>3</v>
      </c>
    </row>
    <row r="508" spans="1:6" x14ac:dyDescent="0.25">
      <c r="A508">
        <v>2235</v>
      </c>
      <c r="C508" s="4">
        <v>2</v>
      </c>
      <c r="D508" s="3">
        <v>3</v>
      </c>
    </row>
    <row r="509" spans="1:6" x14ac:dyDescent="0.25">
      <c r="A509">
        <v>2236</v>
      </c>
      <c r="C509" s="4">
        <v>2</v>
      </c>
      <c r="D509" s="3">
        <v>3</v>
      </c>
    </row>
    <row r="510" spans="1:6" x14ac:dyDescent="0.25">
      <c r="A510">
        <v>2237</v>
      </c>
      <c r="D510" s="3">
        <v>3</v>
      </c>
      <c r="F510" t="s">
        <v>22</v>
      </c>
    </row>
    <row r="511" spans="1:6" x14ac:dyDescent="0.25">
      <c r="A511">
        <v>8481</v>
      </c>
      <c r="D511" s="3">
        <v>3</v>
      </c>
    </row>
    <row r="512" spans="1:6" x14ac:dyDescent="0.25">
      <c r="A512">
        <v>8482</v>
      </c>
    </row>
    <row r="513" spans="1:6" x14ac:dyDescent="0.25">
      <c r="A513">
        <v>8483</v>
      </c>
      <c r="F513" t="s">
        <v>22</v>
      </c>
    </row>
    <row r="514" spans="1:6" x14ac:dyDescent="0.25">
      <c r="A514">
        <v>8484</v>
      </c>
      <c r="B514" s="1">
        <v>1</v>
      </c>
      <c r="C514" s="4">
        <v>2</v>
      </c>
      <c r="D514" s="3">
        <v>3</v>
      </c>
      <c r="E514" s="2">
        <v>4</v>
      </c>
    </row>
    <row r="515" spans="1:6" x14ac:dyDescent="0.25">
      <c r="A515">
        <v>8485</v>
      </c>
      <c r="B515" s="1">
        <v>1</v>
      </c>
      <c r="C515" s="4">
        <v>2</v>
      </c>
      <c r="D515" s="3">
        <v>3</v>
      </c>
      <c r="E515" s="2">
        <v>4</v>
      </c>
    </row>
    <row r="516" spans="1:6" x14ac:dyDescent="0.25">
      <c r="A516">
        <v>8486</v>
      </c>
      <c r="B516" s="1">
        <v>1</v>
      </c>
      <c r="D516" s="3">
        <v>3</v>
      </c>
      <c r="E516" s="2">
        <v>4</v>
      </c>
    </row>
    <row r="517" spans="1:6" x14ac:dyDescent="0.25">
      <c r="A517">
        <v>8487</v>
      </c>
      <c r="B517" s="1">
        <v>1</v>
      </c>
      <c r="D517" s="3">
        <v>3</v>
      </c>
      <c r="E517" s="2">
        <v>4</v>
      </c>
    </row>
    <row r="518" spans="1:6" x14ac:dyDescent="0.25">
      <c r="A518">
        <v>8488</v>
      </c>
      <c r="B518" s="1">
        <v>1</v>
      </c>
      <c r="D518" s="3">
        <v>3</v>
      </c>
      <c r="E518" s="2">
        <v>4</v>
      </c>
    </row>
    <row r="519" spans="1:6" x14ac:dyDescent="0.25">
      <c r="A519">
        <v>8489</v>
      </c>
      <c r="B519" s="1">
        <v>1</v>
      </c>
      <c r="D519" s="3">
        <v>3</v>
      </c>
      <c r="E519" s="2">
        <v>4</v>
      </c>
    </row>
    <row r="520" spans="1:6" x14ac:dyDescent="0.25">
      <c r="A520">
        <v>8490</v>
      </c>
      <c r="B520" s="1">
        <v>1</v>
      </c>
      <c r="D520" s="3">
        <v>3</v>
      </c>
      <c r="E520" s="2">
        <v>4</v>
      </c>
    </row>
    <row r="521" spans="1:6" x14ac:dyDescent="0.25">
      <c r="A521">
        <v>8491</v>
      </c>
      <c r="B521" s="1">
        <v>1</v>
      </c>
      <c r="E521" s="2">
        <v>4</v>
      </c>
    </row>
    <row r="522" spans="1:6" x14ac:dyDescent="0.25">
      <c r="A522">
        <v>8492</v>
      </c>
      <c r="B522" s="1">
        <v>1</v>
      </c>
      <c r="E522" s="2">
        <v>4</v>
      </c>
    </row>
    <row r="523" spans="1:6" x14ac:dyDescent="0.25">
      <c r="A523">
        <v>8493</v>
      </c>
      <c r="B523" s="1">
        <v>1</v>
      </c>
      <c r="E523" s="2">
        <v>4</v>
      </c>
    </row>
    <row r="524" spans="1:6" x14ac:dyDescent="0.25">
      <c r="A524">
        <v>8494</v>
      </c>
      <c r="B524" s="1">
        <v>1</v>
      </c>
      <c r="E524" s="2">
        <v>4</v>
      </c>
    </row>
    <row r="525" spans="1:6" x14ac:dyDescent="0.25">
      <c r="A525">
        <v>8495</v>
      </c>
      <c r="B525" s="1">
        <v>1</v>
      </c>
    </row>
    <row r="526" spans="1:6" x14ac:dyDescent="0.25">
      <c r="A526">
        <v>8496</v>
      </c>
      <c r="B526" s="1">
        <v>1</v>
      </c>
      <c r="C526" s="4">
        <v>2</v>
      </c>
    </row>
    <row r="527" spans="1:6" x14ac:dyDescent="0.25">
      <c r="A527">
        <v>8497</v>
      </c>
      <c r="B527" s="1">
        <v>1</v>
      </c>
      <c r="C527" s="4">
        <v>2</v>
      </c>
    </row>
    <row r="528" spans="1:6" x14ac:dyDescent="0.25">
      <c r="A528">
        <v>8498</v>
      </c>
      <c r="B528" s="1">
        <v>1</v>
      </c>
      <c r="C528" s="4">
        <v>2</v>
      </c>
    </row>
    <row r="529" spans="1:5" x14ac:dyDescent="0.25">
      <c r="A529">
        <v>8499</v>
      </c>
      <c r="C529" s="4">
        <v>2</v>
      </c>
      <c r="D529" s="3">
        <v>3</v>
      </c>
    </row>
    <row r="530" spans="1:5" x14ac:dyDescent="0.25">
      <c r="A530">
        <v>8500</v>
      </c>
      <c r="C530" s="4">
        <v>2</v>
      </c>
      <c r="D530" s="3">
        <v>3</v>
      </c>
    </row>
    <row r="531" spans="1:5" x14ac:dyDescent="0.25">
      <c r="A531">
        <v>8501</v>
      </c>
      <c r="C531" s="4">
        <v>2</v>
      </c>
      <c r="D531" s="3">
        <v>3</v>
      </c>
    </row>
    <row r="532" spans="1:5" x14ac:dyDescent="0.25">
      <c r="A532">
        <v>8502</v>
      </c>
      <c r="C532" s="4">
        <v>2</v>
      </c>
      <c r="D532" s="3">
        <v>3</v>
      </c>
    </row>
    <row r="533" spans="1:5" x14ac:dyDescent="0.25">
      <c r="A533">
        <v>8503</v>
      </c>
      <c r="C533" s="4">
        <v>2</v>
      </c>
      <c r="D533" s="3">
        <v>3</v>
      </c>
    </row>
    <row r="534" spans="1:5" x14ac:dyDescent="0.25">
      <c r="A534">
        <v>8504</v>
      </c>
      <c r="C534" s="4">
        <v>2</v>
      </c>
      <c r="D534" s="3">
        <v>3</v>
      </c>
    </row>
    <row r="535" spans="1:5" x14ac:dyDescent="0.25">
      <c r="A535">
        <v>8505</v>
      </c>
      <c r="C535" s="4">
        <v>2</v>
      </c>
      <c r="D535" s="3">
        <v>3</v>
      </c>
    </row>
    <row r="536" spans="1:5" x14ac:dyDescent="0.25">
      <c r="A536">
        <v>8506</v>
      </c>
      <c r="C536" s="4">
        <v>2</v>
      </c>
      <c r="D536" s="3">
        <v>3</v>
      </c>
    </row>
    <row r="537" spans="1:5" x14ac:dyDescent="0.25">
      <c r="A537">
        <v>8507</v>
      </c>
      <c r="C537" s="4">
        <v>2</v>
      </c>
      <c r="D537" s="3">
        <v>3</v>
      </c>
    </row>
    <row r="538" spans="1:5" x14ac:dyDescent="0.25">
      <c r="A538">
        <v>8508</v>
      </c>
      <c r="B538" s="1">
        <v>1</v>
      </c>
      <c r="D538" s="3">
        <v>3</v>
      </c>
    </row>
    <row r="539" spans="1:5" x14ac:dyDescent="0.25">
      <c r="A539">
        <v>8509</v>
      </c>
      <c r="B539" s="1">
        <v>1</v>
      </c>
      <c r="D539" s="3">
        <v>3</v>
      </c>
    </row>
    <row r="540" spans="1:5" x14ac:dyDescent="0.25">
      <c r="A540">
        <v>8510</v>
      </c>
      <c r="B540" s="1">
        <v>1</v>
      </c>
      <c r="D540" s="3">
        <v>3</v>
      </c>
    </row>
    <row r="541" spans="1:5" x14ac:dyDescent="0.25">
      <c r="A541">
        <v>8511</v>
      </c>
      <c r="B541" s="1">
        <v>1</v>
      </c>
      <c r="E541" s="2">
        <v>4</v>
      </c>
    </row>
    <row r="542" spans="1:5" x14ac:dyDescent="0.25">
      <c r="A542">
        <v>8512</v>
      </c>
      <c r="B542" s="1">
        <v>1</v>
      </c>
      <c r="E542" s="2">
        <v>4</v>
      </c>
    </row>
    <row r="543" spans="1:5" x14ac:dyDescent="0.25">
      <c r="A543">
        <v>8513</v>
      </c>
      <c r="B543" s="1">
        <v>1</v>
      </c>
      <c r="E543" s="2">
        <v>4</v>
      </c>
    </row>
    <row r="544" spans="1:5" x14ac:dyDescent="0.25">
      <c r="A544">
        <v>8514</v>
      </c>
      <c r="B544" s="1">
        <v>1</v>
      </c>
      <c r="E544" s="2">
        <v>4</v>
      </c>
    </row>
    <row r="545" spans="1:5" x14ac:dyDescent="0.25">
      <c r="A545">
        <v>8515</v>
      </c>
      <c r="B545" s="1">
        <v>1</v>
      </c>
      <c r="E545" s="2">
        <v>4</v>
      </c>
    </row>
    <row r="546" spans="1:5" x14ac:dyDescent="0.25">
      <c r="A546">
        <v>8516</v>
      </c>
      <c r="B546" s="1">
        <v>1</v>
      </c>
      <c r="E546" s="2">
        <v>4</v>
      </c>
    </row>
    <row r="547" spans="1:5" x14ac:dyDescent="0.25">
      <c r="A547">
        <v>8517</v>
      </c>
      <c r="B547" s="1">
        <v>1</v>
      </c>
      <c r="E547" s="2">
        <v>4</v>
      </c>
    </row>
    <row r="548" spans="1:5" x14ac:dyDescent="0.25">
      <c r="A548">
        <v>8518</v>
      </c>
      <c r="B548" s="1">
        <v>1</v>
      </c>
      <c r="E548" s="2">
        <v>4</v>
      </c>
    </row>
    <row r="549" spans="1:5" x14ac:dyDescent="0.25">
      <c r="A549">
        <v>8519</v>
      </c>
      <c r="B549" s="1">
        <v>1</v>
      </c>
      <c r="E549" s="2">
        <v>4</v>
      </c>
    </row>
    <row r="550" spans="1:5" x14ac:dyDescent="0.25">
      <c r="A550">
        <v>8520</v>
      </c>
      <c r="B550" s="1">
        <v>1</v>
      </c>
      <c r="E550" s="2">
        <v>4</v>
      </c>
    </row>
    <row r="551" spans="1:5" x14ac:dyDescent="0.25">
      <c r="A551">
        <v>8521</v>
      </c>
      <c r="C551" s="4">
        <v>2</v>
      </c>
      <c r="E551" s="2">
        <v>4</v>
      </c>
    </row>
    <row r="552" spans="1:5" x14ac:dyDescent="0.25">
      <c r="A552">
        <v>8522</v>
      </c>
      <c r="C552" s="4">
        <v>2</v>
      </c>
    </row>
    <row r="553" spans="1:5" x14ac:dyDescent="0.25">
      <c r="A553">
        <v>8523</v>
      </c>
      <c r="C553" s="4">
        <v>2</v>
      </c>
      <c r="D553" s="3">
        <v>3</v>
      </c>
    </row>
    <row r="554" spans="1:5" x14ac:dyDescent="0.25">
      <c r="A554">
        <v>8524</v>
      </c>
      <c r="C554" s="4">
        <v>2</v>
      </c>
      <c r="D554" s="3">
        <v>3</v>
      </c>
    </row>
    <row r="555" spans="1:5" x14ac:dyDescent="0.25">
      <c r="A555">
        <v>8525</v>
      </c>
      <c r="C555" s="4">
        <v>2</v>
      </c>
      <c r="D555" s="3">
        <v>3</v>
      </c>
    </row>
    <row r="556" spans="1:5" x14ac:dyDescent="0.25">
      <c r="A556">
        <v>8526</v>
      </c>
      <c r="C556" s="4">
        <v>2</v>
      </c>
      <c r="D556" s="3">
        <v>3</v>
      </c>
    </row>
    <row r="557" spans="1:5" x14ac:dyDescent="0.25">
      <c r="A557">
        <v>8527</v>
      </c>
      <c r="C557" s="4">
        <v>2</v>
      </c>
      <c r="D557" s="3">
        <v>3</v>
      </c>
    </row>
    <row r="558" spans="1:5" x14ac:dyDescent="0.25">
      <c r="A558">
        <v>8528</v>
      </c>
      <c r="C558" s="4">
        <v>2</v>
      </c>
      <c r="D558" s="3">
        <v>3</v>
      </c>
    </row>
    <row r="559" spans="1:5" x14ac:dyDescent="0.25">
      <c r="A559">
        <v>8529</v>
      </c>
      <c r="C559" s="4">
        <v>2</v>
      </c>
      <c r="D559" s="3">
        <v>3</v>
      </c>
    </row>
    <row r="560" spans="1:5" x14ac:dyDescent="0.25">
      <c r="A560">
        <v>8530</v>
      </c>
      <c r="C560" s="4">
        <v>2</v>
      </c>
      <c r="D560" s="3">
        <v>3</v>
      </c>
    </row>
    <row r="561" spans="1:5" x14ac:dyDescent="0.25">
      <c r="A561">
        <v>8531</v>
      </c>
      <c r="C561" s="4">
        <v>2</v>
      </c>
      <c r="D561" s="3">
        <v>3</v>
      </c>
    </row>
    <row r="562" spans="1:5" x14ac:dyDescent="0.25">
      <c r="A562">
        <v>8532</v>
      </c>
      <c r="D562" s="3">
        <v>3</v>
      </c>
    </row>
    <row r="563" spans="1:5" x14ac:dyDescent="0.25">
      <c r="A563">
        <v>8533</v>
      </c>
      <c r="D563" s="3">
        <v>3</v>
      </c>
      <c r="E563" s="2">
        <v>4</v>
      </c>
    </row>
    <row r="564" spans="1:5" x14ac:dyDescent="0.25">
      <c r="A564">
        <v>8534</v>
      </c>
      <c r="B564" s="1">
        <v>1</v>
      </c>
      <c r="D564" s="3">
        <v>3</v>
      </c>
      <c r="E564" s="2">
        <v>4</v>
      </c>
    </row>
    <row r="565" spans="1:5" x14ac:dyDescent="0.25">
      <c r="A565">
        <v>8535</v>
      </c>
      <c r="B565" s="1">
        <v>1</v>
      </c>
      <c r="E565" s="2">
        <v>4</v>
      </c>
    </row>
    <row r="566" spans="1:5" x14ac:dyDescent="0.25">
      <c r="A566">
        <v>8536</v>
      </c>
      <c r="B566" s="1">
        <v>1</v>
      </c>
      <c r="E566" s="2">
        <v>4</v>
      </c>
    </row>
    <row r="567" spans="1:5" x14ac:dyDescent="0.25">
      <c r="A567">
        <v>8537</v>
      </c>
      <c r="B567" s="1">
        <v>1</v>
      </c>
      <c r="E567" s="2">
        <v>4</v>
      </c>
    </row>
    <row r="568" spans="1:5" x14ac:dyDescent="0.25">
      <c r="A568">
        <v>8538</v>
      </c>
      <c r="B568" s="1">
        <v>1</v>
      </c>
      <c r="E568" s="2">
        <v>4</v>
      </c>
    </row>
    <row r="569" spans="1:5" x14ac:dyDescent="0.25">
      <c r="A569">
        <v>8539</v>
      </c>
      <c r="B569" s="1">
        <v>1</v>
      </c>
      <c r="E569" s="2">
        <v>4</v>
      </c>
    </row>
    <row r="570" spans="1:5" x14ac:dyDescent="0.25">
      <c r="A570">
        <v>8540</v>
      </c>
      <c r="B570" s="1">
        <v>1</v>
      </c>
      <c r="E570" s="2">
        <v>4</v>
      </c>
    </row>
    <row r="571" spans="1:5" x14ac:dyDescent="0.25">
      <c r="A571">
        <v>8541</v>
      </c>
      <c r="B571" s="1">
        <v>1</v>
      </c>
      <c r="E571" s="2">
        <v>4</v>
      </c>
    </row>
    <row r="572" spans="1:5" x14ac:dyDescent="0.25">
      <c r="A572">
        <v>8542</v>
      </c>
      <c r="B572" s="1">
        <v>1</v>
      </c>
      <c r="E572" s="2">
        <v>4</v>
      </c>
    </row>
    <row r="573" spans="1:5" x14ac:dyDescent="0.25">
      <c r="A573">
        <v>8543</v>
      </c>
      <c r="B573" s="1">
        <v>1</v>
      </c>
      <c r="E573" s="2">
        <v>4</v>
      </c>
    </row>
    <row r="574" spans="1:5" x14ac:dyDescent="0.25">
      <c r="A574">
        <v>8544</v>
      </c>
      <c r="B574" s="1">
        <v>1</v>
      </c>
    </row>
    <row r="575" spans="1:5" x14ac:dyDescent="0.25">
      <c r="A575">
        <v>8545</v>
      </c>
    </row>
    <row r="576" spans="1:5" x14ac:dyDescent="0.25">
      <c r="A576">
        <v>8546</v>
      </c>
      <c r="C576" s="4">
        <v>2</v>
      </c>
      <c r="D576" s="3">
        <v>3</v>
      </c>
    </row>
    <row r="577" spans="1:5" x14ac:dyDescent="0.25">
      <c r="A577">
        <v>8547</v>
      </c>
      <c r="C577" s="4">
        <v>2</v>
      </c>
      <c r="D577" s="3">
        <v>3</v>
      </c>
    </row>
    <row r="578" spans="1:5" x14ac:dyDescent="0.25">
      <c r="A578">
        <v>8548</v>
      </c>
      <c r="C578" s="4">
        <v>2</v>
      </c>
      <c r="D578" s="3">
        <v>3</v>
      </c>
    </row>
    <row r="579" spans="1:5" x14ac:dyDescent="0.25">
      <c r="A579">
        <v>8549</v>
      </c>
      <c r="C579" s="4">
        <v>2</v>
      </c>
      <c r="D579" s="3">
        <v>3</v>
      </c>
    </row>
    <row r="580" spans="1:5" x14ac:dyDescent="0.25">
      <c r="A580">
        <v>8550</v>
      </c>
      <c r="C580" s="4">
        <v>2</v>
      </c>
      <c r="D580" s="3">
        <v>3</v>
      </c>
    </row>
    <row r="581" spans="1:5" x14ac:dyDescent="0.25">
      <c r="A581">
        <v>8551</v>
      </c>
      <c r="C581" s="4">
        <v>2</v>
      </c>
      <c r="D581" s="3">
        <v>3</v>
      </c>
    </row>
    <row r="582" spans="1:5" x14ac:dyDescent="0.25">
      <c r="A582">
        <v>8552</v>
      </c>
      <c r="C582" s="4">
        <v>2</v>
      </c>
      <c r="D582" s="3">
        <v>3</v>
      </c>
    </row>
    <row r="583" spans="1:5" x14ac:dyDescent="0.25">
      <c r="A583">
        <v>8553</v>
      </c>
      <c r="C583" s="4">
        <v>2</v>
      </c>
      <c r="D583" s="3">
        <v>3</v>
      </c>
    </row>
    <row r="584" spans="1:5" x14ac:dyDescent="0.25">
      <c r="A584">
        <v>8554</v>
      </c>
      <c r="C584" s="4">
        <v>2</v>
      </c>
      <c r="D584" s="3">
        <v>3</v>
      </c>
    </row>
    <row r="585" spans="1:5" x14ac:dyDescent="0.25">
      <c r="A585">
        <v>8555</v>
      </c>
      <c r="C585" s="4">
        <v>2</v>
      </c>
      <c r="D585" s="3">
        <v>3</v>
      </c>
    </row>
    <row r="586" spans="1:5" x14ac:dyDescent="0.25">
      <c r="A586">
        <v>8556</v>
      </c>
      <c r="B586" s="1">
        <v>1</v>
      </c>
      <c r="D586" s="3">
        <v>3</v>
      </c>
    </row>
    <row r="587" spans="1:5" x14ac:dyDescent="0.25">
      <c r="A587">
        <v>8557</v>
      </c>
      <c r="B587" s="1">
        <v>1</v>
      </c>
    </row>
    <row r="588" spans="1:5" x14ac:dyDescent="0.25">
      <c r="A588">
        <v>8558</v>
      </c>
      <c r="B588" s="1">
        <v>1</v>
      </c>
    </row>
    <row r="589" spans="1:5" x14ac:dyDescent="0.25">
      <c r="A589">
        <v>8559</v>
      </c>
      <c r="B589" s="1">
        <v>1</v>
      </c>
    </row>
    <row r="590" spans="1:5" x14ac:dyDescent="0.25">
      <c r="A590">
        <v>8560</v>
      </c>
      <c r="B590" s="1">
        <v>1</v>
      </c>
      <c r="E590" s="2">
        <v>4</v>
      </c>
    </row>
    <row r="591" spans="1:5" x14ac:dyDescent="0.25">
      <c r="A591">
        <v>8561</v>
      </c>
      <c r="B591" s="1">
        <v>1</v>
      </c>
      <c r="E591" s="2">
        <v>4</v>
      </c>
    </row>
    <row r="592" spans="1:5" x14ac:dyDescent="0.25">
      <c r="A592">
        <v>8562</v>
      </c>
      <c r="B592" s="1">
        <v>1</v>
      </c>
      <c r="E592" s="2">
        <v>4</v>
      </c>
    </row>
    <row r="593" spans="1:5" x14ac:dyDescent="0.25">
      <c r="A593">
        <v>8563</v>
      </c>
      <c r="B593" s="1">
        <v>1</v>
      </c>
      <c r="E593" s="2">
        <v>4</v>
      </c>
    </row>
    <row r="594" spans="1:5" x14ac:dyDescent="0.25">
      <c r="A594">
        <v>8564</v>
      </c>
      <c r="B594" s="1">
        <v>1</v>
      </c>
      <c r="E594" s="2">
        <v>4</v>
      </c>
    </row>
    <row r="595" spans="1:5" x14ac:dyDescent="0.25">
      <c r="A595">
        <v>8565</v>
      </c>
      <c r="B595" s="1">
        <v>1</v>
      </c>
      <c r="E595" s="2">
        <v>4</v>
      </c>
    </row>
    <row r="596" spans="1:5" x14ac:dyDescent="0.25">
      <c r="A596">
        <v>8566</v>
      </c>
      <c r="B596" s="1">
        <v>1</v>
      </c>
      <c r="E596" s="2">
        <v>4</v>
      </c>
    </row>
    <row r="597" spans="1:5" x14ac:dyDescent="0.25">
      <c r="A597">
        <v>8567</v>
      </c>
      <c r="E597" s="2">
        <v>4</v>
      </c>
    </row>
    <row r="598" spans="1:5" x14ac:dyDescent="0.25">
      <c r="A598">
        <v>8568</v>
      </c>
      <c r="E598" s="2">
        <v>4</v>
      </c>
    </row>
    <row r="599" spans="1:5" x14ac:dyDescent="0.25">
      <c r="A599">
        <v>8569</v>
      </c>
      <c r="C599" s="4">
        <v>2</v>
      </c>
      <c r="D599" s="3">
        <v>3</v>
      </c>
      <c r="E599" s="2">
        <v>4</v>
      </c>
    </row>
    <row r="600" spans="1:5" x14ac:dyDescent="0.25">
      <c r="A600">
        <v>8570</v>
      </c>
      <c r="C600" s="4">
        <v>2</v>
      </c>
      <c r="D600" s="3">
        <v>3</v>
      </c>
      <c r="E600" s="2">
        <v>4</v>
      </c>
    </row>
    <row r="601" spans="1:5" x14ac:dyDescent="0.25">
      <c r="A601">
        <v>8571</v>
      </c>
      <c r="C601" s="4">
        <v>2</v>
      </c>
      <c r="D601" s="3">
        <v>3</v>
      </c>
    </row>
    <row r="602" spans="1:5" x14ac:dyDescent="0.25">
      <c r="A602">
        <v>8572</v>
      </c>
      <c r="C602" s="4">
        <v>2</v>
      </c>
      <c r="D602" s="3">
        <v>3</v>
      </c>
    </row>
    <row r="603" spans="1:5" x14ac:dyDescent="0.25">
      <c r="A603">
        <v>8573</v>
      </c>
      <c r="C603" s="4">
        <v>2</v>
      </c>
      <c r="D603" s="3">
        <v>3</v>
      </c>
    </row>
    <row r="604" spans="1:5" x14ac:dyDescent="0.25">
      <c r="A604">
        <v>8574</v>
      </c>
      <c r="C604" s="4">
        <v>2</v>
      </c>
      <c r="D604" s="3">
        <v>3</v>
      </c>
    </row>
    <row r="605" spans="1:5" x14ac:dyDescent="0.25">
      <c r="A605">
        <v>8575</v>
      </c>
      <c r="C605" s="4">
        <v>2</v>
      </c>
      <c r="D605" s="3">
        <v>3</v>
      </c>
    </row>
    <row r="606" spans="1:5" x14ac:dyDescent="0.25">
      <c r="A606">
        <v>8576</v>
      </c>
      <c r="C606" s="4">
        <v>2</v>
      </c>
      <c r="D606" s="3">
        <v>3</v>
      </c>
    </row>
    <row r="607" spans="1:5" x14ac:dyDescent="0.25">
      <c r="A607">
        <v>8577</v>
      </c>
      <c r="C607" s="4">
        <v>2</v>
      </c>
      <c r="D607" s="3">
        <v>3</v>
      </c>
    </row>
    <row r="608" spans="1:5" x14ac:dyDescent="0.25">
      <c r="A608">
        <v>8578</v>
      </c>
      <c r="C608" s="4">
        <v>2</v>
      </c>
      <c r="D608" s="3">
        <v>3</v>
      </c>
    </row>
    <row r="609" spans="1:5" x14ac:dyDescent="0.25">
      <c r="A609">
        <v>8579</v>
      </c>
      <c r="C609" s="4">
        <v>2</v>
      </c>
      <c r="D609" s="3">
        <v>3</v>
      </c>
    </row>
    <row r="610" spans="1:5" x14ac:dyDescent="0.25">
      <c r="A610">
        <v>8580</v>
      </c>
    </row>
    <row r="611" spans="1:5" x14ac:dyDescent="0.25">
      <c r="A611">
        <v>8581</v>
      </c>
      <c r="B611" s="1">
        <v>1</v>
      </c>
    </row>
    <row r="612" spans="1:5" x14ac:dyDescent="0.25">
      <c r="A612">
        <v>8582</v>
      </c>
      <c r="B612" s="1">
        <v>1</v>
      </c>
    </row>
    <row r="613" spans="1:5" x14ac:dyDescent="0.25">
      <c r="A613">
        <v>8583</v>
      </c>
      <c r="B613" s="1">
        <v>1</v>
      </c>
      <c r="E613" s="2">
        <v>4</v>
      </c>
    </row>
    <row r="614" spans="1:5" x14ac:dyDescent="0.25">
      <c r="A614">
        <v>8584</v>
      </c>
      <c r="B614" s="1">
        <v>1</v>
      </c>
      <c r="E614" s="2">
        <v>4</v>
      </c>
    </row>
    <row r="615" spans="1:5" x14ac:dyDescent="0.25">
      <c r="A615">
        <v>8585</v>
      </c>
      <c r="B615" s="1">
        <v>1</v>
      </c>
      <c r="E615" s="2">
        <v>4</v>
      </c>
    </row>
    <row r="616" spans="1:5" x14ac:dyDescent="0.25">
      <c r="A616">
        <v>8586</v>
      </c>
      <c r="B616" s="1">
        <v>1</v>
      </c>
      <c r="E616" s="2">
        <v>4</v>
      </c>
    </row>
    <row r="617" spans="1:5" x14ac:dyDescent="0.25">
      <c r="A617">
        <v>8587</v>
      </c>
      <c r="B617" s="1">
        <v>1</v>
      </c>
      <c r="E617" s="2">
        <v>4</v>
      </c>
    </row>
    <row r="618" spans="1:5" x14ac:dyDescent="0.25">
      <c r="A618">
        <v>8588</v>
      </c>
      <c r="B618" s="1">
        <v>1</v>
      </c>
      <c r="E618" s="2">
        <v>4</v>
      </c>
    </row>
    <row r="619" spans="1:5" x14ac:dyDescent="0.25">
      <c r="A619">
        <v>8589</v>
      </c>
      <c r="B619" s="1">
        <v>1</v>
      </c>
      <c r="E619" s="2">
        <v>4</v>
      </c>
    </row>
    <row r="620" spans="1:5" x14ac:dyDescent="0.25">
      <c r="A620">
        <v>8590</v>
      </c>
      <c r="B620" s="1">
        <v>1</v>
      </c>
      <c r="E620" s="2">
        <v>4</v>
      </c>
    </row>
    <row r="621" spans="1:5" x14ac:dyDescent="0.25">
      <c r="A621">
        <v>8591</v>
      </c>
      <c r="B621" s="1">
        <v>1</v>
      </c>
      <c r="E621" s="2">
        <v>4</v>
      </c>
    </row>
    <row r="622" spans="1:5" x14ac:dyDescent="0.25">
      <c r="A622">
        <v>8592</v>
      </c>
      <c r="B622" s="1">
        <v>1</v>
      </c>
      <c r="E622" s="2">
        <v>4</v>
      </c>
    </row>
    <row r="623" spans="1:5" x14ac:dyDescent="0.25">
      <c r="A623">
        <v>8593</v>
      </c>
      <c r="C623" s="4">
        <v>2</v>
      </c>
      <c r="E623" s="2">
        <v>4</v>
      </c>
    </row>
    <row r="624" spans="1:5" x14ac:dyDescent="0.25">
      <c r="A624">
        <v>8594</v>
      </c>
      <c r="C624" s="4">
        <v>2</v>
      </c>
      <c r="D624" s="3">
        <v>3</v>
      </c>
      <c r="E624" s="2">
        <v>4</v>
      </c>
    </row>
    <row r="625" spans="1:5" x14ac:dyDescent="0.25">
      <c r="A625">
        <v>8595</v>
      </c>
      <c r="C625" s="4">
        <v>2</v>
      </c>
      <c r="D625" s="3">
        <v>3</v>
      </c>
    </row>
    <row r="626" spans="1:5" x14ac:dyDescent="0.25">
      <c r="A626">
        <v>8596</v>
      </c>
      <c r="C626" s="4">
        <v>2</v>
      </c>
      <c r="D626" s="3">
        <v>3</v>
      </c>
    </row>
    <row r="627" spans="1:5" x14ac:dyDescent="0.25">
      <c r="A627">
        <v>8597</v>
      </c>
      <c r="C627" s="4">
        <v>2</v>
      </c>
      <c r="D627" s="3">
        <v>3</v>
      </c>
    </row>
    <row r="628" spans="1:5" x14ac:dyDescent="0.25">
      <c r="A628">
        <v>8598</v>
      </c>
      <c r="C628" s="4">
        <v>2</v>
      </c>
      <c r="D628" s="3">
        <v>3</v>
      </c>
    </row>
    <row r="629" spans="1:5" x14ac:dyDescent="0.25">
      <c r="A629">
        <v>8599</v>
      </c>
      <c r="C629" s="4">
        <v>2</v>
      </c>
      <c r="D629" s="3">
        <v>3</v>
      </c>
    </row>
    <row r="630" spans="1:5" x14ac:dyDescent="0.25">
      <c r="A630">
        <v>8600</v>
      </c>
      <c r="C630" s="4">
        <v>2</v>
      </c>
      <c r="D630" s="3">
        <v>3</v>
      </c>
    </row>
    <row r="631" spans="1:5" x14ac:dyDescent="0.25">
      <c r="A631">
        <v>8601</v>
      </c>
      <c r="C631" s="4">
        <v>2</v>
      </c>
      <c r="D631" s="3">
        <v>3</v>
      </c>
    </row>
    <row r="632" spans="1:5" x14ac:dyDescent="0.25">
      <c r="A632">
        <v>8602</v>
      </c>
      <c r="C632" s="4">
        <v>2</v>
      </c>
      <c r="D632" s="3">
        <v>3</v>
      </c>
    </row>
    <row r="633" spans="1:5" x14ac:dyDescent="0.25">
      <c r="A633">
        <v>8603</v>
      </c>
      <c r="C633" s="4">
        <v>2</v>
      </c>
      <c r="D633" s="3">
        <v>3</v>
      </c>
    </row>
    <row r="634" spans="1:5" x14ac:dyDescent="0.25">
      <c r="A634">
        <v>8604</v>
      </c>
      <c r="B634" s="1">
        <v>1</v>
      </c>
      <c r="C634" s="4">
        <v>2</v>
      </c>
      <c r="D634" s="3">
        <v>3</v>
      </c>
    </row>
    <row r="635" spans="1:5" x14ac:dyDescent="0.25">
      <c r="A635">
        <v>8605</v>
      </c>
      <c r="B635" s="1">
        <v>1</v>
      </c>
      <c r="C635" s="4">
        <v>2</v>
      </c>
      <c r="D635" s="3">
        <v>3</v>
      </c>
    </row>
    <row r="636" spans="1:5" x14ac:dyDescent="0.25">
      <c r="A636">
        <v>8606</v>
      </c>
      <c r="B636" s="1">
        <v>1</v>
      </c>
      <c r="C636" s="4">
        <v>2</v>
      </c>
      <c r="D636" s="3">
        <v>3</v>
      </c>
    </row>
    <row r="637" spans="1:5" x14ac:dyDescent="0.25">
      <c r="A637">
        <v>8607</v>
      </c>
      <c r="B637" s="1">
        <v>1</v>
      </c>
    </row>
    <row r="638" spans="1:5" x14ac:dyDescent="0.25">
      <c r="A638">
        <v>8608</v>
      </c>
      <c r="B638" s="1">
        <v>1</v>
      </c>
    </row>
    <row r="639" spans="1:5" x14ac:dyDescent="0.25">
      <c r="A639">
        <v>8609</v>
      </c>
      <c r="B639" s="1">
        <v>1</v>
      </c>
      <c r="E639" s="2">
        <v>4</v>
      </c>
    </row>
    <row r="640" spans="1:5" x14ac:dyDescent="0.25">
      <c r="A640">
        <v>8610</v>
      </c>
      <c r="B640" s="1">
        <v>1</v>
      </c>
      <c r="E640" s="2">
        <v>4</v>
      </c>
    </row>
    <row r="641" spans="1:5" x14ac:dyDescent="0.25">
      <c r="A641">
        <v>8611</v>
      </c>
      <c r="B641" s="1">
        <v>1</v>
      </c>
      <c r="E641" s="2">
        <v>4</v>
      </c>
    </row>
    <row r="642" spans="1:5" x14ac:dyDescent="0.25">
      <c r="A642">
        <v>8612</v>
      </c>
      <c r="B642" s="1">
        <v>1</v>
      </c>
      <c r="E642" s="2">
        <v>4</v>
      </c>
    </row>
    <row r="643" spans="1:5" x14ac:dyDescent="0.25">
      <c r="A643">
        <v>8613</v>
      </c>
      <c r="B643" s="1">
        <v>1</v>
      </c>
      <c r="E643" s="2">
        <v>4</v>
      </c>
    </row>
    <row r="644" spans="1:5" x14ac:dyDescent="0.25">
      <c r="A644">
        <v>8614</v>
      </c>
      <c r="B644" s="1">
        <v>1</v>
      </c>
      <c r="E644" s="2">
        <v>4</v>
      </c>
    </row>
    <row r="645" spans="1:5" x14ac:dyDescent="0.25">
      <c r="A645">
        <v>8615</v>
      </c>
      <c r="B645" s="1">
        <v>1</v>
      </c>
      <c r="E645" s="2">
        <v>4</v>
      </c>
    </row>
    <row r="646" spans="1:5" x14ac:dyDescent="0.25">
      <c r="A646">
        <v>8616</v>
      </c>
      <c r="B646" s="1">
        <v>1</v>
      </c>
      <c r="E646" s="2">
        <v>4</v>
      </c>
    </row>
    <row r="647" spans="1:5" x14ac:dyDescent="0.25">
      <c r="A647">
        <v>8617</v>
      </c>
      <c r="B647" s="1">
        <v>1</v>
      </c>
      <c r="E647" s="2">
        <v>4</v>
      </c>
    </row>
    <row r="648" spans="1:5" x14ac:dyDescent="0.25">
      <c r="A648">
        <v>8618</v>
      </c>
      <c r="E648" s="2">
        <v>4</v>
      </c>
    </row>
    <row r="649" spans="1:5" x14ac:dyDescent="0.25">
      <c r="A649">
        <v>8619</v>
      </c>
      <c r="C649" s="4">
        <v>2</v>
      </c>
      <c r="D649" s="3">
        <v>3</v>
      </c>
      <c r="E649" s="2">
        <v>4</v>
      </c>
    </row>
    <row r="650" spans="1:5" x14ac:dyDescent="0.25">
      <c r="A650">
        <v>8620</v>
      </c>
      <c r="C650" s="4">
        <v>2</v>
      </c>
      <c r="D650" s="3">
        <v>3</v>
      </c>
      <c r="E650" s="2">
        <v>4</v>
      </c>
    </row>
    <row r="651" spans="1:5" x14ac:dyDescent="0.25">
      <c r="A651">
        <v>8621</v>
      </c>
      <c r="C651" s="4">
        <v>2</v>
      </c>
      <c r="D651" s="3">
        <v>3</v>
      </c>
    </row>
    <row r="652" spans="1:5" x14ac:dyDescent="0.25">
      <c r="A652">
        <v>8622</v>
      </c>
      <c r="C652" s="4">
        <v>2</v>
      </c>
      <c r="D652" s="3">
        <v>3</v>
      </c>
    </row>
    <row r="653" spans="1:5" x14ac:dyDescent="0.25">
      <c r="A653">
        <v>8623</v>
      </c>
      <c r="C653" s="4">
        <v>2</v>
      </c>
      <c r="D653" s="3">
        <v>3</v>
      </c>
    </row>
    <row r="654" spans="1:5" x14ac:dyDescent="0.25">
      <c r="A654">
        <v>8624</v>
      </c>
      <c r="C654" s="4">
        <v>2</v>
      </c>
      <c r="D654" s="3">
        <v>3</v>
      </c>
    </row>
    <row r="655" spans="1:5" x14ac:dyDescent="0.25">
      <c r="A655">
        <v>8625</v>
      </c>
      <c r="C655" s="4">
        <v>2</v>
      </c>
      <c r="D655" s="3">
        <v>3</v>
      </c>
    </row>
    <row r="656" spans="1:5" x14ac:dyDescent="0.25">
      <c r="A656">
        <v>8626</v>
      </c>
      <c r="C656" s="4">
        <v>2</v>
      </c>
      <c r="D656" s="3">
        <v>3</v>
      </c>
    </row>
    <row r="657" spans="1:5" x14ac:dyDescent="0.25">
      <c r="A657">
        <v>8627</v>
      </c>
      <c r="C657" s="4">
        <v>2</v>
      </c>
      <c r="D657" s="3">
        <v>3</v>
      </c>
    </row>
    <row r="658" spans="1:5" x14ac:dyDescent="0.25">
      <c r="A658">
        <v>8628</v>
      </c>
      <c r="C658" s="4">
        <v>2</v>
      </c>
      <c r="D658" s="3">
        <v>3</v>
      </c>
    </row>
    <row r="659" spans="1:5" x14ac:dyDescent="0.25">
      <c r="A659">
        <v>8629</v>
      </c>
      <c r="C659" s="4">
        <v>2</v>
      </c>
      <c r="D659" s="3">
        <v>3</v>
      </c>
    </row>
    <row r="660" spans="1:5" x14ac:dyDescent="0.25">
      <c r="A660">
        <v>8630</v>
      </c>
      <c r="C660" s="4">
        <v>2</v>
      </c>
      <c r="D660" s="3">
        <v>3</v>
      </c>
    </row>
    <row r="661" spans="1:5" x14ac:dyDescent="0.25">
      <c r="A661">
        <v>8631</v>
      </c>
      <c r="D661" s="3">
        <v>3</v>
      </c>
    </row>
    <row r="662" spans="1:5" x14ac:dyDescent="0.25">
      <c r="A662">
        <v>8632</v>
      </c>
      <c r="D662" s="3">
        <v>3</v>
      </c>
    </row>
    <row r="663" spans="1:5" x14ac:dyDescent="0.25">
      <c r="A663">
        <v>8633</v>
      </c>
      <c r="D663" s="3">
        <v>3</v>
      </c>
    </row>
    <row r="664" spans="1:5" x14ac:dyDescent="0.25">
      <c r="A664">
        <v>8634</v>
      </c>
      <c r="E664" s="2">
        <v>4</v>
      </c>
    </row>
    <row r="665" spans="1:5" x14ac:dyDescent="0.25">
      <c r="A665">
        <v>8635</v>
      </c>
      <c r="E665" s="2">
        <v>4</v>
      </c>
    </row>
    <row r="666" spans="1:5" x14ac:dyDescent="0.25">
      <c r="A666">
        <v>8636</v>
      </c>
      <c r="B666" s="1">
        <v>1</v>
      </c>
      <c r="E666" s="2">
        <v>4</v>
      </c>
    </row>
    <row r="667" spans="1:5" x14ac:dyDescent="0.25">
      <c r="A667">
        <v>8637</v>
      </c>
      <c r="B667" s="1">
        <v>1</v>
      </c>
      <c r="E667" s="2">
        <v>4</v>
      </c>
    </row>
    <row r="668" spans="1:5" x14ac:dyDescent="0.25">
      <c r="A668">
        <v>8638</v>
      </c>
      <c r="B668" s="1">
        <v>1</v>
      </c>
      <c r="E668" s="2">
        <v>4</v>
      </c>
    </row>
    <row r="669" spans="1:5" x14ac:dyDescent="0.25">
      <c r="A669">
        <v>8639</v>
      </c>
      <c r="B669" s="1">
        <v>1</v>
      </c>
      <c r="E669" s="2">
        <v>4</v>
      </c>
    </row>
    <row r="670" spans="1:5" x14ac:dyDescent="0.25">
      <c r="A670">
        <v>8640</v>
      </c>
      <c r="B670" s="1">
        <v>1</v>
      </c>
      <c r="E670" s="2">
        <v>4</v>
      </c>
    </row>
    <row r="671" spans="1:5" x14ac:dyDescent="0.25">
      <c r="A671">
        <v>8641</v>
      </c>
      <c r="B671" s="1">
        <v>1</v>
      </c>
      <c r="E671" s="2">
        <v>4</v>
      </c>
    </row>
    <row r="672" spans="1:5" x14ac:dyDescent="0.25">
      <c r="A672">
        <v>8642</v>
      </c>
      <c r="B672" s="1">
        <v>1</v>
      </c>
      <c r="E672" s="2">
        <v>4</v>
      </c>
    </row>
    <row r="673" spans="1:5" x14ac:dyDescent="0.25">
      <c r="A673">
        <v>8643</v>
      </c>
      <c r="B673" s="1">
        <v>1</v>
      </c>
      <c r="E673" s="2">
        <v>4</v>
      </c>
    </row>
    <row r="674" spans="1:5" x14ac:dyDescent="0.25">
      <c r="A674">
        <v>8644</v>
      </c>
      <c r="B674" s="1">
        <v>1</v>
      </c>
      <c r="E674" s="2">
        <v>4</v>
      </c>
    </row>
    <row r="675" spans="1:5" x14ac:dyDescent="0.25">
      <c r="A675">
        <v>8645</v>
      </c>
      <c r="B675" s="1">
        <v>1</v>
      </c>
      <c r="C675" s="4">
        <v>2</v>
      </c>
      <c r="E675" s="2">
        <v>4</v>
      </c>
    </row>
    <row r="676" spans="1:5" x14ac:dyDescent="0.25">
      <c r="A676">
        <v>8646</v>
      </c>
      <c r="C676" s="4">
        <v>2</v>
      </c>
      <c r="E676" s="2">
        <v>4</v>
      </c>
    </row>
    <row r="677" spans="1:5" x14ac:dyDescent="0.25">
      <c r="A677">
        <v>8647</v>
      </c>
      <c r="C677" s="4">
        <v>2</v>
      </c>
      <c r="E677" s="2">
        <v>4</v>
      </c>
    </row>
    <row r="678" spans="1:5" x14ac:dyDescent="0.25">
      <c r="A678">
        <v>8648</v>
      </c>
      <c r="C678" s="4">
        <v>2</v>
      </c>
      <c r="D678" s="3">
        <v>3</v>
      </c>
    </row>
    <row r="679" spans="1:5" x14ac:dyDescent="0.25">
      <c r="A679">
        <v>8649</v>
      </c>
      <c r="C679" s="4">
        <v>2</v>
      </c>
      <c r="D679" s="3">
        <v>3</v>
      </c>
    </row>
    <row r="680" spans="1:5" x14ac:dyDescent="0.25">
      <c r="A680">
        <v>8650</v>
      </c>
      <c r="C680" s="4">
        <v>2</v>
      </c>
      <c r="D680" s="3">
        <v>3</v>
      </c>
    </row>
    <row r="681" spans="1:5" x14ac:dyDescent="0.25">
      <c r="A681">
        <v>8651</v>
      </c>
      <c r="C681" s="4">
        <v>2</v>
      </c>
      <c r="D681" s="3">
        <v>3</v>
      </c>
    </row>
    <row r="682" spans="1:5" x14ac:dyDescent="0.25">
      <c r="A682">
        <v>8652</v>
      </c>
      <c r="C682" s="4">
        <v>2</v>
      </c>
      <c r="D682" s="3">
        <v>3</v>
      </c>
    </row>
    <row r="683" spans="1:5" x14ac:dyDescent="0.25">
      <c r="A683">
        <v>8653</v>
      </c>
      <c r="C683" s="4">
        <v>2</v>
      </c>
      <c r="D683" s="3">
        <v>3</v>
      </c>
    </row>
    <row r="684" spans="1:5" x14ac:dyDescent="0.25">
      <c r="A684">
        <v>8654</v>
      </c>
      <c r="C684" s="4">
        <v>2</v>
      </c>
      <c r="D684" s="3">
        <v>3</v>
      </c>
    </row>
    <row r="685" spans="1:5" x14ac:dyDescent="0.25">
      <c r="A685">
        <v>8655</v>
      </c>
      <c r="C685" s="4">
        <v>2</v>
      </c>
      <c r="D685" s="3">
        <v>3</v>
      </c>
    </row>
    <row r="686" spans="1:5" x14ac:dyDescent="0.25">
      <c r="A686">
        <v>8656</v>
      </c>
      <c r="D686" s="3">
        <v>3</v>
      </c>
    </row>
    <row r="687" spans="1:5" x14ac:dyDescent="0.25">
      <c r="A687">
        <v>8657</v>
      </c>
      <c r="D687" s="3">
        <v>3</v>
      </c>
    </row>
    <row r="688" spans="1:5" x14ac:dyDescent="0.25">
      <c r="A688">
        <v>8658</v>
      </c>
      <c r="D688" s="3">
        <v>3</v>
      </c>
    </row>
    <row r="689" spans="1:5" x14ac:dyDescent="0.25">
      <c r="A689">
        <v>8659</v>
      </c>
      <c r="D689" s="3">
        <v>3</v>
      </c>
    </row>
    <row r="690" spans="1:5" x14ac:dyDescent="0.25">
      <c r="A690">
        <v>8660</v>
      </c>
      <c r="D690" s="3">
        <v>3</v>
      </c>
    </row>
    <row r="691" spans="1:5" x14ac:dyDescent="0.25">
      <c r="A691">
        <v>8661</v>
      </c>
      <c r="B691" s="1">
        <v>1</v>
      </c>
      <c r="E691" s="2">
        <v>4</v>
      </c>
    </row>
    <row r="692" spans="1:5" x14ac:dyDescent="0.25">
      <c r="A692">
        <v>8662</v>
      </c>
      <c r="B692" s="1">
        <v>1</v>
      </c>
      <c r="E692" s="2">
        <v>4</v>
      </c>
    </row>
    <row r="693" spans="1:5" x14ac:dyDescent="0.25">
      <c r="A693">
        <v>8663</v>
      </c>
      <c r="B693" s="1">
        <v>1</v>
      </c>
      <c r="E693" s="2">
        <v>4</v>
      </c>
    </row>
    <row r="694" spans="1:5" x14ac:dyDescent="0.25">
      <c r="A694">
        <v>8664</v>
      </c>
      <c r="B694" s="1">
        <v>1</v>
      </c>
      <c r="E694" s="2">
        <v>4</v>
      </c>
    </row>
    <row r="695" spans="1:5" x14ac:dyDescent="0.25">
      <c r="A695">
        <v>8665</v>
      </c>
      <c r="B695" s="1">
        <v>1</v>
      </c>
      <c r="E695" s="2">
        <v>4</v>
      </c>
    </row>
    <row r="696" spans="1:5" x14ac:dyDescent="0.25">
      <c r="A696">
        <v>8666</v>
      </c>
      <c r="B696" s="1">
        <v>1</v>
      </c>
      <c r="E696" s="2">
        <v>4</v>
      </c>
    </row>
    <row r="697" spans="1:5" x14ac:dyDescent="0.25">
      <c r="A697">
        <v>8667</v>
      </c>
      <c r="B697" s="1">
        <v>1</v>
      </c>
      <c r="E697" s="2">
        <v>4</v>
      </c>
    </row>
    <row r="698" spans="1:5" x14ac:dyDescent="0.25">
      <c r="A698">
        <v>8668</v>
      </c>
      <c r="B698" s="1">
        <v>1</v>
      </c>
      <c r="C698" s="4">
        <v>2</v>
      </c>
      <c r="E698" s="2">
        <v>4</v>
      </c>
    </row>
    <row r="699" spans="1:5" x14ac:dyDescent="0.25">
      <c r="A699">
        <v>8669</v>
      </c>
      <c r="B699" s="1">
        <v>1</v>
      </c>
      <c r="C699" s="4">
        <v>2</v>
      </c>
      <c r="E699" s="2">
        <v>4</v>
      </c>
    </row>
    <row r="700" spans="1:5" x14ac:dyDescent="0.25">
      <c r="A700">
        <v>8670</v>
      </c>
      <c r="B700" s="1">
        <v>1</v>
      </c>
      <c r="C700" s="4">
        <v>2</v>
      </c>
    </row>
    <row r="701" spans="1:5" x14ac:dyDescent="0.25">
      <c r="A701">
        <v>8671</v>
      </c>
      <c r="C701" s="4">
        <v>2</v>
      </c>
    </row>
    <row r="702" spans="1:5" x14ac:dyDescent="0.25">
      <c r="A702">
        <v>8672</v>
      </c>
      <c r="C702" s="4">
        <v>2</v>
      </c>
    </row>
    <row r="703" spans="1:5" x14ac:dyDescent="0.25">
      <c r="A703">
        <v>8673</v>
      </c>
      <c r="C703" s="4">
        <v>2</v>
      </c>
    </row>
    <row r="704" spans="1:5" x14ac:dyDescent="0.25">
      <c r="A704">
        <v>8674</v>
      </c>
      <c r="C704" s="4">
        <v>2</v>
      </c>
      <c r="D704" s="3">
        <v>3</v>
      </c>
    </row>
    <row r="705" spans="1:5" x14ac:dyDescent="0.25">
      <c r="A705">
        <v>8675</v>
      </c>
      <c r="C705" s="4">
        <v>2</v>
      </c>
      <c r="D705" s="3">
        <v>3</v>
      </c>
    </row>
    <row r="706" spans="1:5" x14ac:dyDescent="0.25">
      <c r="A706">
        <v>8676</v>
      </c>
      <c r="C706" s="4">
        <v>2</v>
      </c>
      <c r="D706" s="3">
        <v>3</v>
      </c>
    </row>
    <row r="707" spans="1:5" x14ac:dyDescent="0.25">
      <c r="A707">
        <v>8677</v>
      </c>
      <c r="C707" s="4">
        <v>2</v>
      </c>
      <c r="D707" s="3">
        <v>3</v>
      </c>
    </row>
    <row r="708" spans="1:5" x14ac:dyDescent="0.25">
      <c r="A708">
        <v>8678</v>
      </c>
      <c r="C708" s="4">
        <v>2</v>
      </c>
      <c r="D708" s="3">
        <v>3</v>
      </c>
    </row>
    <row r="709" spans="1:5" x14ac:dyDescent="0.25">
      <c r="A709">
        <v>8679</v>
      </c>
      <c r="D709" s="3">
        <v>3</v>
      </c>
    </row>
    <row r="710" spans="1:5" x14ac:dyDescent="0.25">
      <c r="A710">
        <v>8680</v>
      </c>
      <c r="D710" s="3">
        <v>3</v>
      </c>
    </row>
    <row r="711" spans="1:5" x14ac:dyDescent="0.25">
      <c r="A711">
        <v>8681</v>
      </c>
      <c r="B711" s="1">
        <v>1</v>
      </c>
      <c r="D711" s="3">
        <v>3</v>
      </c>
    </row>
    <row r="712" spans="1:5" x14ac:dyDescent="0.25">
      <c r="A712">
        <v>8682</v>
      </c>
      <c r="B712" s="1">
        <v>1</v>
      </c>
      <c r="D712" s="3">
        <v>3</v>
      </c>
      <c r="E712" s="2">
        <v>4</v>
      </c>
    </row>
    <row r="713" spans="1:5" x14ac:dyDescent="0.25">
      <c r="A713">
        <v>8683</v>
      </c>
      <c r="B713" s="1">
        <v>1</v>
      </c>
      <c r="D713" s="3">
        <v>3</v>
      </c>
      <c r="E713" s="2">
        <v>4</v>
      </c>
    </row>
    <row r="714" spans="1:5" x14ac:dyDescent="0.25">
      <c r="A714">
        <v>8684</v>
      </c>
      <c r="B714" s="1">
        <v>1</v>
      </c>
      <c r="D714" s="3">
        <v>3</v>
      </c>
      <c r="E714" s="2">
        <v>4</v>
      </c>
    </row>
    <row r="715" spans="1:5" x14ac:dyDescent="0.25">
      <c r="A715">
        <v>8685</v>
      </c>
      <c r="B715" s="1">
        <v>1</v>
      </c>
      <c r="D715" s="3">
        <v>3</v>
      </c>
      <c r="E715" s="2">
        <v>4</v>
      </c>
    </row>
    <row r="716" spans="1:5" x14ac:dyDescent="0.25">
      <c r="A716">
        <v>8686</v>
      </c>
      <c r="B716" s="1">
        <v>1</v>
      </c>
      <c r="E716" s="2">
        <v>4</v>
      </c>
    </row>
    <row r="717" spans="1:5" x14ac:dyDescent="0.25">
      <c r="A717">
        <v>8687</v>
      </c>
      <c r="B717" s="1">
        <v>1</v>
      </c>
      <c r="E717" s="2">
        <v>4</v>
      </c>
    </row>
    <row r="718" spans="1:5" x14ac:dyDescent="0.25">
      <c r="A718">
        <v>8688</v>
      </c>
      <c r="B718" s="1">
        <v>1</v>
      </c>
      <c r="E718" s="2">
        <v>4</v>
      </c>
    </row>
    <row r="719" spans="1:5" x14ac:dyDescent="0.25">
      <c r="A719">
        <v>8689</v>
      </c>
      <c r="B719" s="1">
        <v>1</v>
      </c>
      <c r="E719" s="2">
        <v>4</v>
      </c>
    </row>
    <row r="720" spans="1:5" x14ac:dyDescent="0.25">
      <c r="A720">
        <v>8690</v>
      </c>
      <c r="B720" s="1">
        <v>1</v>
      </c>
      <c r="C720" s="4">
        <v>2</v>
      </c>
      <c r="E720" s="2">
        <v>4</v>
      </c>
    </row>
    <row r="721" spans="1:5" x14ac:dyDescent="0.25">
      <c r="A721">
        <v>8691</v>
      </c>
      <c r="B721" s="1">
        <v>1</v>
      </c>
      <c r="C721" s="4">
        <v>2</v>
      </c>
      <c r="E721" s="2">
        <v>4</v>
      </c>
    </row>
    <row r="722" spans="1:5" x14ac:dyDescent="0.25">
      <c r="A722">
        <v>8692</v>
      </c>
      <c r="B722" s="1">
        <v>1</v>
      </c>
      <c r="C722" s="4">
        <v>2</v>
      </c>
      <c r="E722" s="2">
        <v>4</v>
      </c>
    </row>
    <row r="723" spans="1:5" x14ac:dyDescent="0.25">
      <c r="A723">
        <v>8693</v>
      </c>
      <c r="B723" s="1">
        <v>1</v>
      </c>
      <c r="C723" s="4">
        <v>2</v>
      </c>
      <c r="E723" s="2">
        <v>4</v>
      </c>
    </row>
    <row r="724" spans="1:5" x14ac:dyDescent="0.25">
      <c r="A724">
        <v>8694</v>
      </c>
      <c r="C724" s="4">
        <v>2</v>
      </c>
    </row>
    <row r="725" spans="1:5" x14ac:dyDescent="0.25">
      <c r="A725">
        <v>8695</v>
      </c>
      <c r="C725" s="4">
        <v>2</v>
      </c>
    </row>
    <row r="726" spans="1:5" x14ac:dyDescent="0.25">
      <c r="A726">
        <v>8696</v>
      </c>
      <c r="C726" s="4">
        <v>2</v>
      </c>
    </row>
    <row r="727" spans="1:5" x14ac:dyDescent="0.25">
      <c r="A727">
        <v>8697</v>
      </c>
      <c r="C727" s="4">
        <v>2</v>
      </c>
    </row>
    <row r="728" spans="1:5" x14ac:dyDescent="0.25">
      <c r="A728">
        <v>8698</v>
      </c>
      <c r="C728" s="4">
        <v>2</v>
      </c>
      <c r="D728" s="3">
        <v>3</v>
      </c>
    </row>
    <row r="729" spans="1:5" x14ac:dyDescent="0.25">
      <c r="A729">
        <v>8699</v>
      </c>
      <c r="C729" s="4">
        <v>2</v>
      </c>
      <c r="D729" s="3">
        <v>3</v>
      </c>
    </row>
    <row r="730" spans="1:5" x14ac:dyDescent="0.25">
      <c r="A730">
        <v>8700</v>
      </c>
      <c r="C730" s="4">
        <v>2</v>
      </c>
      <c r="D730" s="3">
        <v>3</v>
      </c>
    </row>
    <row r="731" spans="1:5" x14ac:dyDescent="0.25">
      <c r="A731">
        <v>8701</v>
      </c>
      <c r="C731" s="4">
        <v>2</v>
      </c>
      <c r="D731" s="3">
        <v>3</v>
      </c>
    </row>
    <row r="732" spans="1:5" x14ac:dyDescent="0.25">
      <c r="A732">
        <v>8702</v>
      </c>
      <c r="C732" s="4">
        <v>2</v>
      </c>
      <c r="D732" s="3">
        <v>3</v>
      </c>
    </row>
    <row r="733" spans="1:5" x14ac:dyDescent="0.25">
      <c r="A733">
        <v>8703</v>
      </c>
      <c r="C733" s="4">
        <v>2</v>
      </c>
      <c r="D733" s="3">
        <v>3</v>
      </c>
    </row>
    <row r="734" spans="1:5" x14ac:dyDescent="0.25">
      <c r="A734">
        <v>8704</v>
      </c>
      <c r="B734" s="1">
        <v>1</v>
      </c>
      <c r="C734" s="4">
        <v>2</v>
      </c>
      <c r="D734" s="3">
        <v>3</v>
      </c>
    </row>
    <row r="735" spans="1:5" x14ac:dyDescent="0.25">
      <c r="A735">
        <v>8705</v>
      </c>
      <c r="B735" s="1">
        <v>1</v>
      </c>
      <c r="C735" s="4">
        <v>2</v>
      </c>
      <c r="D735" s="3">
        <v>3</v>
      </c>
    </row>
    <row r="736" spans="1:5" x14ac:dyDescent="0.25">
      <c r="A736">
        <v>8706</v>
      </c>
      <c r="B736" s="1">
        <v>1</v>
      </c>
      <c r="D736" s="3">
        <v>3</v>
      </c>
    </row>
    <row r="737" spans="1:5" x14ac:dyDescent="0.25">
      <c r="A737">
        <v>8707</v>
      </c>
      <c r="B737" s="1">
        <v>1</v>
      </c>
      <c r="D737" s="3">
        <v>3</v>
      </c>
      <c r="E737" s="2">
        <v>4</v>
      </c>
    </row>
    <row r="738" spans="1:5" x14ac:dyDescent="0.25">
      <c r="A738">
        <v>8708</v>
      </c>
      <c r="B738" s="1">
        <v>1</v>
      </c>
      <c r="D738" s="3">
        <v>3</v>
      </c>
      <c r="E738" s="2">
        <v>4</v>
      </c>
    </row>
    <row r="739" spans="1:5" x14ac:dyDescent="0.25">
      <c r="A739">
        <v>8709</v>
      </c>
      <c r="B739" s="1">
        <v>1</v>
      </c>
      <c r="D739" s="3">
        <v>3</v>
      </c>
      <c r="E739" s="2">
        <v>4</v>
      </c>
    </row>
    <row r="740" spans="1:5" x14ac:dyDescent="0.25">
      <c r="A740">
        <v>8710</v>
      </c>
      <c r="B740" s="1">
        <v>1</v>
      </c>
      <c r="D740" s="3">
        <v>3</v>
      </c>
      <c r="E740" s="2">
        <v>4</v>
      </c>
    </row>
    <row r="741" spans="1:5" x14ac:dyDescent="0.25">
      <c r="A741">
        <v>8711</v>
      </c>
      <c r="B741" s="1">
        <v>1</v>
      </c>
      <c r="D741" s="3">
        <v>3</v>
      </c>
      <c r="E741" s="2">
        <v>4</v>
      </c>
    </row>
    <row r="742" spans="1:5" x14ac:dyDescent="0.25">
      <c r="A742">
        <v>8712</v>
      </c>
      <c r="B742" s="1">
        <v>1</v>
      </c>
      <c r="D742" s="3">
        <v>3</v>
      </c>
      <c r="E742" s="2">
        <v>4</v>
      </c>
    </row>
    <row r="743" spans="1:5" x14ac:dyDescent="0.25">
      <c r="A743">
        <v>8713</v>
      </c>
      <c r="B743" s="1">
        <v>1</v>
      </c>
      <c r="E743" s="2">
        <v>4</v>
      </c>
    </row>
    <row r="744" spans="1:5" x14ac:dyDescent="0.25">
      <c r="A744">
        <v>8714</v>
      </c>
      <c r="B744" s="1">
        <v>1</v>
      </c>
      <c r="E744" s="2">
        <v>4</v>
      </c>
    </row>
    <row r="745" spans="1:5" x14ac:dyDescent="0.25">
      <c r="A745">
        <v>8715</v>
      </c>
      <c r="B745" s="1">
        <v>1</v>
      </c>
      <c r="E745" s="2">
        <v>4</v>
      </c>
    </row>
    <row r="746" spans="1:5" x14ac:dyDescent="0.25">
      <c r="A746">
        <v>8716</v>
      </c>
      <c r="B746" s="1">
        <v>1</v>
      </c>
      <c r="E746" s="2">
        <v>4</v>
      </c>
    </row>
    <row r="747" spans="1:5" x14ac:dyDescent="0.25">
      <c r="A747">
        <v>8717</v>
      </c>
      <c r="B747" s="1">
        <v>1</v>
      </c>
      <c r="E747" s="2">
        <v>4</v>
      </c>
    </row>
    <row r="748" spans="1:5" x14ac:dyDescent="0.25">
      <c r="A748">
        <v>8718</v>
      </c>
      <c r="E748" s="2">
        <v>4</v>
      </c>
    </row>
    <row r="749" spans="1:5" x14ac:dyDescent="0.25">
      <c r="A749">
        <v>8719</v>
      </c>
      <c r="E749" s="2">
        <v>4</v>
      </c>
    </row>
    <row r="750" spans="1:5" x14ac:dyDescent="0.25">
      <c r="A750">
        <v>8720</v>
      </c>
      <c r="C750" s="4">
        <v>2</v>
      </c>
      <c r="D750" s="3">
        <v>3</v>
      </c>
      <c r="E750" s="2">
        <v>4</v>
      </c>
    </row>
    <row r="751" spans="1:5" x14ac:dyDescent="0.25">
      <c r="A751">
        <v>8721</v>
      </c>
      <c r="C751" s="4">
        <v>2</v>
      </c>
      <c r="D751" s="3">
        <v>3</v>
      </c>
      <c r="E751" s="2">
        <v>4</v>
      </c>
    </row>
    <row r="752" spans="1:5" x14ac:dyDescent="0.25">
      <c r="A752">
        <v>8722</v>
      </c>
      <c r="C752" s="4">
        <v>2</v>
      </c>
      <c r="D752" s="3">
        <v>3</v>
      </c>
    </row>
    <row r="753" spans="1:5" x14ac:dyDescent="0.25">
      <c r="A753">
        <v>8723</v>
      </c>
      <c r="C753" s="4">
        <v>2</v>
      </c>
      <c r="D753" s="3">
        <v>3</v>
      </c>
    </row>
    <row r="754" spans="1:5" x14ac:dyDescent="0.25">
      <c r="A754">
        <v>8724</v>
      </c>
      <c r="C754" s="4">
        <v>2</v>
      </c>
      <c r="D754" s="3">
        <v>3</v>
      </c>
    </row>
    <row r="755" spans="1:5" x14ac:dyDescent="0.25">
      <c r="A755">
        <v>8725</v>
      </c>
      <c r="C755" s="4">
        <v>2</v>
      </c>
      <c r="D755" s="3">
        <v>3</v>
      </c>
    </row>
    <row r="756" spans="1:5" x14ac:dyDescent="0.25">
      <c r="A756">
        <v>8726</v>
      </c>
      <c r="C756" s="4">
        <v>2</v>
      </c>
      <c r="D756" s="3">
        <v>3</v>
      </c>
    </row>
    <row r="757" spans="1:5" x14ac:dyDescent="0.25">
      <c r="A757">
        <v>8727</v>
      </c>
      <c r="C757" s="4">
        <v>2</v>
      </c>
      <c r="D757" s="3">
        <v>3</v>
      </c>
    </row>
    <row r="758" spans="1:5" x14ac:dyDescent="0.25">
      <c r="A758">
        <v>8728</v>
      </c>
      <c r="C758" s="4">
        <v>2</v>
      </c>
      <c r="D758" s="3">
        <v>3</v>
      </c>
    </row>
    <row r="759" spans="1:5" x14ac:dyDescent="0.25">
      <c r="A759">
        <v>8729</v>
      </c>
      <c r="C759" s="4">
        <v>2</v>
      </c>
      <c r="D759" s="3">
        <v>3</v>
      </c>
    </row>
    <row r="760" spans="1:5" x14ac:dyDescent="0.25">
      <c r="A760">
        <v>8730</v>
      </c>
      <c r="C760" s="4">
        <v>2</v>
      </c>
      <c r="D760" s="3">
        <v>3</v>
      </c>
    </row>
    <row r="761" spans="1:5" x14ac:dyDescent="0.25">
      <c r="A761">
        <v>8731</v>
      </c>
      <c r="B761" s="1">
        <v>1</v>
      </c>
      <c r="C761" s="4">
        <v>2</v>
      </c>
      <c r="D761" s="3">
        <v>3</v>
      </c>
    </row>
    <row r="762" spans="1:5" x14ac:dyDescent="0.25">
      <c r="A762">
        <v>8732</v>
      </c>
      <c r="B762" s="1">
        <v>1</v>
      </c>
    </row>
    <row r="763" spans="1:5" x14ac:dyDescent="0.25">
      <c r="A763">
        <v>8733</v>
      </c>
      <c r="B763" s="1">
        <v>1</v>
      </c>
    </row>
    <row r="764" spans="1:5" x14ac:dyDescent="0.25">
      <c r="A764">
        <v>8734</v>
      </c>
      <c r="B764" s="1">
        <v>1</v>
      </c>
      <c r="E764" s="2">
        <v>4</v>
      </c>
    </row>
    <row r="765" spans="1:5" x14ac:dyDescent="0.25">
      <c r="A765">
        <v>8735</v>
      </c>
      <c r="B765" s="1">
        <v>1</v>
      </c>
      <c r="E765" s="2">
        <v>4</v>
      </c>
    </row>
    <row r="766" spans="1:5" x14ac:dyDescent="0.25">
      <c r="A766">
        <v>8736</v>
      </c>
      <c r="B766" s="1">
        <v>1</v>
      </c>
      <c r="E766" s="2">
        <v>4</v>
      </c>
    </row>
    <row r="767" spans="1:5" x14ac:dyDescent="0.25">
      <c r="A767">
        <v>8737</v>
      </c>
      <c r="B767" s="1">
        <v>1</v>
      </c>
      <c r="E767" s="2">
        <v>4</v>
      </c>
    </row>
    <row r="768" spans="1:5" x14ac:dyDescent="0.25">
      <c r="A768">
        <v>8738</v>
      </c>
      <c r="B768" s="1">
        <v>1</v>
      </c>
      <c r="E768" s="2">
        <v>4</v>
      </c>
    </row>
    <row r="769" spans="1:5" x14ac:dyDescent="0.25">
      <c r="A769">
        <v>8739</v>
      </c>
      <c r="B769" s="1">
        <v>1</v>
      </c>
      <c r="E769" s="2">
        <v>4</v>
      </c>
    </row>
    <row r="770" spans="1:5" x14ac:dyDescent="0.25">
      <c r="A770">
        <v>8740</v>
      </c>
      <c r="B770" s="1">
        <v>1</v>
      </c>
      <c r="E770" s="2">
        <v>4</v>
      </c>
    </row>
    <row r="771" spans="1:5" x14ac:dyDescent="0.25">
      <c r="A771">
        <v>8741</v>
      </c>
      <c r="B771" s="1">
        <v>1</v>
      </c>
      <c r="E771" s="2">
        <v>4</v>
      </c>
    </row>
    <row r="772" spans="1:5" x14ac:dyDescent="0.25">
      <c r="A772">
        <v>8742</v>
      </c>
      <c r="C772" s="4">
        <v>2</v>
      </c>
      <c r="E772" s="2">
        <v>4</v>
      </c>
    </row>
    <row r="773" spans="1:5" x14ac:dyDescent="0.25">
      <c r="A773">
        <v>8743</v>
      </c>
      <c r="C773" s="4">
        <v>2</v>
      </c>
      <c r="D773" s="3">
        <v>3</v>
      </c>
      <c r="E773" s="2">
        <v>4</v>
      </c>
    </row>
    <row r="774" spans="1:5" x14ac:dyDescent="0.25">
      <c r="A774">
        <v>8744</v>
      </c>
      <c r="C774" s="4">
        <v>2</v>
      </c>
      <c r="D774" s="3">
        <v>3</v>
      </c>
    </row>
    <row r="775" spans="1:5" x14ac:dyDescent="0.25">
      <c r="A775">
        <v>8745</v>
      </c>
      <c r="C775" s="4">
        <v>2</v>
      </c>
      <c r="D775" s="3">
        <v>3</v>
      </c>
    </row>
    <row r="776" spans="1:5" x14ac:dyDescent="0.25">
      <c r="A776">
        <v>8746</v>
      </c>
      <c r="C776" s="4">
        <v>2</v>
      </c>
      <c r="D776" s="3">
        <v>3</v>
      </c>
    </row>
    <row r="777" spans="1:5" x14ac:dyDescent="0.25">
      <c r="A777">
        <v>8747</v>
      </c>
      <c r="C777" s="4">
        <v>2</v>
      </c>
      <c r="D777" s="3">
        <v>3</v>
      </c>
    </row>
    <row r="778" spans="1:5" x14ac:dyDescent="0.25">
      <c r="A778">
        <v>8748</v>
      </c>
      <c r="C778" s="4">
        <v>2</v>
      </c>
      <c r="D778" s="3">
        <v>3</v>
      </c>
    </row>
    <row r="779" spans="1:5" x14ac:dyDescent="0.25">
      <c r="A779">
        <v>8749</v>
      </c>
      <c r="C779" s="4">
        <v>2</v>
      </c>
      <c r="D779" s="3">
        <v>3</v>
      </c>
    </row>
    <row r="780" spans="1:5" x14ac:dyDescent="0.25">
      <c r="A780">
        <v>8750</v>
      </c>
      <c r="C780" s="4">
        <v>2</v>
      </c>
      <c r="D780" s="3">
        <v>3</v>
      </c>
    </row>
    <row r="781" spans="1:5" x14ac:dyDescent="0.25">
      <c r="A781">
        <v>8751</v>
      </c>
      <c r="C781" s="4">
        <v>2</v>
      </c>
      <c r="D781" s="3">
        <v>3</v>
      </c>
    </row>
    <row r="782" spans="1:5" x14ac:dyDescent="0.25">
      <c r="A782">
        <v>8752</v>
      </c>
      <c r="C782" s="4">
        <v>2</v>
      </c>
      <c r="D782" s="3">
        <v>3</v>
      </c>
    </row>
    <row r="783" spans="1:5" x14ac:dyDescent="0.25">
      <c r="A783">
        <v>8753</v>
      </c>
      <c r="B783" s="1">
        <v>1</v>
      </c>
      <c r="C783" s="4">
        <v>2</v>
      </c>
      <c r="D783" s="3">
        <v>3</v>
      </c>
    </row>
    <row r="784" spans="1:5" x14ac:dyDescent="0.25">
      <c r="A784">
        <v>8754</v>
      </c>
      <c r="B784" s="1">
        <v>1</v>
      </c>
      <c r="D784" s="3">
        <v>3</v>
      </c>
    </row>
    <row r="785" spans="1:5" x14ac:dyDescent="0.25">
      <c r="A785">
        <v>8755</v>
      </c>
      <c r="B785" s="1">
        <v>1</v>
      </c>
      <c r="D785" s="3">
        <v>3</v>
      </c>
    </row>
    <row r="786" spans="1:5" x14ac:dyDescent="0.25">
      <c r="A786">
        <v>8756</v>
      </c>
      <c r="B786" s="1">
        <v>1</v>
      </c>
      <c r="D786" s="3">
        <v>3</v>
      </c>
    </row>
    <row r="787" spans="1:5" x14ac:dyDescent="0.25">
      <c r="A787">
        <v>8757</v>
      </c>
      <c r="B787" s="1">
        <v>1</v>
      </c>
      <c r="E787" s="2">
        <v>4</v>
      </c>
    </row>
    <row r="788" spans="1:5" x14ac:dyDescent="0.25">
      <c r="A788">
        <v>8758</v>
      </c>
      <c r="B788" s="1">
        <v>1</v>
      </c>
      <c r="E788" s="2">
        <v>4</v>
      </c>
    </row>
    <row r="789" spans="1:5" x14ac:dyDescent="0.25">
      <c r="A789">
        <v>8759</v>
      </c>
      <c r="B789" s="1">
        <v>1</v>
      </c>
      <c r="E789" s="2">
        <v>4</v>
      </c>
    </row>
    <row r="790" spans="1:5" x14ac:dyDescent="0.25">
      <c r="A790">
        <v>8760</v>
      </c>
      <c r="B790" s="1">
        <v>1</v>
      </c>
      <c r="E790" s="2">
        <v>4</v>
      </c>
    </row>
    <row r="791" spans="1:5" x14ac:dyDescent="0.25">
      <c r="A791">
        <v>8761</v>
      </c>
      <c r="B791" s="1">
        <v>1</v>
      </c>
      <c r="E791" s="2">
        <v>4</v>
      </c>
    </row>
    <row r="792" spans="1:5" x14ac:dyDescent="0.25">
      <c r="A792">
        <v>8762</v>
      </c>
      <c r="B792" s="1">
        <v>1</v>
      </c>
      <c r="E792" s="2">
        <v>4</v>
      </c>
    </row>
    <row r="793" spans="1:5" x14ac:dyDescent="0.25">
      <c r="A793">
        <v>8763</v>
      </c>
      <c r="B793" s="1">
        <v>1</v>
      </c>
      <c r="E793" s="2">
        <v>4</v>
      </c>
    </row>
    <row r="794" spans="1:5" x14ac:dyDescent="0.25">
      <c r="A794">
        <v>8764</v>
      </c>
      <c r="B794" s="1">
        <v>1</v>
      </c>
      <c r="E794" s="2">
        <v>4</v>
      </c>
    </row>
    <row r="795" spans="1:5" x14ac:dyDescent="0.25">
      <c r="A795">
        <v>8765</v>
      </c>
      <c r="B795" s="1">
        <v>1</v>
      </c>
      <c r="E795" s="2">
        <v>4</v>
      </c>
    </row>
    <row r="796" spans="1:5" x14ac:dyDescent="0.25">
      <c r="A796">
        <v>8766</v>
      </c>
      <c r="B796" s="1">
        <v>1</v>
      </c>
      <c r="E796" s="2">
        <v>4</v>
      </c>
    </row>
    <row r="797" spans="1:5" x14ac:dyDescent="0.25">
      <c r="A797">
        <v>8767</v>
      </c>
      <c r="C797" s="4">
        <v>2</v>
      </c>
      <c r="E797" s="2">
        <v>4</v>
      </c>
    </row>
    <row r="798" spans="1:5" x14ac:dyDescent="0.25">
      <c r="A798">
        <v>8768</v>
      </c>
      <c r="C798" s="4">
        <v>2</v>
      </c>
      <c r="E798" s="2">
        <v>4</v>
      </c>
    </row>
    <row r="799" spans="1:5" x14ac:dyDescent="0.25">
      <c r="A799">
        <v>8769</v>
      </c>
      <c r="C799" s="4">
        <v>2</v>
      </c>
      <c r="D799" s="3">
        <v>3</v>
      </c>
    </row>
    <row r="800" spans="1:5" x14ac:dyDescent="0.25">
      <c r="A800">
        <v>8770</v>
      </c>
      <c r="C800" s="4">
        <v>2</v>
      </c>
      <c r="D800" s="3">
        <v>3</v>
      </c>
    </row>
    <row r="801" spans="1:5" x14ac:dyDescent="0.25">
      <c r="A801">
        <v>8771</v>
      </c>
      <c r="C801" s="4">
        <v>2</v>
      </c>
      <c r="D801" s="3">
        <v>3</v>
      </c>
    </row>
    <row r="802" spans="1:5" x14ac:dyDescent="0.25">
      <c r="A802">
        <v>8772</v>
      </c>
      <c r="C802" s="4">
        <v>2</v>
      </c>
      <c r="D802" s="3">
        <v>3</v>
      </c>
    </row>
    <row r="803" spans="1:5" x14ac:dyDescent="0.25">
      <c r="A803">
        <v>8773</v>
      </c>
      <c r="C803" s="4">
        <v>2</v>
      </c>
      <c r="D803" s="3">
        <v>3</v>
      </c>
    </row>
    <row r="804" spans="1:5" x14ac:dyDescent="0.25">
      <c r="A804">
        <v>8774</v>
      </c>
      <c r="C804" s="4">
        <v>2</v>
      </c>
      <c r="D804" s="3">
        <v>3</v>
      </c>
    </row>
    <row r="805" spans="1:5" x14ac:dyDescent="0.25">
      <c r="A805">
        <v>8775</v>
      </c>
      <c r="C805" s="4">
        <v>2</v>
      </c>
      <c r="D805" s="3">
        <v>3</v>
      </c>
    </row>
    <row r="806" spans="1:5" x14ac:dyDescent="0.25">
      <c r="A806">
        <v>8776</v>
      </c>
      <c r="C806" s="4">
        <v>2</v>
      </c>
      <c r="D806" s="3">
        <v>3</v>
      </c>
    </row>
    <row r="807" spans="1:5" x14ac:dyDescent="0.25">
      <c r="A807">
        <v>8777</v>
      </c>
      <c r="C807" s="4">
        <v>2</v>
      </c>
      <c r="D807" s="3">
        <v>3</v>
      </c>
    </row>
    <row r="808" spans="1:5" x14ac:dyDescent="0.25">
      <c r="A808">
        <v>8778</v>
      </c>
      <c r="B808" s="1">
        <v>1</v>
      </c>
      <c r="C808" s="4">
        <v>2</v>
      </c>
      <c r="D808" s="3">
        <v>3</v>
      </c>
    </row>
    <row r="809" spans="1:5" x14ac:dyDescent="0.25">
      <c r="A809">
        <v>8779</v>
      </c>
      <c r="B809" s="1">
        <v>1</v>
      </c>
      <c r="C809" s="4">
        <v>2</v>
      </c>
      <c r="D809" s="3">
        <v>3</v>
      </c>
    </row>
    <row r="810" spans="1:5" x14ac:dyDescent="0.25">
      <c r="A810">
        <v>8780</v>
      </c>
      <c r="B810" s="1">
        <v>1</v>
      </c>
      <c r="C810" s="4">
        <v>2</v>
      </c>
      <c r="D810" s="3">
        <v>3</v>
      </c>
    </row>
    <row r="811" spans="1:5" x14ac:dyDescent="0.25">
      <c r="A811">
        <v>8781</v>
      </c>
      <c r="B811" s="1">
        <v>1</v>
      </c>
      <c r="D811" s="3">
        <v>3</v>
      </c>
    </row>
    <row r="812" spans="1:5" x14ac:dyDescent="0.25">
      <c r="A812">
        <v>8782</v>
      </c>
      <c r="B812" s="1">
        <v>1</v>
      </c>
      <c r="D812" s="3">
        <v>3</v>
      </c>
    </row>
    <row r="813" spans="1:5" x14ac:dyDescent="0.25">
      <c r="A813">
        <v>8783</v>
      </c>
      <c r="B813" s="1">
        <v>1</v>
      </c>
      <c r="E813" s="2">
        <v>4</v>
      </c>
    </row>
    <row r="814" spans="1:5" x14ac:dyDescent="0.25">
      <c r="A814">
        <v>8784</v>
      </c>
      <c r="B814" s="1">
        <v>1</v>
      </c>
      <c r="E814" s="2">
        <v>4</v>
      </c>
    </row>
    <row r="815" spans="1:5" x14ac:dyDescent="0.25">
      <c r="A815">
        <v>8785</v>
      </c>
      <c r="B815" s="1">
        <v>1</v>
      </c>
      <c r="E815" s="2">
        <v>4</v>
      </c>
    </row>
    <row r="816" spans="1:5" x14ac:dyDescent="0.25">
      <c r="A816">
        <v>8786</v>
      </c>
      <c r="B816" s="1">
        <v>1</v>
      </c>
      <c r="E816" s="2">
        <v>4</v>
      </c>
    </row>
    <row r="817" spans="1:6" x14ac:dyDescent="0.25">
      <c r="A817">
        <v>8787</v>
      </c>
      <c r="B817" s="1">
        <v>1</v>
      </c>
      <c r="E817" s="2">
        <v>4</v>
      </c>
    </row>
    <row r="818" spans="1:6" x14ac:dyDescent="0.25">
      <c r="A818">
        <v>8788</v>
      </c>
      <c r="B818" s="1">
        <v>1</v>
      </c>
      <c r="E818" s="2">
        <v>4</v>
      </c>
    </row>
    <row r="819" spans="1:6" x14ac:dyDescent="0.25">
      <c r="A819">
        <v>8789</v>
      </c>
      <c r="B819" s="1">
        <v>1</v>
      </c>
      <c r="E819" s="2">
        <v>4</v>
      </c>
    </row>
    <row r="820" spans="1:6" x14ac:dyDescent="0.25">
      <c r="A820">
        <v>8790</v>
      </c>
      <c r="B820" s="1">
        <v>1</v>
      </c>
      <c r="E820" s="2">
        <v>4</v>
      </c>
    </row>
    <row r="821" spans="1:6" x14ac:dyDescent="0.25">
      <c r="A821">
        <v>8791</v>
      </c>
      <c r="B821" s="1">
        <v>1</v>
      </c>
      <c r="E821" s="2">
        <v>4</v>
      </c>
    </row>
    <row r="822" spans="1:6" x14ac:dyDescent="0.25">
      <c r="A822">
        <v>8792</v>
      </c>
      <c r="B822" s="1">
        <v>1</v>
      </c>
      <c r="C822" s="4">
        <v>2</v>
      </c>
      <c r="E822" s="2">
        <v>4</v>
      </c>
    </row>
    <row r="823" spans="1:6" x14ac:dyDescent="0.25">
      <c r="A823">
        <v>8793</v>
      </c>
      <c r="B823" s="1">
        <v>1</v>
      </c>
      <c r="C823" s="4">
        <v>2</v>
      </c>
      <c r="E823" s="2">
        <v>4</v>
      </c>
    </row>
    <row r="824" spans="1:6" x14ac:dyDescent="0.25">
      <c r="A824">
        <v>8794</v>
      </c>
      <c r="B824" s="1">
        <v>1</v>
      </c>
      <c r="C824" s="4">
        <v>2</v>
      </c>
      <c r="E824" s="2">
        <v>4</v>
      </c>
    </row>
    <row r="825" spans="1:6" x14ac:dyDescent="0.25">
      <c r="A825">
        <v>8795</v>
      </c>
      <c r="B825" s="1">
        <v>1</v>
      </c>
      <c r="C825" s="4">
        <v>2</v>
      </c>
      <c r="E825" s="2">
        <v>4</v>
      </c>
    </row>
    <row r="826" spans="1:6" x14ac:dyDescent="0.25">
      <c r="A826">
        <v>8796</v>
      </c>
      <c r="C826" s="4">
        <v>2</v>
      </c>
      <c r="D826" s="3">
        <v>3</v>
      </c>
      <c r="E826" s="2">
        <v>4</v>
      </c>
    </row>
    <row r="827" spans="1:6" x14ac:dyDescent="0.25">
      <c r="A827">
        <v>8797</v>
      </c>
      <c r="C827" s="4">
        <v>2</v>
      </c>
      <c r="D827" s="3">
        <v>3</v>
      </c>
      <c r="E827" s="2">
        <v>4</v>
      </c>
    </row>
    <row r="828" spans="1:6" x14ac:dyDescent="0.25">
      <c r="A828">
        <v>8798</v>
      </c>
      <c r="C828" s="4">
        <v>2</v>
      </c>
      <c r="D828" s="3">
        <v>3</v>
      </c>
      <c r="E828" s="2">
        <v>4</v>
      </c>
    </row>
    <row r="829" spans="1:6" x14ac:dyDescent="0.25">
      <c r="A829">
        <v>8799</v>
      </c>
      <c r="C829" s="4">
        <v>2</v>
      </c>
      <c r="D829" s="3">
        <v>3</v>
      </c>
      <c r="E829" s="2">
        <v>4</v>
      </c>
    </row>
    <row r="830" spans="1:6" x14ac:dyDescent="0.25">
      <c r="A830">
        <v>8800</v>
      </c>
      <c r="C830" s="4">
        <v>2</v>
      </c>
      <c r="D830" s="3">
        <v>3</v>
      </c>
    </row>
    <row r="831" spans="1:6" x14ac:dyDescent="0.25">
      <c r="A831">
        <v>8801</v>
      </c>
      <c r="F831" t="s">
        <v>22</v>
      </c>
    </row>
    <row r="832" spans="1:6" x14ac:dyDescent="0.25">
      <c r="A832">
        <v>10599</v>
      </c>
    </row>
    <row r="833" spans="1:6" x14ac:dyDescent="0.25">
      <c r="A833">
        <v>10600</v>
      </c>
    </row>
    <row r="834" spans="1:6" x14ac:dyDescent="0.25">
      <c r="A834">
        <v>10601</v>
      </c>
      <c r="F834" t="s">
        <v>22</v>
      </c>
    </row>
    <row r="835" spans="1:6" x14ac:dyDescent="0.25">
      <c r="A835">
        <v>10602</v>
      </c>
      <c r="C835" s="4">
        <v>2</v>
      </c>
      <c r="D835" s="3">
        <v>3</v>
      </c>
    </row>
    <row r="836" spans="1:6" x14ac:dyDescent="0.25">
      <c r="A836">
        <v>10603</v>
      </c>
      <c r="C836" s="4">
        <v>2</v>
      </c>
      <c r="D836" s="3">
        <v>3</v>
      </c>
    </row>
    <row r="837" spans="1:6" x14ac:dyDescent="0.25">
      <c r="A837">
        <v>10604</v>
      </c>
      <c r="C837" s="4">
        <v>2</v>
      </c>
      <c r="D837" s="3">
        <v>3</v>
      </c>
    </row>
    <row r="838" spans="1:6" x14ac:dyDescent="0.25">
      <c r="A838">
        <v>10605</v>
      </c>
      <c r="C838" s="4">
        <v>2</v>
      </c>
      <c r="D838" s="3">
        <v>3</v>
      </c>
    </row>
    <row r="839" spans="1:6" x14ac:dyDescent="0.25">
      <c r="A839">
        <v>10606</v>
      </c>
      <c r="C839" s="4">
        <v>2</v>
      </c>
      <c r="D839" s="3">
        <v>3</v>
      </c>
    </row>
    <row r="840" spans="1:6" x14ac:dyDescent="0.25">
      <c r="A840">
        <v>10607</v>
      </c>
      <c r="C840" s="4">
        <v>2</v>
      </c>
      <c r="D840" s="3">
        <v>3</v>
      </c>
    </row>
    <row r="841" spans="1:6" x14ac:dyDescent="0.25">
      <c r="A841">
        <v>10608</v>
      </c>
      <c r="C841" s="4">
        <v>2</v>
      </c>
      <c r="D841" s="3">
        <v>3</v>
      </c>
    </row>
    <row r="842" spans="1:6" x14ac:dyDescent="0.25">
      <c r="A842">
        <v>10609</v>
      </c>
      <c r="C842" s="4">
        <v>2</v>
      </c>
      <c r="D842" s="3">
        <v>3</v>
      </c>
    </row>
    <row r="843" spans="1:6" x14ac:dyDescent="0.25">
      <c r="A843">
        <v>10610</v>
      </c>
      <c r="B843" s="1">
        <v>1</v>
      </c>
      <c r="C843" s="4">
        <v>2</v>
      </c>
      <c r="D843" s="3">
        <v>3</v>
      </c>
    </row>
    <row r="844" spans="1:6" x14ac:dyDescent="0.25">
      <c r="A844">
        <v>10611</v>
      </c>
      <c r="B844" s="1">
        <v>1</v>
      </c>
      <c r="C844" s="4">
        <v>2</v>
      </c>
      <c r="D844" s="3">
        <v>3</v>
      </c>
    </row>
    <row r="845" spans="1:6" x14ac:dyDescent="0.25">
      <c r="A845">
        <v>10612</v>
      </c>
      <c r="B845" s="1">
        <v>1</v>
      </c>
      <c r="C845" s="4">
        <v>2</v>
      </c>
    </row>
    <row r="846" spans="1:6" x14ac:dyDescent="0.25">
      <c r="A846">
        <v>10613</v>
      </c>
      <c r="B846" s="1">
        <v>1</v>
      </c>
      <c r="E846" s="2">
        <v>4</v>
      </c>
    </row>
    <row r="847" spans="1:6" x14ac:dyDescent="0.25">
      <c r="A847">
        <v>10614</v>
      </c>
      <c r="B847" s="1">
        <v>1</v>
      </c>
      <c r="E847" s="2">
        <v>4</v>
      </c>
    </row>
    <row r="848" spans="1:6" x14ac:dyDescent="0.25">
      <c r="A848">
        <v>10615</v>
      </c>
      <c r="B848" s="1">
        <v>1</v>
      </c>
      <c r="E848" s="2">
        <v>4</v>
      </c>
    </row>
    <row r="849" spans="1:5" x14ac:dyDescent="0.25">
      <c r="A849">
        <v>10616</v>
      </c>
      <c r="B849" s="1">
        <v>1</v>
      </c>
      <c r="E849" s="2">
        <v>4</v>
      </c>
    </row>
    <row r="850" spans="1:5" x14ac:dyDescent="0.25">
      <c r="A850">
        <v>10617</v>
      </c>
      <c r="B850" s="1">
        <v>1</v>
      </c>
      <c r="E850" s="2">
        <v>4</v>
      </c>
    </row>
    <row r="851" spans="1:5" x14ac:dyDescent="0.25">
      <c r="A851">
        <v>10618</v>
      </c>
      <c r="B851" s="1">
        <v>1</v>
      </c>
      <c r="E851" s="2">
        <v>4</v>
      </c>
    </row>
    <row r="852" spans="1:5" x14ac:dyDescent="0.25">
      <c r="A852">
        <v>10619</v>
      </c>
      <c r="B852" s="1">
        <v>1</v>
      </c>
      <c r="E852" s="2">
        <v>4</v>
      </c>
    </row>
    <row r="853" spans="1:5" x14ac:dyDescent="0.25">
      <c r="A853">
        <v>10620</v>
      </c>
      <c r="B853" s="1">
        <v>1</v>
      </c>
      <c r="E853" s="2">
        <v>4</v>
      </c>
    </row>
    <row r="854" spans="1:5" x14ac:dyDescent="0.25">
      <c r="A854">
        <v>10621</v>
      </c>
      <c r="B854" s="1">
        <v>1</v>
      </c>
      <c r="E854" s="2">
        <v>4</v>
      </c>
    </row>
    <row r="855" spans="1:5" x14ac:dyDescent="0.25">
      <c r="A855">
        <v>10622</v>
      </c>
      <c r="B855" s="1">
        <v>1</v>
      </c>
      <c r="E855" s="2">
        <v>4</v>
      </c>
    </row>
    <row r="856" spans="1:5" x14ac:dyDescent="0.25">
      <c r="A856">
        <v>10623</v>
      </c>
      <c r="B856" s="1">
        <v>1</v>
      </c>
      <c r="E856" s="2">
        <v>4</v>
      </c>
    </row>
    <row r="857" spans="1:5" x14ac:dyDescent="0.25">
      <c r="A857">
        <v>10624</v>
      </c>
      <c r="B857" s="1">
        <v>1</v>
      </c>
      <c r="E857" s="2">
        <v>4</v>
      </c>
    </row>
    <row r="858" spans="1:5" x14ac:dyDescent="0.25">
      <c r="A858">
        <v>10625</v>
      </c>
      <c r="B858" s="1">
        <v>1</v>
      </c>
      <c r="E858" s="2">
        <v>4</v>
      </c>
    </row>
    <row r="859" spans="1:5" x14ac:dyDescent="0.25">
      <c r="A859">
        <v>10626</v>
      </c>
      <c r="B859" s="1">
        <v>1</v>
      </c>
      <c r="E859" s="2">
        <v>4</v>
      </c>
    </row>
    <row r="860" spans="1:5" x14ac:dyDescent="0.25">
      <c r="A860">
        <v>10627</v>
      </c>
      <c r="E860" s="2">
        <v>4</v>
      </c>
    </row>
    <row r="861" spans="1:5" x14ac:dyDescent="0.25">
      <c r="A861">
        <v>10628</v>
      </c>
      <c r="D861" s="3">
        <v>3</v>
      </c>
      <c r="E861" s="2">
        <v>4</v>
      </c>
    </row>
    <row r="862" spans="1:5" x14ac:dyDescent="0.25">
      <c r="A862">
        <v>10629</v>
      </c>
      <c r="D862" s="3">
        <v>3</v>
      </c>
      <c r="E862" s="2">
        <v>4</v>
      </c>
    </row>
    <row r="863" spans="1:5" x14ac:dyDescent="0.25">
      <c r="A863">
        <v>10630</v>
      </c>
      <c r="C863" s="4">
        <v>2</v>
      </c>
      <c r="D863" s="3">
        <v>3</v>
      </c>
      <c r="E863" s="2">
        <v>4</v>
      </c>
    </row>
    <row r="864" spans="1:5" x14ac:dyDescent="0.25">
      <c r="A864">
        <v>10631</v>
      </c>
      <c r="C864" s="4">
        <v>2</v>
      </c>
      <c r="D864" s="3">
        <v>3</v>
      </c>
      <c r="E864" s="2">
        <v>4</v>
      </c>
    </row>
    <row r="865" spans="1:5" x14ac:dyDescent="0.25">
      <c r="A865">
        <v>10632</v>
      </c>
      <c r="C865" s="4">
        <v>2</v>
      </c>
      <c r="D865" s="3">
        <v>3</v>
      </c>
    </row>
    <row r="866" spans="1:5" x14ac:dyDescent="0.25">
      <c r="A866">
        <v>10633</v>
      </c>
      <c r="C866" s="4">
        <v>2</v>
      </c>
      <c r="D866" s="3">
        <v>3</v>
      </c>
    </row>
    <row r="867" spans="1:5" x14ac:dyDescent="0.25">
      <c r="A867">
        <v>10634</v>
      </c>
      <c r="C867" s="4">
        <v>2</v>
      </c>
      <c r="D867" s="3">
        <v>3</v>
      </c>
    </row>
    <row r="868" spans="1:5" x14ac:dyDescent="0.25">
      <c r="A868">
        <v>10635</v>
      </c>
      <c r="C868" s="4">
        <v>2</v>
      </c>
      <c r="D868" s="3">
        <v>3</v>
      </c>
    </row>
    <row r="869" spans="1:5" x14ac:dyDescent="0.25">
      <c r="A869">
        <v>10636</v>
      </c>
      <c r="C869" s="4">
        <v>2</v>
      </c>
      <c r="D869" s="3">
        <v>3</v>
      </c>
    </row>
    <row r="870" spans="1:5" x14ac:dyDescent="0.25">
      <c r="A870">
        <v>10637</v>
      </c>
      <c r="C870" s="4">
        <v>2</v>
      </c>
      <c r="D870" s="3">
        <v>3</v>
      </c>
    </row>
    <row r="871" spans="1:5" x14ac:dyDescent="0.25">
      <c r="A871">
        <v>10638</v>
      </c>
      <c r="C871" s="4">
        <v>2</v>
      </c>
      <c r="D871" s="3">
        <v>3</v>
      </c>
    </row>
    <row r="872" spans="1:5" x14ac:dyDescent="0.25">
      <c r="A872">
        <v>10639</v>
      </c>
      <c r="C872" s="4">
        <v>2</v>
      </c>
      <c r="D872" s="3">
        <v>3</v>
      </c>
    </row>
    <row r="873" spans="1:5" x14ac:dyDescent="0.25">
      <c r="A873">
        <v>10640</v>
      </c>
      <c r="C873" s="4">
        <v>2</v>
      </c>
      <c r="D873" s="3">
        <v>3</v>
      </c>
    </row>
    <row r="874" spans="1:5" x14ac:dyDescent="0.25">
      <c r="A874">
        <v>10641</v>
      </c>
      <c r="C874" s="4">
        <v>2</v>
      </c>
      <c r="D874" s="3">
        <v>3</v>
      </c>
    </row>
    <row r="875" spans="1:5" x14ac:dyDescent="0.25">
      <c r="A875">
        <v>10642</v>
      </c>
      <c r="D875" s="3">
        <v>3</v>
      </c>
    </row>
    <row r="876" spans="1:5" x14ac:dyDescent="0.25">
      <c r="A876">
        <v>10643</v>
      </c>
    </row>
    <row r="877" spans="1:5" x14ac:dyDescent="0.25">
      <c r="A877">
        <v>10644</v>
      </c>
      <c r="B877" s="1">
        <v>1</v>
      </c>
      <c r="E877" s="2">
        <v>4</v>
      </c>
    </row>
    <row r="878" spans="1:5" x14ac:dyDescent="0.25">
      <c r="A878">
        <v>10645</v>
      </c>
      <c r="B878" s="1">
        <v>1</v>
      </c>
      <c r="E878" s="2">
        <v>4</v>
      </c>
    </row>
    <row r="879" spans="1:5" x14ac:dyDescent="0.25">
      <c r="A879">
        <v>10646</v>
      </c>
      <c r="B879" s="1">
        <v>1</v>
      </c>
      <c r="E879" s="2">
        <v>4</v>
      </c>
    </row>
    <row r="880" spans="1:5" x14ac:dyDescent="0.25">
      <c r="A880">
        <v>10647</v>
      </c>
      <c r="B880" s="1">
        <v>1</v>
      </c>
      <c r="E880" s="2">
        <v>4</v>
      </c>
    </row>
    <row r="881" spans="1:5" x14ac:dyDescent="0.25">
      <c r="A881">
        <v>10648</v>
      </c>
      <c r="B881" s="1">
        <v>1</v>
      </c>
      <c r="E881" s="2">
        <v>4</v>
      </c>
    </row>
    <row r="882" spans="1:5" x14ac:dyDescent="0.25">
      <c r="A882">
        <v>10649</v>
      </c>
      <c r="B882" s="1">
        <v>1</v>
      </c>
      <c r="E882" s="2">
        <v>4</v>
      </c>
    </row>
    <row r="883" spans="1:5" x14ac:dyDescent="0.25">
      <c r="A883">
        <v>10650</v>
      </c>
      <c r="B883" s="1">
        <v>1</v>
      </c>
      <c r="E883" s="2">
        <v>4</v>
      </c>
    </row>
    <row r="884" spans="1:5" x14ac:dyDescent="0.25">
      <c r="A884">
        <v>10651</v>
      </c>
      <c r="B884" s="1">
        <v>1</v>
      </c>
      <c r="E884" s="2">
        <v>4</v>
      </c>
    </row>
    <row r="885" spans="1:5" x14ac:dyDescent="0.25">
      <c r="A885">
        <v>10652</v>
      </c>
      <c r="B885" s="1">
        <v>1</v>
      </c>
      <c r="E885" s="2">
        <v>4</v>
      </c>
    </row>
    <row r="886" spans="1:5" x14ac:dyDescent="0.25">
      <c r="A886">
        <v>10653</v>
      </c>
      <c r="B886" s="1">
        <v>1</v>
      </c>
      <c r="E886" s="2">
        <v>4</v>
      </c>
    </row>
    <row r="887" spans="1:5" x14ac:dyDescent="0.25">
      <c r="A887">
        <v>10654</v>
      </c>
    </row>
    <row r="888" spans="1:5" x14ac:dyDescent="0.25">
      <c r="A888">
        <v>10655</v>
      </c>
      <c r="C888" s="4">
        <v>2</v>
      </c>
    </row>
    <row r="889" spans="1:5" x14ac:dyDescent="0.25">
      <c r="A889">
        <v>10656</v>
      </c>
      <c r="C889" s="4">
        <v>2</v>
      </c>
      <c r="D889" s="3">
        <v>3</v>
      </c>
    </row>
    <row r="890" spans="1:5" x14ac:dyDescent="0.25">
      <c r="A890">
        <v>10657</v>
      </c>
      <c r="C890" s="4">
        <v>2</v>
      </c>
      <c r="D890" s="3">
        <v>3</v>
      </c>
    </row>
    <row r="891" spans="1:5" x14ac:dyDescent="0.25">
      <c r="A891">
        <v>10658</v>
      </c>
      <c r="C891" s="4">
        <v>2</v>
      </c>
      <c r="D891" s="3">
        <v>3</v>
      </c>
    </row>
    <row r="892" spans="1:5" x14ac:dyDescent="0.25">
      <c r="A892">
        <v>10659</v>
      </c>
      <c r="C892" s="4">
        <v>2</v>
      </c>
      <c r="D892" s="3">
        <v>3</v>
      </c>
    </row>
    <row r="893" spans="1:5" x14ac:dyDescent="0.25">
      <c r="A893">
        <v>10660</v>
      </c>
      <c r="C893" s="4">
        <v>2</v>
      </c>
      <c r="D893" s="3">
        <v>3</v>
      </c>
    </row>
    <row r="894" spans="1:5" x14ac:dyDescent="0.25">
      <c r="A894">
        <v>10661</v>
      </c>
      <c r="C894" s="4">
        <v>2</v>
      </c>
      <c r="D894" s="3">
        <v>3</v>
      </c>
    </row>
    <row r="895" spans="1:5" x14ac:dyDescent="0.25">
      <c r="A895">
        <v>10662</v>
      </c>
      <c r="C895" s="4">
        <v>2</v>
      </c>
      <c r="D895" s="3">
        <v>3</v>
      </c>
    </row>
    <row r="896" spans="1:5" x14ac:dyDescent="0.25">
      <c r="A896">
        <v>10663</v>
      </c>
      <c r="C896" s="4">
        <v>2</v>
      </c>
      <c r="D896" s="3">
        <v>3</v>
      </c>
    </row>
    <row r="897" spans="1:5" x14ac:dyDescent="0.25">
      <c r="A897">
        <v>10664</v>
      </c>
      <c r="C897" s="4">
        <v>2</v>
      </c>
      <c r="D897" s="3">
        <v>3</v>
      </c>
    </row>
    <row r="898" spans="1:5" x14ac:dyDescent="0.25">
      <c r="A898">
        <v>10665</v>
      </c>
      <c r="D898" s="3">
        <v>3</v>
      </c>
    </row>
    <row r="899" spans="1:5" x14ac:dyDescent="0.25">
      <c r="A899">
        <v>10666</v>
      </c>
      <c r="B899" s="1">
        <v>1</v>
      </c>
      <c r="E899" s="2">
        <v>4</v>
      </c>
    </row>
    <row r="900" spans="1:5" x14ac:dyDescent="0.25">
      <c r="A900">
        <v>10667</v>
      </c>
      <c r="B900" s="1">
        <v>1</v>
      </c>
      <c r="E900" s="2">
        <v>4</v>
      </c>
    </row>
    <row r="901" spans="1:5" x14ac:dyDescent="0.25">
      <c r="A901">
        <v>10668</v>
      </c>
      <c r="B901" s="1">
        <v>1</v>
      </c>
      <c r="E901" s="2">
        <v>4</v>
      </c>
    </row>
    <row r="902" spans="1:5" x14ac:dyDescent="0.25">
      <c r="A902">
        <v>10669</v>
      </c>
      <c r="B902" s="1">
        <v>1</v>
      </c>
      <c r="E902" s="2">
        <v>4</v>
      </c>
    </row>
    <row r="903" spans="1:5" x14ac:dyDescent="0.25">
      <c r="A903">
        <v>10670</v>
      </c>
      <c r="B903" s="1">
        <v>1</v>
      </c>
      <c r="E903" s="2">
        <v>4</v>
      </c>
    </row>
    <row r="904" spans="1:5" x14ac:dyDescent="0.25">
      <c r="A904">
        <v>10671</v>
      </c>
      <c r="B904" s="1">
        <v>1</v>
      </c>
      <c r="E904" s="2">
        <v>4</v>
      </c>
    </row>
    <row r="905" spans="1:5" x14ac:dyDescent="0.25">
      <c r="A905">
        <v>10672</v>
      </c>
      <c r="B905" s="1">
        <v>1</v>
      </c>
      <c r="E905" s="2">
        <v>4</v>
      </c>
    </row>
    <row r="906" spans="1:5" x14ac:dyDescent="0.25">
      <c r="A906">
        <v>10673</v>
      </c>
      <c r="B906" s="1">
        <v>1</v>
      </c>
      <c r="E906" s="2">
        <v>4</v>
      </c>
    </row>
    <row r="907" spans="1:5" x14ac:dyDescent="0.25">
      <c r="A907">
        <v>10674</v>
      </c>
      <c r="B907" s="1">
        <v>1</v>
      </c>
      <c r="E907" s="2">
        <v>4</v>
      </c>
    </row>
    <row r="908" spans="1:5" x14ac:dyDescent="0.25">
      <c r="A908">
        <v>10675</v>
      </c>
      <c r="E908" s="2">
        <v>4</v>
      </c>
    </row>
    <row r="909" spans="1:5" x14ac:dyDescent="0.25">
      <c r="A909">
        <v>10676</v>
      </c>
      <c r="C909" s="4">
        <v>2</v>
      </c>
    </row>
    <row r="910" spans="1:5" x14ac:dyDescent="0.25">
      <c r="A910">
        <v>10677</v>
      </c>
      <c r="C910" s="4">
        <v>2</v>
      </c>
    </row>
    <row r="911" spans="1:5" x14ac:dyDescent="0.25">
      <c r="A911">
        <v>10678</v>
      </c>
      <c r="C911" s="4">
        <v>2</v>
      </c>
      <c r="D911" s="3">
        <v>3</v>
      </c>
    </row>
    <row r="912" spans="1:5" x14ac:dyDescent="0.25">
      <c r="A912">
        <v>10679</v>
      </c>
      <c r="C912" s="4">
        <v>2</v>
      </c>
      <c r="D912" s="3">
        <v>3</v>
      </c>
    </row>
    <row r="913" spans="1:5" x14ac:dyDescent="0.25">
      <c r="A913">
        <v>10680</v>
      </c>
      <c r="C913" s="4">
        <v>2</v>
      </c>
      <c r="D913" s="3">
        <v>3</v>
      </c>
    </row>
    <row r="914" spans="1:5" x14ac:dyDescent="0.25">
      <c r="A914">
        <v>10681</v>
      </c>
      <c r="C914" s="4">
        <v>2</v>
      </c>
      <c r="D914" s="3">
        <v>3</v>
      </c>
    </row>
    <row r="915" spans="1:5" x14ac:dyDescent="0.25">
      <c r="A915">
        <v>10682</v>
      </c>
      <c r="C915" s="4">
        <v>2</v>
      </c>
      <c r="D915" s="3">
        <v>3</v>
      </c>
    </row>
    <row r="916" spans="1:5" x14ac:dyDescent="0.25">
      <c r="A916">
        <v>10683</v>
      </c>
      <c r="C916" s="4">
        <v>2</v>
      </c>
      <c r="D916" s="3">
        <v>3</v>
      </c>
    </row>
    <row r="917" spans="1:5" x14ac:dyDescent="0.25">
      <c r="A917">
        <v>10684</v>
      </c>
      <c r="C917" s="4">
        <v>2</v>
      </c>
      <c r="D917" s="3">
        <v>3</v>
      </c>
    </row>
    <row r="918" spans="1:5" x14ac:dyDescent="0.25">
      <c r="A918">
        <v>10685</v>
      </c>
      <c r="D918" s="3">
        <v>3</v>
      </c>
    </row>
    <row r="919" spans="1:5" x14ac:dyDescent="0.25">
      <c r="A919">
        <v>10686</v>
      </c>
      <c r="D919" s="3">
        <v>3</v>
      </c>
    </row>
    <row r="920" spans="1:5" x14ac:dyDescent="0.25">
      <c r="A920">
        <v>10687</v>
      </c>
      <c r="B920" s="1">
        <v>1</v>
      </c>
      <c r="E920" s="2">
        <v>4</v>
      </c>
    </row>
    <row r="921" spans="1:5" x14ac:dyDescent="0.25">
      <c r="A921">
        <v>10688</v>
      </c>
      <c r="B921" s="1">
        <v>1</v>
      </c>
      <c r="E921" s="2">
        <v>4</v>
      </c>
    </row>
    <row r="922" spans="1:5" x14ac:dyDescent="0.25">
      <c r="A922">
        <v>10689</v>
      </c>
      <c r="B922" s="1">
        <v>1</v>
      </c>
      <c r="E922" s="2">
        <v>4</v>
      </c>
    </row>
    <row r="923" spans="1:5" x14ac:dyDescent="0.25">
      <c r="A923">
        <v>10690</v>
      </c>
      <c r="B923" s="1">
        <v>1</v>
      </c>
      <c r="E923" s="2">
        <v>4</v>
      </c>
    </row>
    <row r="924" spans="1:5" x14ac:dyDescent="0.25">
      <c r="A924">
        <v>10691</v>
      </c>
      <c r="B924" s="1">
        <v>1</v>
      </c>
      <c r="E924" s="2">
        <v>4</v>
      </c>
    </row>
    <row r="925" spans="1:5" x14ac:dyDescent="0.25">
      <c r="A925">
        <v>10692</v>
      </c>
      <c r="B925" s="1">
        <v>1</v>
      </c>
      <c r="E925" s="2">
        <v>4</v>
      </c>
    </row>
    <row r="926" spans="1:5" x14ac:dyDescent="0.25">
      <c r="A926">
        <v>10693</v>
      </c>
      <c r="B926" s="1">
        <v>1</v>
      </c>
      <c r="E926" s="2">
        <v>4</v>
      </c>
    </row>
    <row r="927" spans="1:5" x14ac:dyDescent="0.25">
      <c r="A927">
        <v>10694</v>
      </c>
      <c r="B927" s="1">
        <v>1</v>
      </c>
      <c r="E927" s="2">
        <v>4</v>
      </c>
    </row>
    <row r="928" spans="1:5" x14ac:dyDescent="0.25">
      <c r="A928">
        <v>10695</v>
      </c>
      <c r="B928" s="1">
        <v>1</v>
      </c>
      <c r="E928" s="2">
        <v>4</v>
      </c>
    </row>
    <row r="929" spans="1:5" x14ac:dyDescent="0.25">
      <c r="A929">
        <v>10696</v>
      </c>
      <c r="B929" s="1">
        <v>1</v>
      </c>
      <c r="E929" s="2">
        <v>4</v>
      </c>
    </row>
    <row r="930" spans="1:5" x14ac:dyDescent="0.25">
      <c r="A930">
        <v>10697</v>
      </c>
      <c r="C930" s="4">
        <v>2</v>
      </c>
    </row>
    <row r="931" spans="1:5" x14ac:dyDescent="0.25">
      <c r="A931">
        <v>10698</v>
      </c>
      <c r="C931" s="4">
        <v>2</v>
      </c>
    </row>
    <row r="932" spans="1:5" x14ac:dyDescent="0.25">
      <c r="A932">
        <v>10699</v>
      </c>
      <c r="C932" s="4">
        <v>2</v>
      </c>
      <c r="D932" s="3">
        <v>3</v>
      </c>
    </row>
    <row r="933" spans="1:5" x14ac:dyDescent="0.25">
      <c r="A933">
        <v>10700</v>
      </c>
      <c r="C933" s="4">
        <v>2</v>
      </c>
      <c r="D933" s="3">
        <v>3</v>
      </c>
    </row>
    <row r="934" spans="1:5" x14ac:dyDescent="0.25">
      <c r="A934">
        <v>10701</v>
      </c>
      <c r="C934" s="4">
        <v>2</v>
      </c>
      <c r="D934" s="3">
        <v>3</v>
      </c>
    </row>
    <row r="935" spans="1:5" x14ac:dyDescent="0.25">
      <c r="A935">
        <v>10702</v>
      </c>
      <c r="C935" s="4">
        <v>2</v>
      </c>
      <c r="D935" s="3">
        <v>3</v>
      </c>
    </row>
    <row r="936" spans="1:5" x14ac:dyDescent="0.25">
      <c r="A936">
        <v>10703</v>
      </c>
      <c r="C936" s="4">
        <v>2</v>
      </c>
      <c r="D936" s="3">
        <v>3</v>
      </c>
    </row>
    <row r="937" spans="1:5" x14ac:dyDescent="0.25">
      <c r="A937">
        <v>10704</v>
      </c>
      <c r="C937" s="4">
        <v>2</v>
      </c>
      <c r="D937" s="3">
        <v>3</v>
      </c>
    </row>
    <row r="938" spans="1:5" x14ac:dyDescent="0.25">
      <c r="A938">
        <v>10705</v>
      </c>
      <c r="C938" s="4">
        <v>2</v>
      </c>
      <c r="D938" s="3">
        <v>3</v>
      </c>
    </row>
    <row r="939" spans="1:5" x14ac:dyDescent="0.25">
      <c r="A939">
        <v>10706</v>
      </c>
      <c r="C939" s="4">
        <v>2</v>
      </c>
      <c r="D939" s="3">
        <v>3</v>
      </c>
    </row>
    <row r="940" spans="1:5" x14ac:dyDescent="0.25">
      <c r="A940">
        <v>10707</v>
      </c>
      <c r="B940" s="1">
        <v>1</v>
      </c>
      <c r="C940" s="4">
        <v>2</v>
      </c>
      <c r="D940" s="3">
        <v>3</v>
      </c>
    </row>
    <row r="941" spans="1:5" x14ac:dyDescent="0.25">
      <c r="A941">
        <v>10708</v>
      </c>
      <c r="B941" s="1">
        <v>1</v>
      </c>
      <c r="C941" s="4">
        <v>2</v>
      </c>
      <c r="D941" s="3">
        <v>3</v>
      </c>
    </row>
    <row r="942" spans="1:5" x14ac:dyDescent="0.25">
      <c r="A942">
        <v>10709</v>
      </c>
      <c r="B942" s="1">
        <v>1</v>
      </c>
      <c r="D942" s="3">
        <v>3</v>
      </c>
    </row>
    <row r="943" spans="1:5" x14ac:dyDescent="0.25">
      <c r="A943">
        <v>10710</v>
      </c>
      <c r="B943" s="1">
        <v>1</v>
      </c>
      <c r="E943" s="2">
        <v>4</v>
      </c>
    </row>
    <row r="944" spans="1:5" x14ac:dyDescent="0.25">
      <c r="A944">
        <v>10711</v>
      </c>
      <c r="B944" s="1">
        <v>1</v>
      </c>
      <c r="E944" s="2">
        <v>4</v>
      </c>
    </row>
    <row r="945" spans="1:5" x14ac:dyDescent="0.25">
      <c r="A945">
        <v>10712</v>
      </c>
      <c r="B945" s="1">
        <v>1</v>
      </c>
      <c r="E945" s="2">
        <v>4</v>
      </c>
    </row>
    <row r="946" spans="1:5" x14ac:dyDescent="0.25">
      <c r="A946">
        <v>10713</v>
      </c>
      <c r="B946" s="1">
        <v>1</v>
      </c>
      <c r="E946" s="2">
        <v>4</v>
      </c>
    </row>
    <row r="947" spans="1:5" x14ac:dyDescent="0.25">
      <c r="A947">
        <v>10714</v>
      </c>
      <c r="B947" s="1">
        <v>1</v>
      </c>
      <c r="E947" s="2">
        <v>4</v>
      </c>
    </row>
    <row r="948" spans="1:5" x14ac:dyDescent="0.25">
      <c r="A948">
        <v>10715</v>
      </c>
      <c r="B948" s="1">
        <v>1</v>
      </c>
      <c r="E948" s="2">
        <v>4</v>
      </c>
    </row>
    <row r="949" spans="1:5" x14ac:dyDescent="0.25">
      <c r="A949">
        <v>10716</v>
      </c>
      <c r="B949" s="1">
        <v>1</v>
      </c>
      <c r="E949" s="2">
        <v>4</v>
      </c>
    </row>
    <row r="950" spans="1:5" x14ac:dyDescent="0.25">
      <c r="A950">
        <v>10717</v>
      </c>
      <c r="B950" s="1">
        <v>1</v>
      </c>
      <c r="E950" s="2">
        <v>4</v>
      </c>
    </row>
    <row r="951" spans="1:5" x14ac:dyDescent="0.25">
      <c r="A951">
        <v>10718</v>
      </c>
      <c r="B951" s="1">
        <v>1</v>
      </c>
      <c r="E951" s="2">
        <v>4</v>
      </c>
    </row>
    <row r="952" spans="1:5" x14ac:dyDescent="0.25">
      <c r="A952">
        <v>10719</v>
      </c>
      <c r="B952" s="1">
        <v>1</v>
      </c>
      <c r="E952" s="2">
        <v>4</v>
      </c>
    </row>
    <row r="953" spans="1:5" x14ac:dyDescent="0.25">
      <c r="A953">
        <v>10720</v>
      </c>
      <c r="B953" s="1">
        <v>1</v>
      </c>
      <c r="E953" s="2">
        <v>4</v>
      </c>
    </row>
    <row r="954" spans="1:5" x14ac:dyDescent="0.25">
      <c r="A954">
        <v>10721</v>
      </c>
      <c r="B954" s="1">
        <v>1</v>
      </c>
      <c r="C954" s="4">
        <v>2</v>
      </c>
      <c r="E954" s="2">
        <v>4</v>
      </c>
    </row>
    <row r="955" spans="1:5" x14ac:dyDescent="0.25">
      <c r="A955">
        <v>10722</v>
      </c>
      <c r="B955" s="1">
        <v>1</v>
      </c>
      <c r="C955" s="4">
        <v>2</v>
      </c>
      <c r="E955" s="2">
        <v>4</v>
      </c>
    </row>
    <row r="956" spans="1:5" x14ac:dyDescent="0.25">
      <c r="A956">
        <v>10723</v>
      </c>
      <c r="B956" s="1">
        <v>1</v>
      </c>
      <c r="C956" s="4">
        <v>2</v>
      </c>
      <c r="D956" s="3">
        <v>3</v>
      </c>
      <c r="E956" s="2">
        <v>4</v>
      </c>
    </row>
    <row r="957" spans="1:5" x14ac:dyDescent="0.25">
      <c r="A957">
        <v>10724</v>
      </c>
      <c r="C957" s="4">
        <v>2</v>
      </c>
      <c r="D957" s="3">
        <v>3</v>
      </c>
      <c r="E957" s="2">
        <v>4</v>
      </c>
    </row>
    <row r="958" spans="1:5" x14ac:dyDescent="0.25">
      <c r="A958">
        <v>10725</v>
      </c>
      <c r="C958" s="4">
        <v>2</v>
      </c>
      <c r="D958" s="3">
        <v>3</v>
      </c>
      <c r="E958" s="2">
        <v>4</v>
      </c>
    </row>
    <row r="959" spans="1:5" x14ac:dyDescent="0.25">
      <c r="A959">
        <v>10726</v>
      </c>
      <c r="C959" s="4">
        <v>2</v>
      </c>
      <c r="D959" s="3">
        <v>3</v>
      </c>
      <c r="E959" s="2">
        <v>4</v>
      </c>
    </row>
    <row r="960" spans="1:5" x14ac:dyDescent="0.25">
      <c r="A960">
        <v>10727</v>
      </c>
      <c r="C960" s="4">
        <v>2</v>
      </c>
      <c r="D960" s="3">
        <v>3</v>
      </c>
      <c r="E960" s="2">
        <v>4</v>
      </c>
    </row>
    <row r="961" spans="1:5" x14ac:dyDescent="0.25">
      <c r="A961">
        <v>10728</v>
      </c>
      <c r="C961" s="4">
        <v>2</v>
      </c>
      <c r="D961" s="3">
        <v>3</v>
      </c>
      <c r="E961" s="2">
        <v>4</v>
      </c>
    </row>
    <row r="962" spans="1:5" x14ac:dyDescent="0.25">
      <c r="A962">
        <v>10729</v>
      </c>
      <c r="C962" s="4">
        <v>2</v>
      </c>
      <c r="D962" s="3">
        <v>3</v>
      </c>
    </row>
    <row r="963" spans="1:5" x14ac:dyDescent="0.25">
      <c r="A963">
        <v>10730</v>
      </c>
      <c r="C963" s="4">
        <v>2</v>
      </c>
      <c r="D963" s="3">
        <v>3</v>
      </c>
    </row>
    <row r="964" spans="1:5" x14ac:dyDescent="0.25">
      <c r="A964">
        <v>10731</v>
      </c>
      <c r="C964" s="4">
        <v>2</v>
      </c>
      <c r="D964" s="3">
        <v>3</v>
      </c>
    </row>
    <row r="965" spans="1:5" x14ac:dyDescent="0.25">
      <c r="A965">
        <v>10732</v>
      </c>
      <c r="C965" s="4">
        <v>2</v>
      </c>
      <c r="D965" s="3">
        <v>3</v>
      </c>
    </row>
    <row r="966" spans="1:5" x14ac:dyDescent="0.25">
      <c r="A966">
        <v>10733</v>
      </c>
      <c r="C966" s="4">
        <v>2</v>
      </c>
      <c r="D966" s="3">
        <v>3</v>
      </c>
    </row>
    <row r="967" spans="1:5" x14ac:dyDescent="0.25">
      <c r="A967">
        <v>10734</v>
      </c>
      <c r="C967" s="4">
        <v>2</v>
      </c>
      <c r="D967" s="3">
        <v>3</v>
      </c>
    </row>
    <row r="968" spans="1:5" x14ac:dyDescent="0.25">
      <c r="A968">
        <v>10735</v>
      </c>
      <c r="B968" s="1">
        <v>1</v>
      </c>
      <c r="C968" s="4">
        <v>2</v>
      </c>
      <c r="D968" s="3">
        <v>3</v>
      </c>
    </row>
    <row r="969" spans="1:5" x14ac:dyDescent="0.25">
      <c r="A969">
        <v>10736</v>
      </c>
      <c r="B969" s="1">
        <v>1</v>
      </c>
      <c r="D969" s="3">
        <v>3</v>
      </c>
    </row>
    <row r="970" spans="1:5" x14ac:dyDescent="0.25">
      <c r="A970">
        <v>10737</v>
      </c>
      <c r="B970" s="1">
        <v>1</v>
      </c>
      <c r="D970" s="3">
        <v>3</v>
      </c>
    </row>
    <row r="971" spans="1:5" x14ac:dyDescent="0.25">
      <c r="A971">
        <v>10738</v>
      </c>
      <c r="B971" s="1">
        <v>1</v>
      </c>
    </row>
    <row r="972" spans="1:5" x14ac:dyDescent="0.25">
      <c r="A972">
        <v>10739</v>
      </c>
      <c r="B972" s="1">
        <v>1</v>
      </c>
    </row>
    <row r="973" spans="1:5" x14ac:dyDescent="0.25">
      <c r="A973">
        <v>10740</v>
      </c>
      <c r="B973" s="1">
        <v>1</v>
      </c>
      <c r="E973" s="2">
        <v>4</v>
      </c>
    </row>
    <row r="974" spans="1:5" x14ac:dyDescent="0.25">
      <c r="A974">
        <v>10741</v>
      </c>
      <c r="B974" s="1">
        <v>1</v>
      </c>
      <c r="E974" s="2">
        <v>4</v>
      </c>
    </row>
    <row r="975" spans="1:5" x14ac:dyDescent="0.25">
      <c r="A975">
        <v>10742</v>
      </c>
      <c r="B975" s="1">
        <v>1</v>
      </c>
      <c r="E975" s="2">
        <v>4</v>
      </c>
    </row>
    <row r="976" spans="1:5" x14ac:dyDescent="0.25">
      <c r="A976">
        <v>10743</v>
      </c>
      <c r="B976" s="1">
        <v>1</v>
      </c>
      <c r="E976" s="2">
        <v>4</v>
      </c>
    </row>
    <row r="977" spans="1:5" x14ac:dyDescent="0.25">
      <c r="A977">
        <v>10744</v>
      </c>
      <c r="B977" s="1">
        <v>1</v>
      </c>
      <c r="E977" s="2">
        <v>4</v>
      </c>
    </row>
    <row r="978" spans="1:5" x14ac:dyDescent="0.25">
      <c r="A978">
        <v>10745</v>
      </c>
      <c r="B978" s="1">
        <v>1</v>
      </c>
      <c r="E978" s="2">
        <v>4</v>
      </c>
    </row>
    <row r="979" spans="1:5" x14ac:dyDescent="0.25">
      <c r="A979">
        <v>10746</v>
      </c>
      <c r="B979" s="1">
        <v>1</v>
      </c>
      <c r="E979" s="2">
        <v>4</v>
      </c>
    </row>
    <row r="980" spans="1:5" x14ac:dyDescent="0.25">
      <c r="A980">
        <v>10747</v>
      </c>
      <c r="B980" s="1">
        <v>1</v>
      </c>
      <c r="E980" s="2">
        <v>4</v>
      </c>
    </row>
    <row r="981" spans="1:5" x14ac:dyDescent="0.25">
      <c r="A981">
        <v>10748</v>
      </c>
      <c r="D981" s="3">
        <v>3</v>
      </c>
      <c r="E981" s="2">
        <v>4</v>
      </c>
    </row>
    <row r="982" spans="1:5" x14ac:dyDescent="0.25">
      <c r="A982">
        <v>10749</v>
      </c>
      <c r="D982" s="3">
        <v>3</v>
      </c>
      <c r="E982" s="2">
        <v>4</v>
      </c>
    </row>
    <row r="983" spans="1:5" x14ac:dyDescent="0.25">
      <c r="A983">
        <v>10750</v>
      </c>
      <c r="C983" s="4">
        <v>2</v>
      </c>
      <c r="D983" s="3">
        <v>3</v>
      </c>
      <c r="E983" s="2">
        <v>4</v>
      </c>
    </row>
    <row r="984" spans="1:5" x14ac:dyDescent="0.25">
      <c r="A984">
        <v>10751</v>
      </c>
      <c r="C984" s="4">
        <v>2</v>
      </c>
      <c r="D984" s="3">
        <v>3</v>
      </c>
    </row>
    <row r="985" spans="1:5" x14ac:dyDescent="0.25">
      <c r="A985">
        <v>10752</v>
      </c>
      <c r="C985" s="4">
        <v>2</v>
      </c>
      <c r="D985" s="3">
        <v>3</v>
      </c>
    </row>
    <row r="986" spans="1:5" x14ac:dyDescent="0.25">
      <c r="A986">
        <v>10753</v>
      </c>
      <c r="C986" s="4">
        <v>2</v>
      </c>
      <c r="D986" s="3">
        <v>3</v>
      </c>
    </row>
    <row r="987" spans="1:5" x14ac:dyDescent="0.25">
      <c r="A987">
        <v>10754</v>
      </c>
      <c r="C987" s="4">
        <v>2</v>
      </c>
      <c r="D987" s="3">
        <v>3</v>
      </c>
    </row>
    <row r="988" spans="1:5" x14ac:dyDescent="0.25">
      <c r="A988">
        <v>10755</v>
      </c>
      <c r="C988" s="4">
        <v>2</v>
      </c>
      <c r="D988" s="3">
        <v>3</v>
      </c>
    </row>
    <row r="989" spans="1:5" x14ac:dyDescent="0.25">
      <c r="A989">
        <v>10756</v>
      </c>
      <c r="C989" s="4">
        <v>2</v>
      </c>
      <c r="D989" s="3">
        <v>3</v>
      </c>
    </row>
    <row r="990" spans="1:5" x14ac:dyDescent="0.25">
      <c r="A990">
        <v>10757</v>
      </c>
      <c r="C990" s="4">
        <v>2</v>
      </c>
      <c r="D990" s="3">
        <v>3</v>
      </c>
    </row>
    <row r="991" spans="1:5" x14ac:dyDescent="0.25">
      <c r="A991">
        <v>10758</v>
      </c>
      <c r="B991" s="1">
        <v>1</v>
      </c>
      <c r="C991" s="4">
        <v>2</v>
      </c>
      <c r="D991" s="3">
        <v>3</v>
      </c>
    </row>
    <row r="992" spans="1:5" x14ac:dyDescent="0.25">
      <c r="A992">
        <v>10759</v>
      </c>
      <c r="B992" s="1">
        <v>1</v>
      </c>
      <c r="C992" s="4">
        <v>2</v>
      </c>
      <c r="D992" s="3">
        <v>3</v>
      </c>
    </row>
    <row r="993" spans="1:5" x14ac:dyDescent="0.25">
      <c r="A993">
        <v>10760</v>
      </c>
      <c r="B993" s="1">
        <v>1</v>
      </c>
      <c r="C993" s="4">
        <v>2</v>
      </c>
    </row>
    <row r="994" spans="1:5" x14ac:dyDescent="0.25">
      <c r="A994">
        <v>10761</v>
      </c>
      <c r="B994" s="1">
        <v>1</v>
      </c>
      <c r="C994" s="4">
        <v>2</v>
      </c>
    </row>
    <row r="995" spans="1:5" x14ac:dyDescent="0.25">
      <c r="A995">
        <v>10762</v>
      </c>
      <c r="B995" s="1">
        <v>1</v>
      </c>
    </row>
    <row r="996" spans="1:5" x14ac:dyDescent="0.25">
      <c r="A996">
        <v>10763</v>
      </c>
      <c r="B996" s="1">
        <v>1</v>
      </c>
    </row>
    <row r="997" spans="1:5" x14ac:dyDescent="0.25">
      <c r="A997">
        <v>10764</v>
      </c>
      <c r="B997" s="1">
        <v>1</v>
      </c>
      <c r="E997" s="2">
        <v>4</v>
      </c>
    </row>
    <row r="998" spans="1:5" x14ac:dyDescent="0.25">
      <c r="A998">
        <v>10765</v>
      </c>
      <c r="B998" s="1">
        <v>1</v>
      </c>
      <c r="E998" s="2">
        <v>4</v>
      </c>
    </row>
    <row r="999" spans="1:5" x14ac:dyDescent="0.25">
      <c r="A999">
        <v>10766</v>
      </c>
      <c r="B999" s="1">
        <v>1</v>
      </c>
      <c r="E999" s="2">
        <v>4</v>
      </c>
    </row>
    <row r="1000" spans="1:5" x14ac:dyDescent="0.25">
      <c r="A1000">
        <v>10767</v>
      </c>
      <c r="B1000" s="1">
        <v>1</v>
      </c>
      <c r="E1000" s="2">
        <v>4</v>
      </c>
    </row>
    <row r="1001" spans="1:5" x14ac:dyDescent="0.25">
      <c r="A1001">
        <v>10768</v>
      </c>
      <c r="B1001" s="1">
        <v>1</v>
      </c>
      <c r="E1001" s="2">
        <v>4</v>
      </c>
    </row>
    <row r="1002" spans="1:5" x14ac:dyDescent="0.25">
      <c r="A1002">
        <v>10769</v>
      </c>
      <c r="B1002" s="1">
        <v>1</v>
      </c>
      <c r="E1002" s="2">
        <v>4</v>
      </c>
    </row>
    <row r="1003" spans="1:5" x14ac:dyDescent="0.25">
      <c r="A1003">
        <v>10770</v>
      </c>
      <c r="B1003" s="1">
        <v>1</v>
      </c>
      <c r="E1003" s="2">
        <v>4</v>
      </c>
    </row>
    <row r="1004" spans="1:5" x14ac:dyDescent="0.25">
      <c r="A1004">
        <v>10771</v>
      </c>
      <c r="B1004" s="1">
        <v>1</v>
      </c>
      <c r="E1004" s="2">
        <v>4</v>
      </c>
    </row>
    <row r="1005" spans="1:5" x14ac:dyDescent="0.25">
      <c r="A1005">
        <v>10772</v>
      </c>
      <c r="B1005" s="1">
        <v>1</v>
      </c>
      <c r="E1005" s="2">
        <v>4</v>
      </c>
    </row>
    <row r="1006" spans="1:5" x14ac:dyDescent="0.25">
      <c r="A1006">
        <v>10773</v>
      </c>
      <c r="C1006" s="4">
        <v>2</v>
      </c>
      <c r="E1006" s="2">
        <v>4</v>
      </c>
    </row>
    <row r="1007" spans="1:5" x14ac:dyDescent="0.25">
      <c r="A1007">
        <v>10774</v>
      </c>
      <c r="C1007" s="4">
        <v>2</v>
      </c>
      <c r="E1007" s="2">
        <v>4</v>
      </c>
    </row>
    <row r="1008" spans="1:5" x14ac:dyDescent="0.25">
      <c r="A1008">
        <v>10775</v>
      </c>
      <c r="C1008" s="4">
        <v>2</v>
      </c>
      <c r="D1008" s="3">
        <v>3</v>
      </c>
      <c r="E1008" s="2">
        <v>4</v>
      </c>
    </row>
    <row r="1009" spans="1:5" x14ac:dyDescent="0.25">
      <c r="A1009">
        <v>10776</v>
      </c>
      <c r="C1009" s="4">
        <v>2</v>
      </c>
      <c r="D1009" s="3">
        <v>3</v>
      </c>
      <c r="E1009" s="2">
        <v>4</v>
      </c>
    </row>
    <row r="1010" spans="1:5" x14ac:dyDescent="0.25">
      <c r="A1010">
        <v>10777</v>
      </c>
      <c r="C1010" s="4">
        <v>2</v>
      </c>
      <c r="D1010" s="3">
        <v>3</v>
      </c>
      <c r="E1010" s="2">
        <v>4</v>
      </c>
    </row>
    <row r="1011" spans="1:5" x14ac:dyDescent="0.25">
      <c r="A1011">
        <v>10778</v>
      </c>
      <c r="C1011" s="4">
        <v>2</v>
      </c>
      <c r="D1011" s="3">
        <v>3</v>
      </c>
    </row>
    <row r="1012" spans="1:5" x14ac:dyDescent="0.25">
      <c r="A1012">
        <v>10779</v>
      </c>
      <c r="C1012" s="4">
        <v>2</v>
      </c>
      <c r="D1012" s="3">
        <v>3</v>
      </c>
    </row>
    <row r="1013" spans="1:5" x14ac:dyDescent="0.25">
      <c r="A1013">
        <v>10780</v>
      </c>
      <c r="C1013" s="4">
        <v>2</v>
      </c>
      <c r="D1013" s="3">
        <v>3</v>
      </c>
    </row>
    <row r="1014" spans="1:5" x14ac:dyDescent="0.25">
      <c r="A1014">
        <v>10781</v>
      </c>
      <c r="C1014" s="4">
        <v>2</v>
      </c>
      <c r="D1014" s="3">
        <v>3</v>
      </c>
    </row>
    <row r="1015" spans="1:5" x14ac:dyDescent="0.25">
      <c r="A1015">
        <v>10782</v>
      </c>
      <c r="C1015" s="4">
        <v>2</v>
      </c>
      <c r="D1015" s="3">
        <v>3</v>
      </c>
    </row>
    <row r="1016" spans="1:5" x14ac:dyDescent="0.25">
      <c r="A1016">
        <v>10783</v>
      </c>
      <c r="C1016" s="4">
        <v>2</v>
      </c>
      <c r="D1016" s="3">
        <v>3</v>
      </c>
    </row>
    <row r="1017" spans="1:5" x14ac:dyDescent="0.25">
      <c r="A1017">
        <v>10784</v>
      </c>
      <c r="C1017" s="4">
        <v>2</v>
      </c>
      <c r="D1017" s="3">
        <v>3</v>
      </c>
    </row>
    <row r="1018" spans="1:5" x14ac:dyDescent="0.25">
      <c r="A1018">
        <v>10785</v>
      </c>
      <c r="B1018" s="1">
        <v>1</v>
      </c>
      <c r="D1018" s="3">
        <v>3</v>
      </c>
    </row>
    <row r="1019" spans="1:5" x14ac:dyDescent="0.25">
      <c r="A1019">
        <v>10786</v>
      </c>
      <c r="B1019" s="1">
        <v>1</v>
      </c>
      <c r="D1019" s="3">
        <v>3</v>
      </c>
    </row>
    <row r="1020" spans="1:5" x14ac:dyDescent="0.25">
      <c r="A1020">
        <v>10787</v>
      </c>
      <c r="B1020" s="1">
        <v>1</v>
      </c>
    </row>
    <row r="1021" spans="1:5" x14ac:dyDescent="0.25">
      <c r="A1021">
        <v>10788</v>
      </c>
      <c r="B1021" s="1">
        <v>1</v>
      </c>
      <c r="E1021" s="2">
        <v>4</v>
      </c>
    </row>
    <row r="1022" spans="1:5" x14ac:dyDescent="0.25">
      <c r="A1022">
        <v>10789</v>
      </c>
      <c r="B1022" s="1">
        <v>1</v>
      </c>
      <c r="E1022" s="2">
        <v>4</v>
      </c>
    </row>
    <row r="1023" spans="1:5" x14ac:dyDescent="0.25">
      <c r="A1023">
        <v>10790</v>
      </c>
      <c r="B1023" s="1">
        <v>1</v>
      </c>
      <c r="E1023" s="2">
        <v>4</v>
      </c>
    </row>
    <row r="1024" spans="1:5" x14ac:dyDescent="0.25">
      <c r="A1024">
        <v>10791</v>
      </c>
      <c r="B1024" s="1">
        <v>1</v>
      </c>
      <c r="E1024" s="2">
        <v>4</v>
      </c>
    </row>
    <row r="1025" spans="1:5" x14ac:dyDescent="0.25">
      <c r="A1025">
        <v>10792</v>
      </c>
      <c r="B1025" s="1">
        <v>1</v>
      </c>
      <c r="E1025" s="2">
        <v>4</v>
      </c>
    </row>
    <row r="1026" spans="1:5" x14ac:dyDescent="0.25">
      <c r="A1026">
        <v>10793</v>
      </c>
      <c r="B1026" s="1">
        <v>1</v>
      </c>
      <c r="E1026" s="2">
        <v>4</v>
      </c>
    </row>
    <row r="1027" spans="1:5" x14ac:dyDescent="0.25">
      <c r="A1027">
        <v>10794</v>
      </c>
      <c r="B1027" s="1">
        <v>1</v>
      </c>
      <c r="E1027" s="2">
        <v>4</v>
      </c>
    </row>
    <row r="1028" spans="1:5" x14ac:dyDescent="0.25">
      <c r="A1028">
        <v>10795</v>
      </c>
      <c r="B1028" s="1">
        <v>1</v>
      </c>
      <c r="E1028" s="2">
        <v>4</v>
      </c>
    </row>
    <row r="1029" spans="1:5" x14ac:dyDescent="0.25">
      <c r="A1029">
        <v>10796</v>
      </c>
      <c r="B1029" s="1">
        <v>1</v>
      </c>
      <c r="C1029" s="4">
        <v>2</v>
      </c>
      <c r="E1029" s="2">
        <v>4</v>
      </c>
    </row>
    <row r="1030" spans="1:5" x14ac:dyDescent="0.25">
      <c r="A1030">
        <v>10797</v>
      </c>
      <c r="C1030" s="4">
        <v>2</v>
      </c>
      <c r="E1030" s="2">
        <v>4</v>
      </c>
    </row>
    <row r="1031" spans="1:5" x14ac:dyDescent="0.25">
      <c r="A1031">
        <v>10798</v>
      </c>
      <c r="C1031" s="4">
        <v>2</v>
      </c>
      <c r="E1031" s="2">
        <v>4</v>
      </c>
    </row>
    <row r="1032" spans="1:5" x14ac:dyDescent="0.25">
      <c r="A1032">
        <v>10799</v>
      </c>
      <c r="C1032" s="4">
        <v>2</v>
      </c>
      <c r="D1032" s="3">
        <v>3</v>
      </c>
      <c r="E1032" s="2">
        <v>4</v>
      </c>
    </row>
    <row r="1033" spans="1:5" x14ac:dyDescent="0.25">
      <c r="A1033">
        <v>10800</v>
      </c>
      <c r="C1033" s="4">
        <v>2</v>
      </c>
      <c r="D1033" s="3">
        <v>3</v>
      </c>
    </row>
    <row r="1034" spans="1:5" x14ac:dyDescent="0.25">
      <c r="A1034">
        <v>10801</v>
      </c>
      <c r="C1034" s="4">
        <v>2</v>
      </c>
      <c r="D1034" s="3">
        <v>3</v>
      </c>
    </row>
    <row r="1035" spans="1:5" x14ac:dyDescent="0.25">
      <c r="A1035">
        <v>10802</v>
      </c>
      <c r="C1035" s="4">
        <v>2</v>
      </c>
      <c r="D1035" s="3">
        <v>3</v>
      </c>
    </row>
    <row r="1036" spans="1:5" x14ac:dyDescent="0.25">
      <c r="A1036">
        <v>10803</v>
      </c>
      <c r="C1036" s="4">
        <v>2</v>
      </c>
      <c r="D1036" s="3">
        <v>3</v>
      </c>
    </row>
    <row r="1037" spans="1:5" x14ac:dyDescent="0.25">
      <c r="A1037">
        <v>10804</v>
      </c>
      <c r="C1037" s="4">
        <v>2</v>
      </c>
      <c r="D1037" s="3">
        <v>3</v>
      </c>
    </row>
    <row r="1038" spans="1:5" x14ac:dyDescent="0.25">
      <c r="A1038">
        <v>10805</v>
      </c>
      <c r="C1038" s="4">
        <v>2</v>
      </c>
      <c r="D1038" s="3">
        <v>3</v>
      </c>
    </row>
    <row r="1039" spans="1:5" x14ac:dyDescent="0.25">
      <c r="A1039">
        <v>10806</v>
      </c>
      <c r="B1039" s="1">
        <v>1</v>
      </c>
      <c r="C1039" s="4">
        <v>2</v>
      </c>
      <c r="D1039" s="3">
        <v>3</v>
      </c>
    </row>
    <row r="1040" spans="1:5" x14ac:dyDescent="0.25">
      <c r="A1040">
        <v>10807</v>
      </c>
      <c r="B1040" s="1">
        <v>1</v>
      </c>
      <c r="C1040" s="4">
        <v>2</v>
      </c>
      <c r="D1040" s="3">
        <v>3</v>
      </c>
    </row>
    <row r="1041" spans="1:5" x14ac:dyDescent="0.25">
      <c r="A1041">
        <v>10808</v>
      </c>
      <c r="B1041" s="1">
        <v>1</v>
      </c>
      <c r="C1041" s="4">
        <v>2</v>
      </c>
      <c r="D1041" s="3">
        <v>3</v>
      </c>
    </row>
    <row r="1042" spans="1:5" x14ac:dyDescent="0.25">
      <c r="A1042">
        <v>10809</v>
      </c>
      <c r="B1042" s="1">
        <v>1</v>
      </c>
      <c r="C1042" s="4">
        <v>2</v>
      </c>
      <c r="D1042" s="3">
        <v>3</v>
      </c>
    </row>
    <row r="1043" spans="1:5" x14ac:dyDescent="0.25">
      <c r="A1043">
        <v>10810</v>
      </c>
      <c r="B1043" s="1">
        <v>1</v>
      </c>
      <c r="D1043" s="3">
        <v>3</v>
      </c>
    </row>
    <row r="1044" spans="1:5" x14ac:dyDescent="0.25">
      <c r="A1044">
        <v>10811</v>
      </c>
      <c r="B1044" s="1">
        <v>1</v>
      </c>
      <c r="D1044" s="3">
        <v>3</v>
      </c>
      <c r="E1044" s="2">
        <v>4</v>
      </c>
    </row>
    <row r="1045" spans="1:5" x14ac:dyDescent="0.25">
      <c r="A1045">
        <v>10812</v>
      </c>
      <c r="B1045" s="1">
        <v>1</v>
      </c>
      <c r="E1045" s="2">
        <v>4</v>
      </c>
    </row>
    <row r="1046" spans="1:5" x14ac:dyDescent="0.25">
      <c r="A1046">
        <v>10813</v>
      </c>
      <c r="B1046" s="1">
        <v>1</v>
      </c>
      <c r="E1046" s="2">
        <v>4</v>
      </c>
    </row>
    <row r="1047" spans="1:5" x14ac:dyDescent="0.25">
      <c r="A1047">
        <v>10814</v>
      </c>
      <c r="B1047" s="1">
        <v>1</v>
      </c>
      <c r="E1047" s="2">
        <v>4</v>
      </c>
    </row>
    <row r="1048" spans="1:5" x14ac:dyDescent="0.25">
      <c r="A1048">
        <v>10815</v>
      </c>
      <c r="B1048" s="1">
        <v>1</v>
      </c>
      <c r="E1048" s="2">
        <v>4</v>
      </c>
    </row>
    <row r="1049" spans="1:5" x14ac:dyDescent="0.25">
      <c r="A1049">
        <v>10816</v>
      </c>
      <c r="B1049" s="1">
        <v>1</v>
      </c>
      <c r="E1049" s="2">
        <v>4</v>
      </c>
    </row>
    <row r="1050" spans="1:5" x14ac:dyDescent="0.25">
      <c r="A1050">
        <v>10817</v>
      </c>
      <c r="B1050" s="1">
        <v>1</v>
      </c>
      <c r="E1050" s="2">
        <v>4</v>
      </c>
    </row>
    <row r="1051" spans="1:5" x14ac:dyDescent="0.25">
      <c r="A1051">
        <v>10818</v>
      </c>
      <c r="B1051" s="1">
        <v>1</v>
      </c>
      <c r="E1051" s="2">
        <v>4</v>
      </c>
    </row>
    <row r="1052" spans="1:5" x14ac:dyDescent="0.25">
      <c r="A1052">
        <v>10819</v>
      </c>
      <c r="B1052" s="1">
        <v>1</v>
      </c>
      <c r="E1052" s="2">
        <v>4</v>
      </c>
    </row>
    <row r="1053" spans="1:5" x14ac:dyDescent="0.25">
      <c r="A1053">
        <v>10820</v>
      </c>
      <c r="B1053" s="1">
        <v>1</v>
      </c>
      <c r="E1053" s="2">
        <v>4</v>
      </c>
    </row>
    <row r="1054" spans="1:5" x14ac:dyDescent="0.25">
      <c r="A1054">
        <v>10821</v>
      </c>
      <c r="C1054" s="4">
        <v>2</v>
      </c>
      <c r="E1054" s="2">
        <v>4</v>
      </c>
    </row>
    <row r="1055" spans="1:5" x14ac:dyDescent="0.25">
      <c r="A1055">
        <v>10822</v>
      </c>
      <c r="C1055" s="4">
        <v>2</v>
      </c>
      <c r="E1055" s="2">
        <v>4</v>
      </c>
    </row>
    <row r="1056" spans="1:5" x14ac:dyDescent="0.25">
      <c r="A1056">
        <v>10823</v>
      </c>
      <c r="C1056" s="4">
        <v>2</v>
      </c>
      <c r="D1056" s="3">
        <v>3</v>
      </c>
      <c r="E1056" s="2">
        <v>4</v>
      </c>
    </row>
    <row r="1057" spans="1:5" x14ac:dyDescent="0.25">
      <c r="A1057">
        <v>10824</v>
      </c>
      <c r="C1057" s="4">
        <v>2</v>
      </c>
      <c r="D1057" s="3">
        <v>3</v>
      </c>
      <c r="E1057" s="2">
        <v>4</v>
      </c>
    </row>
    <row r="1058" spans="1:5" x14ac:dyDescent="0.25">
      <c r="A1058">
        <v>10825</v>
      </c>
      <c r="C1058" s="4">
        <v>2</v>
      </c>
      <c r="D1058" s="3">
        <v>3</v>
      </c>
      <c r="E1058" s="2">
        <v>4</v>
      </c>
    </row>
    <row r="1059" spans="1:5" x14ac:dyDescent="0.25">
      <c r="A1059">
        <v>10826</v>
      </c>
      <c r="C1059" s="4">
        <v>2</v>
      </c>
      <c r="D1059" s="3">
        <v>3</v>
      </c>
      <c r="E1059" s="2">
        <v>4</v>
      </c>
    </row>
    <row r="1060" spans="1:5" x14ac:dyDescent="0.25">
      <c r="A1060">
        <v>10827</v>
      </c>
      <c r="C1060" s="4">
        <v>2</v>
      </c>
      <c r="D1060" s="3">
        <v>3</v>
      </c>
    </row>
    <row r="1061" spans="1:5" x14ac:dyDescent="0.25">
      <c r="A1061">
        <v>10828</v>
      </c>
      <c r="C1061" s="4">
        <v>2</v>
      </c>
      <c r="D1061" s="3">
        <v>3</v>
      </c>
    </row>
    <row r="1062" spans="1:5" x14ac:dyDescent="0.25">
      <c r="A1062">
        <v>10829</v>
      </c>
      <c r="C1062" s="4">
        <v>2</v>
      </c>
      <c r="D1062" s="3">
        <v>3</v>
      </c>
    </row>
    <row r="1063" spans="1:5" x14ac:dyDescent="0.25">
      <c r="A1063">
        <v>10830</v>
      </c>
      <c r="C1063" s="4">
        <v>2</v>
      </c>
      <c r="D1063" s="3">
        <v>3</v>
      </c>
    </row>
    <row r="1064" spans="1:5" x14ac:dyDescent="0.25">
      <c r="A1064">
        <v>10831</v>
      </c>
      <c r="C1064" s="4">
        <v>2</v>
      </c>
      <c r="D1064" s="3">
        <v>3</v>
      </c>
    </row>
    <row r="1065" spans="1:5" x14ac:dyDescent="0.25">
      <c r="A1065">
        <v>10832</v>
      </c>
      <c r="B1065" s="1">
        <v>1</v>
      </c>
      <c r="C1065" s="4">
        <v>2</v>
      </c>
      <c r="D1065" s="3">
        <v>3</v>
      </c>
    </row>
    <row r="1066" spans="1:5" x14ac:dyDescent="0.25">
      <c r="A1066">
        <v>10833</v>
      </c>
      <c r="B1066" s="1">
        <v>1</v>
      </c>
      <c r="D1066" s="3">
        <v>3</v>
      </c>
    </row>
    <row r="1067" spans="1:5" x14ac:dyDescent="0.25">
      <c r="A1067">
        <v>10834</v>
      </c>
      <c r="B1067" s="1">
        <v>1</v>
      </c>
      <c r="D1067" s="3">
        <v>3</v>
      </c>
    </row>
    <row r="1068" spans="1:5" x14ac:dyDescent="0.25">
      <c r="A1068">
        <v>10835</v>
      </c>
      <c r="B1068" s="1">
        <v>1</v>
      </c>
    </row>
    <row r="1069" spans="1:5" x14ac:dyDescent="0.25">
      <c r="A1069">
        <v>10836</v>
      </c>
      <c r="B1069" s="1">
        <v>1</v>
      </c>
    </row>
    <row r="1070" spans="1:5" x14ac:dyDescent="0.25">
      <c r="A1070">
        <v>10837</v>
      </c>
      <c r="B1070" s="1">
        <v>1</v>
      </c>
      <c r="E1070" s="2">
        <v>4</v>
      </c>
    </row>
    <row r="1071" spans="1:5" x14ac:dyDescent="0.25">
      <c r="A1071">
        <v>10838</v>
      </c>
      <c r="B1071" s="1">
        <v>1</v>
      </c>
      <c r="E1071" s="2">
        <v>4</v>
      </c>
    </row>
    <row r="1072" spans="1:5" x14ac:dyDescent="0.25">
      <c r="A1072">
        <v>10839</v>
      </c>
      <c r="B1072" s="1">
        <v>1</v>
      </c>
      <c r="E1072" s="2">
        <v>4</v>
      </c>
    </row>
    <row r="1073" spans="1:5" x14ac:dyDescent="0.25">
      <c r="A1073">
        <v>10840</v>
      </c>
      <c r="B1073" s="1">
        <v>1</v>
      </c>
      <c r="E1073" s="2">
        <v>4</v>
      </c>
    </row>
    <row r="1074" spans="1:5" x14ac:dyDescent="0.25">
      <c r="A1074">
        <v>10841</v>
      </c>
      <c r="B1074" s="1">
        <v>1</v>
      </c>
      <c r="E1074" s="2">
        <v>4</v>
      </c>
    </row>
    <row r="1075" spans="1:5" x14ac:dyDescent="0.25">
      <c r="A1075">
        <v>10842</v>
      </c>
      <c r="B1075" s="1">
        <v>1</v>
      </c>
      <c r="E1075" s="2">
        <v>4</v>
      </c>
    </row>
    <row r="1076" spans="1:5" x14ac:dyDescent="0.25">
      <c r="A1076">
        <v>10843</v>
      </c>
      <c r="B1076" s="1">
        <v>1</v>
      </c>
      <c r="E1076" s="2">
        <v>4</v>
      </c>
    </row>
    <row r="1077" spans="1:5" x14ac:dyDescent="0.25">
      <c r="A1077">
        <v>10844</v>
      </c>
      <c r="C1077" s="4">
        <v>2</v>
      </c>
      <c r="E1077" s="2">
        <v>4</v>
      </c>
    </row>
    <row r="1078" spans="1:5" x14ac:dyDescent="0.25">
      <c r="A1078">
        <v>10845</v>
      </c>
      <c r="C1078" s="4">
        <v>2</v>
      </c>
      <c r="E1078" s="2">
        <v>4</v>
      </c>
    </row>
    <row r="1079" spans="1:5" x14ac:dyDescent="0.25">
      <c r="A1079">
        <v>10846</v>
      </c>
      <c r="C1079" s="4">
        <v>2</v>
      </c>
      <c r="E1079" s="2">
        <v>4</v>
      </c>
    </row>
    <row r="1080" spans="1:5" x14ac:dyDescent="0.25">
      <c r="A1080">
        <v>10847</v>
      </c>
      <c r="C1080" s="4">
        <v>2</v>
      </c>
      <c r="D1080" s="3">
        <v>3</v>
      </c>
      <c r="E1080" s="2">
        <v>4</v>
      </c>
    </row>
    <row r="1081" spans="1:5" x14ac:dyDescent="0.25">
      <c r="A1081">
        <v>10848</v>
      </c>
      <c r="C1081" s="4">
        <v>2</v>
      </c>
      <c r="D1081" s="3">
        <v>3</v>
      </c>
      <c r="E1081" s="2">
        <v>4</v>
      </c>
    </row>
    <row r="1082" spans="1:5" x14ac:dyDescent="0.25">
      <c r="A1082">
        <v>10849</v>
      </c>
      <c r="C1082" s="4">
        <v>2</v>
      </c>
      <c r="D1082" s="3">
        <v>3</v>
      </c>
    </row>
    <row r="1083" spans="1:5" x14ac:dyDescent="0.25">
      <c r="A1083">
        <v>10850</v>
      </c>
      <c r="C1083" s="4">
        <v>2</v>
      </c>
      <c r="D1083" s="3">
        <v>3</v>
      </c>
    </row>
    <row r="1084" spans="1:5" x14ac:dyDescent="0.25">
      <c r="A1084">
        <v>10851</v>
      </c>
      <c r="C1084" s="4">
        <v>2</v>
      </c>
      <c r="D1084" s="3">
        <v>3</v>
      </c>
    </row>
    <row r="1085" spans="1:5" x14ac:dyDescent="0.25">
      <c r="A1085">
        <v>10852</v>
      </c>
      <c r="C1085" s="4">
        <v>2</v>
      </c>
      <c r="D1085" s="3">
        <v>3</v>
      </c>
    </row>
    <row r="1086" spans="1:5" x14ac:dyDescent="0.25">
      <c r="A1086">
        <v>10853</v>
      </c>
      <c r="C1086" s="4">
        <v>2</v>
      </c>
      <c r="D1086" s="3">
        <v>3</v>
      </c>
    </row>
    <row r="1087" spans="1:5" x14ac:dyDescent="0.25">
      <c r="A1087">
        <v>10854</v>
      </c>
      <c r="C1087" s="4">
        <v>2</v>
      </c>
      <c r="D1087" s="3">
        <v>3</v>
      </c>
    </row>
    <row r="1088" spans="1:5" x14ac:dyDescent="0.25">
      <c r="A1088">
        <v>10855</v>
      </c>
      <c r="B1088" s="1">
        <v>1</v>
      </c>
      <c r="C1088" s="4">
        <v>2</v>
      </c>
      <c r="D1088" s="3">
        <v>3</v>
      </c>
    </row>
    <row r="1089" spans="1:5" x14ac:dyDescent="0.25">
      <c r="A1089">
        <v>10856</v>
      </c>
      <c r="B1089" s="1">
        <v>1</v>
      </c>
      <c r="C1089" s="4">
        <v>2</v>
      </c>
      <c r="D1089" s="3">
        <v>3</v>
      </c>
    </row>
    <row r="1090" spans="1:5" x14ac:dyDescent="0.25">
      <c r="A1090">
        <v>10857</v>
      </c>
      <c r="B1090" s="1">
        <v>1</v>
      </c>
      <c r="D1090" s="3">
        <v>3</v>
      </c>
    </row>
    <row r="1091" spans="1:5" x14ac:dyDescent="0.25">
      <c r="A1091">
        <v>10858</v>
      </c>
      <c r="B1091" s="1">
        <v>1</v>
      </c>
      <c r="D1091" s="3">
        <v>3</v>
      </c>
    </row>
    <row r="1092" spans="1:5" x14ac:dyDescent="0.25">
      <c r="A1092">
        <v>10859</v>
      </c>
      <c r="B1092" s="1">
        <v>1</v>
      </c>
    </row>
    <row r="1093" spans="1:5" x14ac:dyDescent="0.25">
      <c r="A1093">
        <v>10860</v>
      </c>
      <c r="B1093" s="1">
        <v>1</v>
      </c>
    </row>
    <row r="1094" spans="1:5" x14ac:dyDescent="0.25">
      <c r="A1094">
        <v>10861</v>
      </c>
      <c r="B1094" s="1">
        <v>1</v>
      </c>
      <c r="E1094" s="2">
        <v>4</v>
      </c>
    </row>
    <row r="1095" spans="1:5" x14ac:dyDescent="0.25">
      <c r="A1095">
        <v>10862</v>
      </c>
      <c r="B1095" s="1">
        <v>1</v>
      </c>
      <c r="E1095" s="2">
        <v>4</v>
      </c>
    </row>
    <row r="1096" spans="1:5" x14ac:dyDescent="0.25">
      <c r="A1096">
        <v>10863</v>
      </c>
      <c r="B1096" s="1">
        <v>1</v>
      </c>
      <c r="E1096" s="2">
        <v>4</v>
      </c>
    </row>
    <row r="1097" spans="1:5" x14ac:dyDescent="0.25">
      <c r="A1097">
        <v>10864</v>
      </c>
      <c r="B1097" s="1">
        <v>1</v>
      </c>
      <c r="E1097" s="2">
        <v>4</v>
      </c>
    </row>
    <row r="1098" spans="1:5" x14ac:dyDescent="0.25">
      <c r="A1098">
        <v>10865</v>
      </c>
      <c r="B1098" s="1">
        <v>1</v>
      </c>
      <c r="E1098" s="2">
        <v>4</v>
      </c>
    </row>
    <row r="1099" spans="1:5" x14ac:dyDescent="0.25">
      <c r="A1099">
        <v>10866</v>
      </c>
      <c r="B1099" s="1">
        <v>1</v>
      </c>
      <c r="E1099" s="2">
        <v>4</v>
      </c>
    </row>
    <row r="1100" spans="1:5" x14ac:dyDescent="0.25">
      <c r="A1100">
        <v>10867</v>
      </c>
      <c r="B1100" s="1">
        <v>1</v>
      </c>
      <c r="C1100" s="4">
        <v>2</v>
      </c>
      <c r="E1100" s="2">
        <v>4</v>
      </c>
    </row>
    <row r="1101" spans="1:5" x14ac:dyDescent="0.25">
      <c r="A1101">
        <v>10868</v>
      </c>
      <c r="C1101" s="4">
        <v>2</v>
      </c>
      <c r="E1101" s="2">
        <v>4</v>
      </c>
    </row>
    <row r="1102" spans="1:5" x14ac:dyDescent="0.25">
      <c r="A1102">
        <v>10869</v>
      </c>
      <c r="C1102" s="4">
        <v>2</v>
      </c>
      <c r="E1102" s="2">
        <v>4</v>
      </c>
    </row>
    <row r="1103" spans="1:5" x14ac:dyDescent="0.25">
      <c r="A1103">
        <v>10870</v>
      </c>
      <c r="C1103" s="4">
        <v>2</v>
      </c>
      <c r="E1103" s="2">
        <v>4</v>
      </c>
    </row>
    <row r="1104" spans="1:5" x14ac:dyDescent="0.25">
      <c r="A1104">
        <v>10871</v>
      </c>
      <c r="C1104" s="4">
        <v>2</v>
      </c>
      <c r="D1104" s="3">
        <v>3</v>
      </c>
      <c r="E1104" s="2">
        <v>4</v>
      </c>
    </row>
    <row r="1105" spans="1:5" x14ac:dyDescent="0.25">
      <c r="A1105">
        <v>10872</v>
      </c>
      <c r="C1105" s="4">
        <v>2</v>
      </c>
      <c r="D1105" s="3">
        <v>3</v>
      </c>
    </row>
    <row r="1106" spans="1:5" x14ac:dyDescent="0.25">
      <c r="A1106">
        <v>10873</v>
      </c>
      <c r="C1106" s="4">
        <v>2</v>
      </c>
      <c r="D1106" s="3">
        <v>3</v>
      </c>
    </row>
    <row r="1107" spans="1:5" x14ac:dyDescent="0.25">
      <c r="A1107">
        <v>10874</v>
      </c>
      <c r="C1107" s="4">
        <v>2</v>
      </c>
      <c r="D1107" s="3">
        <v>3</v>
      </c>
    </row>
    <row r="1108" spans="1:5" x14ac:dyDescent="0.25">
      <c r="A1108">
        <v>10875</v>
      </c>
      <c r="C1108" s="4">
        <v>2</v>
      </c>
      <c r="D1108" s="3">
        <v>3</v>
      </c>
    </row>
    <row r="1109" spans="1:5" x14ac:dyDescent="0.25">
      <c r="A1109">
        <v>10876</v>
      </c>
      <c r="C1109" s="4">
        <v>2</v>
      </c>
      <c r="D1109" s="3">
        <v>3</v>
      </c>
    </row>
    <row r="1110" spans="1:5" x14ac:dyDescent="0.25">
      <c r="A1110">
        <v>10877</v>
      </c>
      <c r="C1110" s="4">
        <v>2</v>
      </c>
      <c r="D1110" s="3">
        <v>3</v>
      </c>
    </row>
    <row r="1111" spans="1:5" x14ac:dyDescent="0.25">
      <c r="A1111">
        <v>10878</v>
      </c>
      <c r="B1111" s="1">
        <v>1</v>
      </c>
      <c r="C1111" s="4">
        <v>2</v>
      </c>
      <c r="D1111" s="3">
        <v>3</v>
      </c>
    </row>
    <row r="1112" spans="1:5" x14ac:dyDescent="0.25">
      <c r="A1112">
        <v>10879</v>
      </c>
      <c r="B1112" s="1">
        <v>1</v>
      </c>
      <c r="C1112" s="4">
        <v>2</v>
      </c>
      <c r="D1112" s="3">
        <v>3</v>
      </c>
    </row>
    <row r="1113" spans="1:5" x14ac:dyDescent="0.25">
      <c r="A1113">
        <v>10880</v>
      </c>
      <c r="B1113" s="1">
        <v>1</v>
      </c>
      <c r="C1113" s="4">
        <v>2</v>
      </c>
      <c r="D1113" s="3">
        <v>3</v>
      </c>
    </row>
    <row r="1114" spans="1:5" x14ac:dyDescent="0.25">
      <c r="A1114">
        <v>10881</v>
      </c>
      <c r="B1114" s="1">
        <v>1</v>
      </c>
      <c r="C1114" s="4">
        <v>2</v>
      </c>
      <c r="D1114" s="3">
        <v>3</v>
      </c>
    </row>
    <row r="1115" spans="1:5" x14ac:dyDescent="0.25">
      <c r="A1115">
        <v>10882</v>
      </c>
      <c r="B1115" s="1">
        <v>1</v>
      </c>
      <c r="D1115" s="3">
        <v>3</v>
      </c>
    </row>
    <row r="1116" spans="1:5" x14ac:dyDescent="0.25">
      <c r="A1116">
        <v>10883</v>
      </c>
      <c r="B1116" s="1">
        <v>1</v>
      </c>
      <c r="D1116" s="3">
        <v>3</v>
      </c>
    </row>
    <row r="1117" spans="1:5" x14ac:dyDescent="0.25">
      <c r="A1117">
        <v>10884</v>
      </c>
      <c r="B1117" s="1">
        <v>1</v>
      </c>
      <c r="D1117" s="3">
        <v>3</v>
      </c>
      <c r="E1117" s="2">
        <v>4</v>
      </c>
    </row>
    <row r="1118" spans="1:5" x14ac:dyDescent="0.25">
      <c r="A1118">
        <v>10885</v>
      </c>
      <c r="B1118" s="1">
        <v>1</v>
      </c>
      <c r="D1118" s="3">
        <v>3</v>
      </c>
      <c r="E1118" s="2">
        <v>4</v>
      </c>
    </row>
    <row r="1119" spans="1:5" x14ac:dyDescent="0.25">
      <c r="A1119">
        <v>10886</v>
      </c>
      <c r="B1119" s="1">
        <v>1</v>
      </c>
      <c r="E1119" s="2">
        <v>4</v>
      </c>
    </row>
    <row r="1120" spans="1:5" x14ac:dyDescent="0.25">
      <c r="A1120">
        <v>10887</v>
      </c>
      <c r="B1120" s="1">
        <v>1</v>
      </c>
      <c r="E1120" s="2">
        <v>4</v>
      </c>
    </row>
    <row r="1121" spans="1:6" x14ac:dyDescent="0.25">
      <c r="A1121">
        <v>10888</v>
      </c>
      <c r="B1121" s="1">
        <v>1</v>
      </c>
      <c r="E1121" s="2">
        <v>4</v>
      </c>
    </row>
    <row r="1122" spans="1:6" x14ac:dyDescent="0.25">
      <c r="A1122">
        <v>10889</v>
      </c>
      <c r="B1122" s="1">
        <v>1</v>
      </c>
      <c r="E1122" s="2">
        <v>4</v>
      </c>
    </row>
    <row r="1123" spans="1:6" x14ac:dyDescent="0.25">
      <c r="A1123">
        <v>10890</v>
      </c>
      <c r="B1123" s="1">
        <v>1</v>
      </c>
      <c r="E1123" s="2">
        <v>4</v>
      </c>
    </row>
    <row r="1124" spans="1:6" x14ac:dyDescent="0.25">
      <c r="A1124">
        <v>10891</v>
      </c>
      <c r="B1124" s="1">
        <v>1</v>
      </c>
      <c r="E1124" s="2">
        <v>4</v>
      </c>
    </row>
    <row r="1125" spans="1:6" x14ac:dyDescent="0.25">
      <c r="A1125">
        <v>10892</v>
      </c>
      <c r="B1125" s="1">
        <v>1</v>
      </c>
      <c r="E1125" s="2">
        <v>4</v>
      </c>
    </row>
    <row r="1126" spans="1:6" x14ac:dyDescent="0.25">
      <c r="A1126">
        <v>10893</v>
      </c>
      <c r="B1126" s="1">
        <v>1</v>
      </c>
      <c r="E1126" s="2">
        <v>4</v>
      </c>
    </row>
    <row r="1127" spans="1:6" x14ac:dyDescent="0.25">
      <c r="A1127">
        <v>10894</v>
      </c>
      <c r="F1127" t="s">
        <v>22</v>
      </c>
    </row>
    <row r="1128" spans="1:6" x14ac:dyDescent="0.25">
      <c r="A1128">
        <v>11227</v>
      </c>
    </row>
    <row r="1129" spans="1:6" x14ac:dyDescent="0.25">
      <c r="A1129">
        <v>11228</v>
      </c>
    </row>
    <row r="1130" spans="1:6" x14ac:dyDescent="0.25">
      <c r="A1130">
        <v>11229</v>
      </c>
      <c r="F1130" t="s">
        <v>22</v>
      </c>
    </row>
    <row r="1131" spans="1:6" x14ac:dyDescent="0.25">
      <c r="A1131">
        <v>11230</v>
      </c>
      <c r="C1131" s="4">
        <v>2</v>
      </c>
    </row>
    <row r="1132" spans="1:6" x14ac:dyDescent="0.25">
      <c r="A1132">
        <v>11231</v>
      </c>
      <c r="C1132" s="4">
        <v>2</v>
      </c>
    </row>
    <row r="1133" spans="1:6" x14ac:dyDescent="0.25">
      <c r="A1133">
        <v>11232</v>
      </c>
      <c r="C1133" s="4">
        <v>2</v>
      </c>
      <c r="D1133" s="3">
        <v>3</v>
      </c>
    </row>
    <row r="1134" spans="1:6" x14ac:dyDescent="0.25">
      <c r="A1134">
        <v>11233</v>
      </c>
      <c r="C1134" s="4">
        <v>2</v>
      </c>
      <c r="D1134" s="3">
        <v>3</v>
      </c>
    </row>
    <row r="1135" spans="1:6" x14ac:dyDescent="0.25">
      <c r="A1135">
        <v>11234</v>
      </c>
      <c r="C1135" s="4">
        <v>2</v>
      </c>
      <c r="D1135" s="3">
        <v>3</v>
      </c>
    </row>
    <row r="1136" spans="1:6" x14ac:dyDescent="0.25">
      <c r="A1136">
        <v>11235</v>
      </c>
      <c r="C1136" s="4">
        <v>2</v>
      </c>
      <c r="D1136" s="3">
        <v>3</v>
      </c>
    </row>
    <row r="1137" spans="1:5" x14ac:dyDescent="0.25">
      <c r="A1137">
        <v>11236</v>
      </c>
      <c r="C1137" s="4">
        <v>2</v>
      </c>
      <c r="D1137" s="3">
        <v>3</v>
      </c>
    </row>
    <row r="1138" spans="1:5" x14ac:dyDescent="0.25">
      <c r="A1138">
        <v>11237</v>
      </c>
      <c r="C1138" s="4">
        <v>2</v>
      </c>
      <c r="D1138" s="3">
        <v>3</v>
      </c>
    </row>
    <row r="1139" spans="1:5" x14ac:dyDescent="0.25">
      <c r="A1139">
        <v>11238</v>
      </c>
      <c r="C1139" s="4">
        <v>2</v>
      </c>
      <c r="D1139" s="3">
        <v>3</v>
      </c>
    </row>
    <row r="1140" spans="1:5" x14ac:dyDescent="0.25">
      <c r="A1140">
        <v>11239</v>
      </c>
      <c r="C1140" s="4">
        <v>2</v>
      </c>
      <c r="D1140" s="3">
        <v>3</v>
      </c>
    </row>
    <row r="1141" spans="1:5" x14ac:dyDescent="0.25">
      <c r="A1141">
        <v>11240</v>
      </c>
      <c r="C1141" s="4">
        <v>2</v>
      </c>
      <c r="D1141" s="3">
        <v>3</v>
      </c>
    </row>
    <row r="1142" spans="1:5" x14ac:dyDescent="0.25">
      <c r="A1142">
        <v>11241</v>
      </c>
      <c r="C1142" s="4">
        <v>2</v>
      </c>
      <c r="D1142" s="3">
        <v>3</v>
      </c>
    </row>
    <row r="1143" spans="1:5" x14ac:dyDescent="0.25">
      <c r="A1143">
        <v>11242</v>
      </c>
      <c r="C1143" s="4">
        <v>2</v>
      </c>
      <c r="D1143" s="3">
        <v>3</v>
      </c>
    </row>
    <row r="1144" spans="1:5" x14ac:dyDescent="0.25">
      <c r="A1144">
        <v>11243</v>
      </c>
      <c r="C1144" s="4">
        <v>2</v>
      </c>
      <c r="D1144" s="3">
        <v>3</v>
      </c>
    </row>
    <row r="1145" spans="1:5" x14ac:dyDescent="0.25">
      <c r="A1145">
        <v>11244</v>
      </c>
      <c r="C1145" s="4">
        <v>2</v>
      </c>
      <c r="D1145" s="3">
        <v>3</v>
      </c>
    </row>
    <row r="1146" spans="1:5" x14ac:dyDescent="0.25">
      <c r="A1146">
        <v>11245</v>
      </c>
      <c r="C1146" s="4">
        <v>2</v>
      </c>
      <c r="D1146" s="3">
        <v>3</v>
      </c>
    </row>
    <row r="1147" spans="1:5" x14ac:dyDescent="0.25">
      <c r="A1147">
        <v>11246</v>
      </c>
      <c r="C1147" s="4">
        <v>2</v>
      </c>
      <c r="D1147" s="3">
        <v>3</v>
      </c>
    </row>
    <row r="1148" spans="1:5" x14ac:dyDescent="0.25">
      <c r="A1148">
        <v>11247</v>
      </c>
      <c r="D1148" s="3">
        <v>3</v>
      </c>
    </row>
    <row r="1149" spans="1:5" x14ac:dyDescent="0.25">
      <c r="A1149">
        <v>11248</v>
      </c>
      <c r="B1149" s="1">
        <v>1</v>
      </c>
      <c r="D1149" s="3">
        <v>3</v>
      </c>
      <c r="E1149" s="2">
        <v>4</v>
      </c>
    </row>
    <row r="1150" spans="1:5" x14ac:dyDescent="0.25">
      <c r="A1150">
        <v>11249</v>
      </c>
      <c r="B1150" s="1">
        <v>1</v>
      </c>
      <c r="E1150" s="2">
        <v>4</v>
      </c>
    </row>
    <row r="1151" spans="1:5" x14ac:dyDescent="0.25">
      <c r="A1151">
        <v>11250</v>
      </c>
      <c r="B1151" s="1">
        <v>1</v>
      </c>
      <c r="E1151" s="2">
        <v>4</v>
      </c>
    </row>
    <row r="1152" spans="1:5" x14ac:dyDescent="0.25">
      <c r="A1152">
        <v>11251</v>
      </c>
      <c r="B1152" s="1">
        <v>1</v>
      </c>
      <c r="E1152" s="2">
        <v>4</v>
      </c>
    </row>
    <row r="1153" spans="1:5" x14ac:dyDescent="0.25">
      <c r="A1153">
        <v>11252</v>
      </c>
      <c r="B1153" s="1">
        <v>1</v>
      </c>
      <c r="E1153" s="2">
        <v>4</v>
      </c>
    </row>
    <row r="1154" spans="1:5" x14ac:dyDescent="0.25">
      <c r="A1154">
        <v>11253</v>
      </c>
      <c r="B1154" s="1">
        <v>1</v>
      </c>
      <c r="E1154" s="2">
        <v>4</v>
      </c>
    </row>
    <row r="1155" spans="1:5" x14ac:dyDescent="0.25">
      <c r="A1155">
        <v>11254</v>
      </c>
      <c r="B1155" s="1">
        <v>1</v>
      </c>
      <c r="E1155" s="2">
        <v>4</v>
      </c>
    </row>
    <row r="1156" spans="1:5" x14ac:dyDescent="0.25">
      <c r="A1156">
        <v>11255</v>
      </c>
      <c r="B1156" s="1">
        <v>1</v>
      </c>
      <c r="E1156" s="2">
        <v>4</v>
      </c>
    </row>
    <row r="1157" spans="1:5" x14ac:dyDescent="0.25">
      <c r="A1157">
        <v>11256</v>
      </c>
      <c r="B1157" s="1">
        <v>1</v>
      </c>
      <c r="E1157" s="2">
        <v>4</v>
      </c>
    </row>
    <row r="1158" spans="1:5" x14ac:dyDescent="0.25">
      <c r="A1158">
        <v>11257</v>
      </c>
      <c r="B1158" s="1">
        <v>1</v>
      </c>
      <c r="E1158" s="2">
        <v>4</v>
      </c>
    </row>
    <row r="1159" spans="1:5" x14ac:dyDescent="0.25">
      <c r="A1159">
        <v>11258</v>
      </c>
      <c r="B1159" s="1">
        <v>1</v>
      </c>
      <c r="E1159" s="2">
        <v>4</v>
      </c>
    </row>
    <row r="1160" spans="1:5" x14ac:dyDescent="0.25">
      <c r="A1160">
        <v>11259</v>
      </c>
      <c r="B1160" s="1">
        <v>1</v>
      </c>
      <c r="E1160" s="2">
        <v>4</v>
      </c>
    </row>
    <row r="1161" spans="1:5" x14ac:dyDescent="0.25">
      <c r="A1161">
        <v>11260</v>
      </c>
      <c r="C1161" s="4">
        <v>2</v>
      </c>
      <c r="E1161" s="2">
        <v>4</v>
      </c>
    </row>
    <row r="1162" spans="1:5" x14ac:dyDescent="0.25">
      <c r="A1162">
        <v>11261</v>
      </c>
      <c r="C1162" s="4">
        <v>2</v>
      </c>
      <c r="E1162" s="2">
        <v>4</v>
      </c>
    </row>
    <row r="1163" spans="1:5" x14ac:dyDescent="0.25">
      <c r="A1163">
        <v>11262</v>
      </c>
      <c r="C1163" s="4">
        <v>2</v>
      </c>
      <c r="E1163" s="2">
        <v>4</v>
      </c>
    </row>
    <row r="1164" spans="1:5" x14ac:dyDescent="0.25">
      <c r="A1164">
        <v>11263</v>
      </c>
      <c r="C1164" s="4">
        <v>2</v>
      </c>
      <c r="E1164" s="2">
        <v>4</v>
      </c>
    </row>
    <row r="1165" spans="1:5" x14ac:dyDescent="0.25">
      <c r="A1165">
        <v>11264</v>
      </c>
      <c r="C1165" s="4">
        <v>2</v>
      </c>
      <c r="D1165" s="3">
        <v>3</v>
      </c>
    </row>
    <row r="1166" spans="1:5" x14ac:dyDescent="0.25">
      <c r="A1166">
        <v>11265</v>
      </c>
      <c r="C1166" s="4">
        <v>2</v>
      </c>
      <c r="D1166" s="3">
        <v>3</v>
      </c>
    </row>
    <row r="1167" spans="1:5" x14ac:dyDescent="0.25">
      <c r="A1167">
        <v>11266</v>
      </c>
      <c r="C1167" s="4">
        <v>2</v>
      </c>
      <c r="D1167" s="3">
        <v>3</v>
      </c>
    </row>
    <row r="1168" spans="1:5" x14ac:dyDescent="0.25">
      <c r="A1168">
        <v>11267</v>
      </c>
      <c r="C1168" s="4">
        <v>2</v>
      </c>
      <c r="D1168" s="3">
        <v>3</v>
      </c>
    </row>
    <row r="1169" spans="1:5" x14ac:dyDescent="0.25">
      <c r="A1169">
        <v>11268</v>
      </c>
      <c r="C1169" s="4">
        <v>2</v>
      </c>
      <c r="D1169" s="3">
        <v>3</v>
      </c>
    </row>
    <row r="1170" spans="1:5" x14ac:dyDescent="0.25">
      <c r="A1170">
        <v>11269</v>
      </c>
      <c r="C1170" s="4">
        <v>2</v>
      </c>
      <c r="D1170" s="3">
        <v>3</v>
      </c>
    </row>
    <row r="1171" spans="1:5" x14ac:dyDescent="0.25">
      <c r="A1171">
        <v>11270</v>
      </c>
      <c r="C1171" s="4">
        <v>2</v>
      </c>
      <c r="D1171" s="3">
        <v>3</v>
      </c>
    </row>
    <row r="1172" spans="1:5" x14ac:dyDescent="0.25">
      <c r="A1172">
        <v>11271</v>
      </c>
      <c r="C1172" s="4">
        <v>2</v>
      </c>
      <c r="D1172" s="3">
        <v>3</v>
      </c>
    </row>
    <row r="1173" spans="1:5" x14ac:dyDescent="0.25">
      <c r="A1173">
        <v>11272</v>
      </c>
      <c r="B1173" s="1">
        <v>1</v>
      </c>
      <c r="C1173" s="4">
        <v>2</v>
      </c>
      <c r="D1173" s="3">
        <v>3</v>
      </c>
    </row>
    <row r="1174" spans="1:5" x14ac:dyDescent="0.25">
      <c r="A1174">
        <v>11273</v>
      </c>
      <c r="B1174" s="1">
        <v>1</v>
      </c>
      <c r="D1174" s="3">
        <v>3</v>
      </c>
    </row>
    <row r="1175" spans="1:5" x14ac:dyDescent="0.25">
      <c r="A1175">
        <v>11274</v>
      </c>
      <c r="B1175" s="1">
        <v>1</v>
      </c>
      <c r="D1175" s="3">
        <v>3</v>
      </c>
    </row>
    <row r="1176" spans="1:5" x14ac:dyDescent="0.25">
      <c r="A1176">
        <v>11275</v>
      </c>
      <c r="B1176" s="1">
        <v>1</v>
      </c>
      <c r="D1176" s="3">
        <v>3</v>
      </c>
    </row>
    <row r="1177" spans="1:5" x14ac:dyDescent="0.25">
      <c r="A1177">
        <v>11276</v>
      </c>
      <c r="B1177" s="1">
        <v>1</v>
      </c>
      <c r="D1177" s="3">
        <v>3</v>
      </c>
    </row>
    <row r="1178" spans="1:5" x14ac:dyDescent="0.25">
      <c r="A1178">
        <v>11277</v>
      </c>
      <c r="B1178" s="1">
        <v>1</v>
      </c>
      <c r="E1178" s="2">
        <v>4</v>
      </c>
    </row>
    <row r="1179" spans="1:5" x14ac:dyDescent="0.25">
      <c r="A1179">
        <v>11278</v>
      </c>
      <c r="B1179" s="1">
        <v>1</v>
      </c>
      <c r="E1179" s="2">
        <v>4</v>
      </c>
    </row>
    <row r="1180" spans="1:5" x14ac:dyDescent="0.25">
      <c r="A1180">
        <v>11279</v>
      </c>
      <c r="B1180" s="1">
        <v>1</v>
      </c>
      <c r="E1180" s="2">
        <v>4</v>
      </c>
    </row>
    <row r="1181" spans="1:5" x14ac:dyDescent="0.25">
      <c r="A1181">
        <v>11280</v>
      </c>
      <c r="B1181" s="1">
        <v>1</v>
      </c>
      <c r="E1181" s="2">
        <v>4</v>
      </c>
    </row>
    <row r="1182" spans="1:5" x14ac:dyDescent="0.25">
      <c r="A1182">
        <v>11281</v>
      </c>
      <c r="B1182" s="1">
        <v>1</v>
      </c>
      <c r="E1182" s="2">
        <v>4</v>
      </c>
    </row>
    <row r="1183" spans="1:5" x14ac:dyDescent="0.25">
      <c r="A1183">
        <v>11282</v>
      </c>
      <c r="B1183" s="1">
        <v>1</v>
      </c>
      <c r="E1183" s="2">
        <v>4</v>
      </c>
    </row>
    <row r="1184" spans="1:5" x14ac:dyDescent="0.25">
      <c r="A1184">
        <v>11283</v>
      </c>
      <c r="B1184" s="1">
        <v>1</v>
      </c>
      <c r="E1184" s="2">
        <v>4</v>
      </c>
    </row>
    <row r="1185" spans="1:5" x14ac:dyDescent="0.25">
      <c r="A1185">
        <v>11284</v>
      </c>
      <c r="B1185" s="1">
        <v>1</v>
      </c>
      <c r="E1185" s="2">
        <v>4</v>
      </c>
    </row>
    <row r="1186" spans="1:5" x14ac:dyDescent="0.25">
      <c r="A1186">
        <v>11285</v>
      </c>
      <c r="B1186" s="1">
        <v>1</v>
      </c>
      <c r="E1186" s="2">
        <v>4</v>
      </c>
    </row>
    <row r="1187" spans="1:5" x14ac:dyDescent="0.25">
      <c r="A1187">
        <v>11286</v>
      </c>
      <c r="E1187" s="2">
        <v>4</v>
      </c>
    </row>
    <row r="1188" spans="1:5" x14ac:dyDescent="0.25">
      <c r="A1188">
        <v>11287</v>
      </c>
      <c r="D1188" s="3">
        <v>3</v>
      </c>
      <c r="E1188" s="2">
        <v>4</v>
      </c>
    </row>
    <row r="1189" spans="1:5" x14ac:dyDescent="0.25">
      <c r="A1189">
        <v>11288</v>
      </c>
      <c r="D1189" s="3">
        <v>3</v>
      </c>
      <c r="E1189" s="2">
        <v>4</v>
      </c>
    </row>
    <row r="1190" spans="1:5" x14ac:dyDescent="0.25">
      <c r="A1190">
        <v>11289</v>
      </c>
      <c r="D1190" s="3">
        <v>3</v>
      </c>
      <c r="E1190" s="2">
        <v>4</v>
      </c>
    </row>
    <row r="1191" spans="1:5" x14ac:dyDescent="0.25">
      <c r="A1191">
        <v>11290</v>
      </c>
      <c r="C1191" s="4">
        <v>2</v>
      </c>
      <c r="D1191" s="3">
        <v>3</v>
      </c>
      <c r="E1191" s="2">
        <v>4</v>
      </c>
    </row>
    <row r="1192" spans="1:5" x14ac:dyDescent="0.25">
      <c r="A1192">
        <v>11291</v>
      </c>
      <c r="C1192" s="4">
        <v>2</v>
      </c>
      <c r="D1192" s="3">
        <v>3</v>
      </c>
      <c r="E1192" s="2">
        <v>4</v>
      </c>
    </row>
    <row r="1193" spans="1:5" x14ac:dyDescent="0.25">
      <c r="A1193">
        <v>11292</v>
      </c>
      <c r="C1193" s="4">
        <v>2</v>
      </c>
      <c r="D1193" s="3">
        <v>3</v>
      </c>
      <c r="E1193" s="2">
        <v>4</v>
      </c>
    </row>
    <row r="1194" spans="1:5" x14ac:dyDescent="0.25">
      <c r="A1194">
        <v>11293</v>
      </c>
      <c r="C1194" s="4">
        <v>2</v>
      </c>
      <c r="D1194" s="3">
        <v>3</v>
      </c>
    </row>
    <row r="1195" spans="1:5" x14ac:dyDescent="0.25">
      <c r="A1195">
        <v>11294</v>
      </c>
      <c r="C1195" s="4">
        <v>2</v>
      </c>
      <c r="D1195" s="3">
        <v>3</v>
      </c>
    </row>
    <row r="1196" spans="1:5" x14ac:dyDescent="0.25">
      <c r="A1196">
        <v>11295</v>
      </c>
      <c r="C1196" s="4">
        <v>2</v>
      </c>
      <c r="D1196" s="3">
        <v>3</v>
      </c>
    </row>
    <row r="1197" spans="1:5" x14ac:dyDescent="0.25">
      <c r="A1197">
        <v>11296</v>
      </c>
      <c r="C1197" s="4">
        <v>2</v>
      </c>
      <c r="D1197" s="3">
        <v>3</v>
      </c>
    </row>
    <row r="1198" spans="1:5" x14ac:dyDescent="0.25">
      <c r="A1198">
        <v>11297</v>
      </c>
      <c r="C1198" s="4">
        <v>2</v>
      </c>
      <c r="D1198" s="3">
        <v>3</v>
      </c>
    </row>
    <row r="1199" spans="1:5" x14ac:dyDescent="0.25">
      <c r="A1199">
        <v>11298</v>
      </c>
      <c r="C1199" s="4">
        <v>2</v>
      </c>
      <c r="D1199" s="3">
        <v>3</v>
      </c>
    </row>
    <row r="1200" spans="1:5" x14ac:dyDescent="0.25">
      <c r="A1200">
        <v>11299</v>
      </c>
      <c r="C1200" s="4">
        <v>2</v>
      </c>
      <c r="D1200" s="3">
        <v>3</v>
      </c>
    </row>
    <row r="1201" spans="1:5" x14ac:dyDescent="0.25">
      <c r="A1201">
        <v>11300</v>
      </c>
      <c r="C1201" s="4">
        <v>2</v>
      </c>
      <c r="D1201" s="3">
        <v>3</v>
      </c>
    </row>
    <row r="1202" spans="1:5" x14ac:dyDescent="0.25">
      <c r="A1202">
        <v>11301</v>
      </c>
      <c r="C1202" s="4">
        <v>2</v>
      </c>
      <c r="D1202" s="3">
        <v>3</v>
      </c>
    </row>
    <row r="1203" spans="1:5" x14ac:dyDescent="0.25">
      <c r="A1203">
        <v>11302</v>
      </c>
      <c r="C1203" s="4">
        <v>2</v>
      </c>
      <c r="D1203" s="3">
        <v>3</v>
      </c>
    </row>
    <row r="1204" spans="1:5" x14ac:dyDescent="0.25">
      <c r="A1204">
        <v>11303</v>
      </c>
      <c r="C1204" s="4">
        <v>2</v>
      </c>
      <c r="D1204" s="3">
        <v>3</v>
      </c>
    </row>
    <row r="1205" spans="1:5" x14ac:dyDescent="0.25">
      <c r="A1205">
        <v>11304</v>
      </c>
      <c r="B1205" s="1">
        <v>1</v>
      </c>
      <c r="D1205" s="3">
        <v>3</v>
      </c>
    </row>
    <row r="1206" spans="1:5" x14ac:dyDescent="0.25">
      <c r="A1206">
        <v>11305</v>
      </c>
      <c r="B1206" s="1">
        <v>1</v>
      </c>
      <c r="D1206" s="3">
        <v>3</v>
      </c>
    </row>
    <row r="1207" spans="1:5" x14ac:dyDescent="0.25">
      <c r="A1207">
        <v>11306</v>
      </c>
      <c r="B1207" s="1">
        <v>1</v>
      </c>
      <c r="D1207" s="3">
        <v>3</v>
      </c>
      <c r="E1207" s="2">
        <v>4</v>
      </c>
    </row>
    <row r="1208" spans="1:5" x14ac:dyDescent="0.25">
      <c r="A1208">
        <v>11307</v>
      </c>
      <c r="B1208" s="1">
        <v>1</v>
      </c>
      <c r="E1208" s="2">
        <v>4</v>
      </c>
    </row>
    <row r="1209" spans="1:5" x14ac:dyDescent="0.25">
      <c r="A1209">
        <v>11308</v>
      </c>
      <c r="B1209" s="1">
        <v>1</v>
      </c>
      <c r="E1209" s="2">
        <v>4</v>
      </c>
    </row>
    <row r="1210" spans="1:5" x14ac:dyDescent="0.25">
      <c r="A1210">
        <v>11309</v>
      </c>
      <c r="B1210" s="1">
        <v>1</v>
      </c>
      <c r="E1210" s="2">
        <v>4</v>
      </c>
    </row>
    <row r="1211" spans="1:5" x14ac:dyDescent="0.25">
      <c r="A1211">
        <v>11310</v>
      </c>
      <c r="B1211" s="1">
        <v>1</v>
      </c>
      <c r="E1211" s="2">
        <v>4</v>
      </c>
    </row>
    <row r="1212" spans="1:5" x14ac:dyDescent="0.25">
      <c r="A1212">
        <v>11311</v>
      </c>
      <c r="B1212" s="1">
        <v>1</v>
      </c>
      <c r="E1212" s="2">
        <v>4</v>
      </c>
    </row>
    <row r="1213" spans="1:5" x14ac:dyDescent="0.25">
      <c r="A1213">
        <v>11312</v>
      </c>
      <c r="B1213" s="1">
        <v>1</v>
      </c>
      <c r="E1213" s="2">
        <v>4</v>
      </c>
    </row>
    <row r="1214" spans="1:5" x14ac:dyDescent="0.25">
      <c r="A1214">
        <v>11313</v>
      </c>
      <c r="B1214" s="1">
        <v>1</v>
      </c>
      <c r="E1214" s="2">
        <v>4</v>
      </c>
    </row>
    <row r="1215" spans="1:5" x14ac:dyDescent="0.25">
      <c r="A1215">
        <v>11314</v>
      </c>
      <c r="B1215" s="1">
        <v>1</v>
      </c>
      <c r="E1215" s="2">
        <v>4</v>
      </c>
    </row>
    <row r="1216" spans="1:5" x14ac:dyDescent="0.25">
      <c r="A1216">
        <v>11315</v>
      </c>
      <c r="B1216" s="1">
        <v>1</v>
      </c>
      <c r="E1216" s="2">
        <v>4</v>
      </c>
    </row>
    <row r="1217" spans="1:5" x14ac:dyDescent="0.25">
      <c r="A1217">
        <v>11316</v>
      </c>
      <c r="E1217" s="2">
        <v>4</v>
      </c>
    </row>
    <row r="1218" spans="1:5" x14ac:dyDescent="0.25">
      <c r="A1218">
        <v>11317</v>
      </c>
      <c r="E1218" s="2">
        <v>4</v>
      </c>
    </row>
    <row r="1219" spans="1:5" x14ac:dyDescent="0.25">
      <c r="A1219">
        <v>11318</v>
      </c>
      <c r="C1219" s="4">
        <v>2</v>
      </c>
      <c r="E1219" s="2">
        <v>4</v>
      </c>
    </row>
    <row r="1220" spans="1:5" x14ac:dyDescent="0.25">
      <c r="A1220">
        <v>11319</v>
      </c>
      <c r="C1220" s="4">
        <v>2</v>
      </c>
      <c r="D1220" s="3">
        <v>3</v>
      </c>
    </row>
    <row r="1221" spans="1:5" x14ac:dyDescent="0.25">
      <c r="A1221">
        <v>11320</v>
      </c>
      <c r="C1221" s="4">
        <v>2</v>
      </c>
      <c r="D1221" s="3">
        <v>3</v>
      </c>
    </row>
    <row r="1222" spans="1:5" x14ac:dyDescent="0.25">
      <c r="A1222">
        <v>11321</v>
      </c>
      <c r="C1222" s="4">
        <v>2</v>
      </c>
      <c r="D1222" s="3">
        <v>3</v>
      </c>
    </row>
    <row r="1223" spans="1:5" x14ac:dyDescent="0.25">
      <c r="A1223">
        <v>11322</v>
      </c>
      <c r="C1223" s="4">
        <v>2</v>
      </c>
      <c r="D1223" s="3">
        <v>3</v>
      </c>
    </row>
    <row r="1224" spans="1:5" x14ac:dyDescent="0.25">
      <c r="A1224">
        <v>11323</v>
      </c>
      <c r="C1224" s="4">
        <v>2</v>
      </c>
      <c r="D1224" s="3">
        <v>3</v>
      </c>
    </row>
    <row r="1225" spans="1:5" x14ac:dyDescent="0.25">
      <c r="A1225">
        <v>11324</v>
      </c>
      <c r="C1225" s="4">
        <v>2</v>
      </c>
      <c r="D1225" s="3">
        <v>3</v>
      </c>
    </row>
    <row r="1226" spans="1:5" x14ac:dyDescent="0.25">
      <c r="A1226">
        <v>11325</v>
      </c>
      <c r="C1226" s="4">
        <v>2</v>
      </c>
      <c r="D1226" s="3">
        <v>3</v>
      </c>
    </row>
    <row r="1227" spans="1:5" x14ac:dyDescent="0.25">
      <c r="A1227">
        <v>11326</v>
      </c>
      <c r="C1227" s="4">
        <v>2</v>
      </c>
      <c r="D1227" s="3">
        <v>3</v>
      </c>
    </row>
    <row r="1228" spans="1:5" x14ac:dyDescent="0.25">
      <c r="A1228">
        <v>11327</v>
      </c>
      <c r="C1228" s="4">
        <v>2</v>
      </c>
      <c r="D1228" s="3">
        <v>3</v>
      </c>
    </row>
    <row r="1229" spans="1:5" x14ac:dyDescent="0.25">
      <c r="A1229">
        <v>11328</v>
      </c>
      <c r="C1229" s="4">
        <v>2</v>
      </c>
      <c r="D1229" s="3">
        <v>3</v>
      </c>
    </row>
    <row r="1230" spans="1:5" x14ac:dyDescent="0.25">
      <c r="A1230">
        <v>11329</v>
      </c>
      <c r="C1230" s="4">
        <v>2</v>
      </c>
      <c r="D1230" s="3">
        <v>3</v>
      </c>
    </row>
    <row r="1231" spans="1:5" x14ac:dyDescent="0.25">
      <c r="A1231">
        <v>11330</v>
      </c>
      <c r="B1231" s="1">
        <v>1</v>
      </c>
    </row>
    <row r="1232" spans="1:5" x14ac:dyDescent="0.25">
      <c r="A1232">
        <v>11331</v>
      </c>
      <c r="B1232" s="1">
        <v>1</v>
      </c>
    </row>
    <row r="1233" spans="1:5" x14ac:dyDescent="0.25">
      <c r="A1233">
        <v>11332</v>
      </c>
      <c r="B1233" s="1">
        <v>1</v>
      </c>
      <c r="E1233" s="2">
        <v>4</v>
      </c>
    </row>
    <row r="1234" spans="1:5" x14ac:dyDescent="0.25">
      <c r="A1234">
        <v>11333</v>
      </c>
      <c r="B1234" s="1">
        <v>1</v>
      </c>
      <c r="E1234" s="2">
        <v>4</v>
      </c>
    </row>
    <row r="1235" spans="1:5" x14ac:dyDescent="0.25">
      <c r="A1235">
        <v>11334</v>
      </c>
      <c r="B1235" s="1">
        <v>1</v>
      </c>
      <c r="E1235" s="2">
        <v>4</v>
      </c>
    </row>
    <row r="1236" spans="1:5" x14ac:dyDescent="0.25">
      <c r="A1236">
        <v>11335</v>
      </c>
      <c r="B1236" s="1">
        <v>1</v>
      </c>
      <c r="E1236" s="2">
        <v>4</v>
      </c>
    </row>
    <row r="1237" spans="1:5" x14ac:dyDescent="0.25">
      <c r="A1237">
        <v>11336</v>
      </c>
      <c r="B1237" s="1">
        <v>1</v>
      </c>
      <c r="E1237" s="2">
        <v>4</v>
      </c>
    </row>
    <row r="1238" spans="1:5" x14ac:dyDescent="0.25">
      <c r="A1238">
        <v>11337</v>
      </c>
      <c r="B1238" s="1">
        <v>1</v>
      </c>
      <c r="E1238" s="2">
        <v>4</v>
      </c>
    </row>
    <row r="1239" spans="1:5" x14ac:dyDescent="0.25">
      <c r="A1239">
        <v>11338</v>
      </c>
      <c r="B1239" s="1">
        <v>1</v>
      </c>
      <c r="E1239" s="2">
        <v>4</v>
      </c>
    </row>
    <row r="1240" spans="1:5" x14ac:dyDescent="0.25">
      <c r="A1240">
        <v>11339</v>
      </c>
      <c r="B1240" s="1">
        <v>1</v>
      </c>
      <c r="E1240" s="2">
        <v>4</v>
      </c>
    </row>
    <row r="1241" spans="1:5" x14ac:dyDescent="0.25">
      <c r="A1241">
        <v>11340</v>
      </c>
      <c r="B1241" s="1">
        <v>1</v>
      </c>
      <c r="C1241" s="4">
        <v>2</v>
      </c>
      <c r="E1241" s="2">
        <v>4</v>
      </c>
    </row>
    <row r="1242" spans="1:5" x14ac:dyDescent="0.25">
      <c r="A1242">
        <v>11341</v>
      </c>
      <c r="B1242" s="1">
        <v>1</v>
      </c>
      <c r="C1242" s="4">
        <v>2</v>
      </c>
      <c r="E1242" s="2">
        <v>4</v>
      </c>
    </row>
    <row r="1243" spans="1:5" x14ac:dyDescent="0.25">
      <c r="A1243">
        <v>11342</v>
      </c>
      <c r="B1243" s="1">
        <v>1</v>
      </c>
      <c r="C1243" s="4">
        <v>2</v>
      </c>
      <c r="E1243" s="2">
        <v>4</v>
      </c>
    </row>
    <row r="1244" spans="1:5" x14ac:dyDescent="0.25">
      <c r="A1244">
        <v>11343</v>
      </c>
      <c r="C1244" s="4">
        <v>2</v>
      </c>
      <c r="E1244" s="2">
        <v>4</v>
      </c>
    </row>
    <row r="1245" spans="1:5" x14ac:dyDescent="0.25">
      <c r="A1245">
        <v>11344</v>
      </c>
      <c r="C1245" s="4">
        <v>2</v>
      </c>
      <c r="E1245" s="2">
        <v>4</v>
      </c>
    </row>
    <row r="1246" spans="1:5" x14ac:dyDescent="0.25">
      <c r="A1246">
        <v>11345</v>
      </c>
      <c r="C1246" s="4">
        <v>2</v>
      </c>
      <c r="D1246" s="3">
        <v>3</v>
      </c>
      <c r="E1246" s="2">
        <v>4</v>
      </c>
    </row>
    <row r="1247" spans="1:5" x14ac:dyDescent="0.25">
      <c r="A1247">
        <v>11346</v>
      </c>
      <c r="C1247" s="4">
        <v>2</v>
      </c>
      <c r="D1247" s="3">
        <v>3</v>
      </c>
      <c r="E1247" s="2">
        <v>4</v>
      </c>
    </row>
    <row r="1248" spans="1:5" x14ac:dyDescent="0.25">
      <c r="A1248">
        <v>11347</v>
      </c>
      <c r="C1248" s="4">
        <v>2</v>
      </c>
      <c r="D1248" s="3">
        <v>3</v>
      </c>
      <c r="E1248" s="2">
        <v>4</v>
      </c>
    </row>
    <row r="1249" spans="1:5" x14ac:dyDescent="0.25">
      <c r="A1249">
        <v>11348</v>
      </c>
      <c r="C1249" s="4">
        <v>2</v>
      </c>
      <c r="D1249" s="3">
        <v>3</v>
      </c>
      <c r="E1249" s="2">
        <v>4</v>
      </c>
    </row>
    <row r="1250" spans="1:5" x14ac:dyDescent="0.25">
      <c r="A1250">
        <v>11349</v>
      </c>
      <c r="C1250" s="4">
        <v>2</v>
      </c>
      <c r="D1250" s="3">
        <v>3</v>
      </c>
    </row>
    <row r="1251" spans="1:5" x14ac:dyDescent="0.25">
      <c r="A1251">
        <v>11350</v>
      </c>
      <c r="C1251" s="4">
        <v>2</v>
      </c>
      <c r="D1251" s="3">
        <v>3</v>
      </c>
    </row>
    <row r="1252" spans="1:5" x14ac:dyDescent="0.25">
      <c r="A1252">
        <v>11351</v>
      </c>
      <c r="C1252" s="4">
        <v>2</v>
      </c>
      <c r="D1252" s="3">
        <v>3</v>
      </c>
    </row>
    <row r="1253" spans="1:5" x14ac:dyDescent="0.25">
      <c r="A1253">
        <v>11352</v>
      </c>
      <c r="C1253" s="4">
        <v>2</v>
      </c>
      <c r="D1253" s="3">
        <v>3</v>
      </c>
    </row>
    <row r="1254" spans="1:5" x14ac:dyDescent="0.25">
      <c r="A1254">
        <v>11353</v>
      </c>
      <c r="C1254" s="4">
        <v>2</v>
      </c>
      <c r="D1254" s="3">
        <v>3</v>
      </c>
    </row>
    <row r="1255" spans="1:5" x14ac:dyDescent="0.25">
      <c r="A1255">
        <v>11354</v>
      </c>
      <c r="C1255" s="4">
        <v>2</v>
      </c>
      <c r="D1255" s="3">
        <v>3</v>
      </c>
    </row>
    <row r="1256" spans="1:5" x14ac:dyDescent="0.25">
      <c r="A1256">
        <v>11355</v>
      </c>
      <c r="C1256" s="4">
        <v>2</v>
      </c>
      <c r="D1256" s="3">
        <v>3</v>
      </c>
    </row>
    <row r="1257" spans="1:5" x14ac:dyDescent="0.25">
      <c r="A1257">
        <v>11356</v>
      </c>
      <c r="C1257" s="4">
        <v>2</v>
      </c>
      <c r="D1257" s="3">
        <v>3</v>
      </c>
    </row>
    <row r="1258" spans="1:5" x14ac:dyDescent="0.25">
      <c r="A1258">
        <v>11357</v>
      </c>
      <c r="D1258" s="3">
        <v>3</v>
      </c>
    </row>
    <row r="1259" spans="1:5" x14ac:dyDescent="0.25">
      <c r="A1259">
        <v>11358</v>
      </c>
      <c r="D1259" s="3">
        <v>3</v>
      </c>
    </row>
    <row r="1260" spans="1:5" x14ac:dyDescent="0.25">
      <c r="A1260">
        <v>11359</v>
      </c>
      <c r="D1260" s="3">
        <v>3</v>
      </c>
    </row>
    <row r="1261" spans="1:5" x14ac:dyDescent="0.25">
      <c r="A1261">
        <v>11360</v>
      </c>
      <c r="D1261" s="3">
        <v>3</v>
      </c>
      <c r="E1261" s="2">
        <v>4</v>
      </c>
    </row>
    <row r="1262" spans="1:5" x14ac:dyDescent="0.25">
      <c r="A1262">
        <v>11361</v>
      </c>
      <c r="D1262" s="3">
        <v>3</v>
      </c>
      <c r="E1262" s="2">
        <v>4</v>
      </c>
    </row>
    <row r="1263" spans="1:5" x14ac:dyDescent="0.25">
      <c r="A1263">
        <v>11362</v>
      </c>
      <c r="E1263" s="2">
        <v>4</v>
      </c>
    </row>
    <row r="1264" spans="1:5" x14ac:dyDescent="0.25">
      <c r="A1264">
        <v>11363</v>
      </c>
      <c r="E1264" s="2">
        <v>4</v>
      </c>
    </row>
    <row r="1265" spans="1:5" x14ac:dyDescent="0.25">
      <c r="A1265">
        <v>11364</v>
      </c>
      <c r="E1265" s="2">
        <v>4</v>
      </c>
    </row>
    <row r="1266" spans="1:5" x14ac:dyDescent="0.25">
      <c r="A1266">
        <v>11365</v>
      </c>
      <c r="E1266" s="2">
        <v>4</v>
      </c>
    </row>
    <row r="1267" spans="1:5" x14ac:dyDescent="0.25">
      <c r="A1267">
        <v>11366</v>
      </c>
      <c r="E1267" s="2">
        <v>4</v>
      </c>
    </row>
    <row r="1268" spans="1:5" x14ac:dyDescent="0.25">
      <c r="A1268">
        <v>11367</v>
      </c>
      <c r="E1268" s="2">
        <v>4</v>
      </c>
    </row>
    <row r="1269" spans="1:5" x14ac:dyDescent="0.25">
      <c r="A1269">
        <v>11368</v>
      </c>
      <c r="E1269" s="2">
        <v>4</v>
      </c>
    </row>
    <row r="1270" spans="1:5" x14ac:dyDescent="0.25">
      <c r="A1270">
        <v>11369</v>
      </c>
      <c r="D1270" s="3">
        <v>3</v>
      </c>
      <c r="E1270" s="2">
        <v>4</v>
      </c>
    </row>
    <row r="1271" spans="1:5" x14ac:dyDescent="0.25">
      <c r="A1271">
        <v>11370</v>
      </c>
      <c r="D1271" s="3">
        <v>3</v>
      </c>
      <c r="E1271" s="2">
        <v>4</v>
      </c>
    </row>
    <row r="1272" spans="1:5" x14ac:dyDescent="0.25">
      <c r="A1272">
        <v>11371</v>
      </c>
      <c r="D1272" s="3">
        <v>3</v>
      </c>
      <c r="E1272" s="2">
        <v>4</v>
      </c>
    </row>
    <row r="1273" spans="1:5" x14ac:dyDescent="0.25">
      <c r="A1273">
        <v>11372</v>
      </c>
      <c r="D1273" s="3">
        <v>3</v>
      </c>
      <c r="E1273" s="2">
        <v>4</v>
      </c>
    </row>
    <row r="1274" spans="1:5" x14ac:dyDescent="0.25">
      <c r="A1274">
        <v>11373</v>
      </c>
      <c r="C1274" s="4">
        <v>2</v>
      </c>
      <c r="D1274" s="3">
        <v>3</v>
      </c>
      <c r="E1274" s="2">
        <v>4</v>
      </c>
    </row>
    <row r="1275" spans="1:5" x14ac:dyDescent="0.25">
      <c r="A1275">
        <v>11374</v>
      </c>
      <c r="C1275" s="4">
        <v>2</v>
      </c>
      <c r="D1275" s="3">
        <v>3</v>
      </c>
      <c r="E1275" s="2">
        <v>4</v>
      </c>
    </row>
    <row r="1276" spans="1:5" x14ac:dyDescent="0.25">
      <c r="A1276">
        <v>11375</v>
      </c>
      <c r="C1276" s="4">
        <v>2</v>
      </c>
      <c r="D1276" s="3">
        <v>3</v>
      </c>
      <c r="E1276" s="2">
        <v>4</v>
      </c>
    </row>
    <row r="1277" spans="1:5" x14ac:dyDescent="0.25">
      <c r="A1277">
        <v>11376</v>
      </c>
      <c r="C1277" s="4">
        <v>2</v>
      </c>
      <c r="D1277" s="3">
        <v>3</v>
      </c>
      <c r="E1277" s="2">
        <v>4</v>
      </c>
    </row>
    <row r="1278" spans="1:5" x14ac:dyDescent="0.25">
      <c r="A1278">
        <v>11377</v>
      </c>
      <c r="C1278" s="4">
        <v>2</v>
      </c>
      <c r="D1278" s="3">
        <v>3</v>
      </c>
      <c r="E1278" s="2">
        <v>4</v>
      </c>
    </row>
    <row r="1279" spans="1:5" x14ac:dyDescent="0.25">
      <c r="A1279">
        <v>11378</v>
      </c>
      <c r="C1279" s="4">
        <v>2</v>
      </c>
      <c r="D1279" s="3">
        <v>3</v>
      </c>
      <c r="E1279" s="2">
        <v>4</v>
      </c>
    </row>
    <row r="1280" spans="1:5" x14ac:dyDescent="0.25">
      <c r="A1280">
        <v>11379</v>
      </c>
      <c r="C1280" s="4">
        <v>2</v>
      </c>
      <c r="D1280" s="3">
        <v>3</v>
      </c>
      <c r="E1280" s="2">
        <v>4</v>
      </c>
    </row>
    <row r="1281" spans="1:5" x14ac:dyDescent="0.25">
      <c r="A1281">
        <v>11380</v>
      </c>
      <c r="C1281" s="4">
        <v>2</v>
      </c>
      <c r="D1281" s="3">
        <v>3</v>
      </c>
      <c r="E1281" s="2">
        <v>4</v>
      </c>
    </row>
    <row r="1282" spans="1:5" x14ac:dyDescent="0.25">
      <c r="A1282">
        <v>11381</v>
      </c>
      <c r="C1282" s="4">
        <v>2</v>
      </c>
      <c r="D1282" s="3">
        <v>3</v>
      </c>
      <c r="E1282" s="2">
        <v>4</v>
      </c>
    </row>
    <row r="1283" spans="1:5" x14ac:dyDescent="0.25">
      <c r="A1283">
        <v>11382</v>
      </c>
      <c r="C1283" s="4">
        <v>2</v>
      </c>
      <c r="D1283" s="3">
        <v>3</v>
      </c>
      <c r="E1283" s="2">
        <v>4</v>
      </c>
    </row>
    <row r="1284" spans="1:5" x14ac:dyDescent="0.25">
      <c r="A1284">
        <v>11383</v>
      </c>
      <c r="C1284" s="4">
        <v>2</v>
      </c>
      <c r="D1284" s="3">
        <v>3</v>
      </c>
      <c r="E1284" s="2">
        <v>4</v>
      </c>
    </row>
    <row r="1285" spans="1:5" x14ac:dyDescent="0.25">
      <c r="A1285">
        <v>11384</v>
      </c>
      <c r="C1285" s="4">
        <v>2</v>
      </c>
      <c r="D1285" s="3">
        <v>3</v>
      </c>
      <c r="E1285" s="2">
        <v>4</v>
      </c>
    </row>
    <row r="1286" spans="1:5" x14ac:dyDescent="0.25">
      <c r="A1286">
        <v>11385</v>
      </c>
      <c r="C1286" s="4">
        <v>2</v>
      </c>
      <c r="D1286" s="3">
        <v>3</v>
      </c>
      <c r="E1286" s="2">
        <v>4</v>
      </c>
    </row>
    <row r="1287" spans="1:5" x14ac:dyDescent="0.25">
      <c r="A1287">
        <v>11386</v>
      </c>
      <c r="C1287" s="4">
        <v>2</v>
      </c>
      <c r="D1287" s="3">
        <v>3</v>
      </c>
      <c r="E1287" s="2">
        <v>4</v>
      </c>
    </row>
    <row r="1288" spans="1:5" x14ac:dyDescent="0.25">
      <c r="A1288">
        <v>11387</v>
      </c>
      <c r="C1288" s="4">
        <v>2</v>
      </c>
      <c r="D1288" s="3">
        <v>3</v>
      </c>
      <c r="E1288" s="2">
        <v>4</v>
      </c>
    </row>
    <row r="1289" spans="1:5" x14ac:dyDescent="0.25">
      <c r="A1289">
        <v>11388</v>
      </c>
      <c r="C1289" s="4">
        <v>2</v>
      </c>
      <c r="D1289" s="3">
        <v>3</v>
      </c>
      <c r="E1289" s="2">
        <v>4</v>
      </c>
    </row>
    <row r="1290" spans="1:5" x14ac:dyDescent="0.25">
      <c r="A1290">
        <v>11389</v>
      </c>
      <c r="C1290" s="4">
        <v>2</v>
      </c>
      <c r="D1290" s="3">
        <v>3</v>
      </c>
      <c r="E1290" s="2">
        <v>4</v>
      </c>
    </row>
    <row r="1291" spans="1:5" x14ac:dyDescent="0.25">
      <c r="A1291">
        <v>11390</v>
      </c>
      <c r="C1291" s="4">
        <v>2</v>
      </c>
      <c r="D1291" s="3">
        <v>3</v>
      </c>
    </row>
    <row r="1292" spans="1:5" x14ac:dyDescent="0.25">
      <c r="A1292">
        <v>11391</v>
      </c>
      <c r="C1292" s="4">
        <v>2</v>
      </c>
      <c r="D1292" s="3">
        <v>3</v>
      </c>
    </row>
    <row r="1293" spans="1:5" x14ac:dyDescent="0.25">
      <c r="A1293">
        <v>11392</v>
      </c>
      <c r="D1293" s="3">
        <v>3</v>
      </c>
    </row>
    <row r="1294" spans="1:5" x14ac:dyDescent="0.25">
      <c r="A1294">
        <v>11393</v>
      </c>
      <c r="D1294" s="3">
        <v>3</v>
      </c>
    </row>
    <row r="1295" spans="1:5" x14ac:dyDescent="0.25">
      <c r="A1295">
        <v>11394</v>
      </c>
      <c r="B1295" s="1">
        <v>1</v>
      </c>
      <c r="D1295" s="3">
        <v>3</v>
      </c>
    </row>
    <row r="1296" spans="1:5" x14ac:dyDescent="0.25">
      <c r="A1296">
        <v>11395</v>
      </c>
      <c r="B1296" s="1">
        <v>1</v>
      </c>
      <c r="D1296" s="3">
        <v>3</v>
      </c>
    </row>
    <row r="1297" spans="1:5" x14ac:dyDescent="0.25">
      <c r="A1297">
        <v>11396</v>
      </c>
      <c r="B1297" s="1">
        <v>1</v>
      </c>
      <c r="D1297" s="3">
        <v>3</v>
      </c>
      <c r="E1297" s="2">
        <v>4</v>
      </c>
    </row>
    <row r="1298" spans="1:5" x14ac:dyDescent="0.25">
      <c r="A1298">
        <v>11397</v>
      </c>
      <c r="B1298" s="1">
        <v>1</v>
      </c>
      <c r="E1298" s="2">
        <v>4</v>
      </c>
    </row>
    <row r="1299" spans="1:5" x14ac:dyDescent="0.25">
      <c r="A1299">
        <v>11398</v>
      </c>
      <c r="B1299" s="1">
        <v>1</v>
      </c>
      <c r="E1299" s="2">
        <v>4</v>
      </c>
    </row>
    <row r="1300" spans="1:5" x14ac:dyDescent="0.25">
      <c r="A1300">
        <v>11399</v>
      </c>
      <c r="B1300" s="1">
        <v>1</v>
      </c>
      <c r="E1300" s="2">
        <v>4</v>
      </c>
    </row>
    <row r="1301" spans="1:5" x14ac:dyDescent="0.25">
      <c r="A1301">
        <v>11400</v>
      </c>
      <c r="B1301" s="1">
        <v>1</v>
      </c>
      <c r="E1301" s="2">
        <v>4</v>
      </c>
    </row>
    <row r="1302" spans="1:5" x14ac:dyDescent="0.25">
      <c r="A1302">
        <v>11401</v>
      </c>
      <c r="B1302" s="1">
        <v>1</v>
      </c>
      <c r="E1302" s="2">
        <v>4</v>
      </c>
    </row>
    <row r="1303" spans="1:5" x14ac:dyDescent="0.25">
      <c r="A1303">
        <v>11402</v>
      </c>
      <c r="B1303" s="1">
        <v>1</v>
      </c>
      <c r="E1303" s="2">
        <v>4</v>
      </c>
    </row>
    <row r="1304" spans="1:5" x14ac:dyDescent="0.25">
      <c r="A1304">
        <v>11403</v>
      </c>
      <c r="B1304" s="1">
        <v>1</v>
      </c>
      <c r="E1304" s="2">
        <v>4</v>
      </c>
    </row>
    <row r="1305" spans="1:5" x14ac:dyDescent="0.25">
      <c r="A1305">
        <v>11404</v>
      </c>
      <c r="C1305" s="4">
        <v>2</v>
      </c>
      <c r="E1305" s="2">
        <v>4</v>
      </c>
    </row>
    <row r="1306" spans="1:5" x14ac:dyDescent="0.25">
      <c r="A1306">
        <v>11405</v>
      </c>
      <c r="C1306" s="4">
        <v>2</v>
      </c>
      <c r="E1306" s="2">
        <v>4</v>
      </c>
    </row>
    <row r="1307" spans="1:5" x14ac:dyDescent="0.25">
      <c r="A1307">
        <v>11406</v>
      </c>
      <c r="C1307" s="4">
        <v>2</v>
      </c>
    </row>
    <row r="1308" spans="1:5" x14ac:dyDescent="0.25">
      <c r="A1308">
        <v>11407</v>
      </c>
      <c r="C1308" s="4">
        <v>2</v>
      </c>
    </row>
    <row r="1309" spans="1:5" x14ac:dyDescent="0.25">
      <c r="A1309">
        <v>11408</v>
      </c>
      <c r="C1309" s="4">
        <v>2</v>
      </c>
    </row>
    <row r="1310" spans="1:5" x14ac:dyDescent="0.25">
      <c r="A1310">
        <v>11409</v>
      </c>
      <c r="C1310" s="4">
        <v>2</v>
      </c>
      <c r="D1310" s="3">
        <v>3</v>
      </c>
    </row>
    <row r="1311" spans="1:5" x14ac:dyDescent="0.25">
      <c r="A1311">
        <v>11410</v>
      </c>
      <c r="C1311" s="4">
        <v>2</v>
      </c>
      <c r="D1311" s="3">
        <v>3</v>
      </c>
    </row>
    <row r="1312" spans="1:5" x14ac:dyDescent="0.25">
      <c r="A1312">
        <v>11411</v>
      </c>
      <c r="C1312" s="4">
        <v>2</v>
      </c>
      <c r="D1312" s="3">
        <v>3</v>
      </c>
    </row>
    <row r="1313" spans="1:5" x14ac:dyDescent="0.25">
      <c r="A1313">
        <v>11412</v>
      </c>
      <c r="C1313" s="4">
        <v>2</v>
      </c>
      <c r="D1313" s="3">
        <v>3</v>
      </c>
    </row>
    <row r="1314" spans="1:5" x14ac:dyDescent="0.25">
      <c r="A1314">
        <v>11413</v>
      </c>
      <c r="C1314" s="4">
        <v>2</v>
      </c>
      <c r="D1314" s="3">
        <v>3</v>
      </c>
    </row>
    <row r="1315" spans="1:5" x14ac:dyDescent="0.25">
      <c r="A1315">
        <v>11414</v>
      </c>
      <c r="D1315" s="3">
        <v>3</v>
      </c>
    </row>
    <row r="1316" spans="1:5" x14ac:dyDescent="0.25">
      <c r="A1316">
        <v>11415</v>
      </c>
      <c r="B1316" s="1">
        <v>1</v>
      </c>
      <c r="D1316" s="3">
        <v>3</v>
      </c>
    </row>
    <row r="1317" spans="1:5" x14ac:dyDescent="0.25">
      <c r="A1317">
        <v>11416</v>
      </c>
      <c r="B1317" s="1">
        <v>1</v>
      </c>
    </row>
    <row r="1318" spans="1:5" x14ac:dyDescent="0.25">
      <c r="A1318">
        <v>11417</v>
      </c>
      <c r="B1318" s="1">
        <v>1</v>
      </c>
    </row>
    <row r="1319" spans="1:5" x14ac:dyDescent="0.25">
      <c r="A1319">
        <v>11418</v>
      </c>
      <c r="B1319" s="1">
        <v>1</v>
      </c>
    </row>
    <row r="1320" spans="1:5" x14ac:dyDescent="0.25">
      <c r="A1320">
        <v>11419</v>
      </c>
      <c r="B1320" s="1">
        <v>1</v>
      </c>
      <c r="E1320" s="2">
        <v>4</v>
      </c>
    </row>
    <row r="1321" spans="1:5" x14ac:dyDescent="0.25">
      <c r="A1321">
        <v>11420</v>
      </c>
      <c r="B1321" s="1">
        <v>1</v>
      </c>
      <c r="E1321" s="2">
        <v>4</v>
      </c>
    </row>
    <row r="1322" spans="1:5" x14ac:dyDescent="0.25">
      <c r="A1322">
        <v>11421</v>
      </c>
      <c r="B1322" s="1">
        <v>1</v>
      </c>
      <c r="E1322" s="2">
        <v>4</v>
      </c>
    </row>
    <row r="1323" spans="1:5" x14ac:dyDescent="0.25">
      <c r="A1323">
        <v>11422</v>
      </c>
      <c r="B1323" s="1">
        <v>1</v>
      </c>
      <c r="E1323" s="2">
        <v>4</v>
      </c>
    </row>
    <row r="1324" spans="1:5" x14ac:dyDescent="0.25">
      <c r="A1324">
        <v>11423</v>
      </c>
      <c r="B1324" s="1">
        <v>1</v>
      </c>
      <c r="E1324" s="2">
        <v>4</v>
      </c>
    </row>
    <row r="1325" spans="1:5" x14ac:dyDescent="0.25">
      <c r="A1325">
        <v>11424</v>
      </c>
      <c r="B1325" s="1">
        <v>1</v>
      </c>
      <c r="E1325" s="2">
        <v>4</v>
      </c>
    </row>
    <row r="1326" spans="1:5" x14ac:dyDescent="0.25">
      <c r="A1326">
        <v>11425</v>
      </c>
      <c r="E1326" s="2">
        <v>4</v>
      </c>
    </row>
    <row r="1327" spans="1:5" x14ac:dyDescent="0.25">
      <c r="A1327">
        <v>11426</v>
      </c>
      <c r="E1327" s="2">
        <v>4</v>
      </c>
    </row>
    <row r="1328" spans="1:5" x14ac:dyDescent="0.25">
      <c r="A1328">
        <v>11427</v>
      </c>
      <c r="D1328" s="3">
        <v>3</v>
      </c>
      <c r="E1328" s="2">
        <v>4</v>
      </c>
    </row>
    <row r="1329" spans="1:5" x14ac:dyDescent="0.25">
      <c r="A1329">
        <v>11428</v>
      </c>
      <c r="D1329" s="3">
        <v>3</v>
      </c>
      <c r="E1329" s="2">
        <v>4</v>
      </c>
    </row>
    <row r="1330" spans="1:5" x14ac:dyDescent="0.25">
      <c r="A1330">
        <v>11429</v>
      </c>
      <c r="C1330" s="4">
        <v>2</v>
      </c>
      <c r="D1330" s="3">
        <v>3</v>
      </c>
    </row>
    <row r="1331" spans="1:5" x14ac:dyDescent="0.25">
      <c r="A1331">
        <v>11430</v>
      </c>
      <c r="C1331" s="4">
        <v>2</v>
      </c>
      <c r="D1331" s="3">
        <v>3</v>
      </c>
    </row>
    <row r="1332" spans="1:5" x14ac:dyDescent="0.25">
      <c r="A1332">
        <v>11431</v>
      </c>
      <c r="C1332" s="4">
        <v>2</v>
      </c>
      <c r="D1332" s="3">
        <v>3</v>
      </c>
    </row>
    <row r="1333" spans="1:5" x14ac:dyDescent="0.25">
      <c r="A1333">
        <v>11432</v>
      </c>
      <c r="C1333" s="4">
        <v>2</v>
      </c>
      <c r="D1333" s="3">
        <v>3</v>
      </c>
    </row>
    <row r="1334" spans="1:5" x14ac:dyDescent="0.25">
      <c r="A1334">
        <v>11433</v>
      </c>
      <c r="C1334" s="4">
        <v>2</v>
      </c>
      <c r="D1334" s="3">
        <v>3</v>
      </c>
    </row>
    <row r="1335" spans="1:5" x14ac:dyDescent="0.25">
      <c r="A1335">
        <v>11434</v>
      </c>
      <c r="C1335" s="4">
        <v>2</v>
      </c>
      <c r="D1335" s="3">
        <v>3</v>
      </c>
    </row>
    <row r="1336" spans="1:5" x14ac:dyDescent="0.25">
      <c r="A1336">
        <v>11435</v>
      </c>
      <c r="C1336" s="4">
        <v>2</v>
      </c>
      <c r="D1336" s="3">
        <v>3</v>
      </c>
    </row>
    <row r="1337" spans="1:5" x14ac:dyDescent="0.25">
      <c r="A1337">
        <v>11436</v>
      </c>
      <c r="C1337" s="4">
        <v>2</v>
      </c>
      <c r="D1337" s="3">
        <v>3</v>
      </c>
    </row>
    <row r="1338" spans="1:5" x14ac:dyDescent="0.25">
      <c r="A1338">
        <v>11437</v>
      </c>
      <c r="C1338" s="4">
        <v>2</v>
      </c>
    </row>
    <row r="1339" spans="1:5" x14ac:dyDescent="0.25">
      <c r="A1339">
        <v>11438</v>
      </c>
      <c r="B1339" s="1">
        <v>1</v>
      </c>
      <c r="C1339" s="4">
        <v>2</v>
      </c>
    </row>
    <row r="1340" spans="1:5" x14ac:dyDescent="0.25">
      <c r="A1340">
        <v>11439</v>
      </c>
      <c r="B1340" s="1">
        <v>1</v>
      </c>
    </row>
    <row r="1341" spans="1:5" x14ac:dyDescent="0.25">
      <c r="A1341">
        <v>11440</v>
      </c>
      <c r="B1341" s="1">
        <v>1</v>
      </c>
    </row>
    <row r="1342" spans="1:5" x14ac:dyDescent="0.25">
      <c r="A1342">
        <v>11441</v>
      </c>
      <c r="B1342" s="1">
        <v>1</v>
      </c>
    </row>
    <row r="1343" spans="1:5" x14ac:dyDescent="0.25">
      <c r="A1343">
        <v>11442</v>
      </c>
      <c r="B1343" s="1">
        <v>1</v>
      </c>
      <c r="E1343" s="2">
        <v>4</v>
      </c>
    </row>
    <row r="1344" spans="1:5" x14ac:dyDescent="0.25">
      <c r="A1344">
        <v>11443</v>
      </c>
      <c r="B1344" s="1">
        <v>1</v>
      </c>
      <c r="E1344" s="2">
        <v>4</v>
      </c>
    </row>
    <row r="1345" spans="1:5" x14ac:dyDescent="0.25">
      <c r="A1345">
        <v>11444</v>
      </c>
      <c r="B1345" s="1">
        <v>1</v>
      </c>
      <c r="E1345" s="2">
        <v>4</v>
      </c>
    </row>
    <row r="1346" spans="1:5" x14ac:dyDescent="0.25">
      <c r="A1346">
        <v>11445</v>
      </c>
      <c r="B1346" s="1">
        <v>1</v>
      </c>
      <c r="E1346" s="2">
        <v>4</v>
      </c>
    </row>
    <row r="1347" spans="1:5" x14ac:dyDescent="0.25">
      <c r="A1347">
        <v>11446</v>
      </c>
      <c r="B1347" s="1">
        <v>1</v>
      </c>
      <c r="E1347" s="2">
        <v>4</v>
      </c>
    </row>
    <row r="1348" spans="1:5" x14ac:dyDescent="0.25">
      <c r="A1348">
        <v>11447</v>
      </c>
      <c r="E1348" s="2">
        <v>4</v>
      </c>
    </row>
    <row r="1349" spans="1:5" x14ac:dyDescent="0.25">
      <c r="A1349">
        <v>11448</v>
      </c>
      <c r="E1349" s="2">
        <v>4</v>
      </c>
    </row>
    <row r="1350" spans="1:5" x14ac:dyDescent="0.25">
      <c r="A1350">
        <v>11449</v>
      </c>
      <c r="C1350" s="4">
        <v>2</v>
      </c>
      <c r="D1350" s="3">
        <v>3</v>
      </c>
      <c r="E1350" s="2">
        <v>4</v>
      </c>
    </row>
    <row r="1351" spans="1:5" x14ac:dyDescent="0.25">
      <c r="A1351">
        <v>11450</v>
      </c>
      <c r="C1351" s="4">
        <v>2</v>
      </c>
      <c r="D1351" s="3">
        <v>3</v>
      </c>
    </row>
    <row r="1352" spans="1:5" x14ac:dyDescent="0.25">
      <c r="A1352">
        <v>11451</v>
      </c>
      <c r="C1352" s="4">
        <v>2</v>
      </c>
      <c r="D1352" s="3">
        <v>3</v>
      </c>
    </row>
    <row r="1353" spans="1:5" x14ac:dyDescent="0.25">
      <c r="A1353">
        <v>11452</v>
      </c>
      <c r="C1353" s="4">
        <v>2</v>
      </c>
      <c r="D1353" s="3">
        <v>3</v>
      </c>
    </row>
    <row r="1354" spans="1:5" x14ac:dyDescent="0.25">
      <c r="A1354">
        <v>11453</v>
      </c>
      <c r="C1354" s="4">
        <v>2</v>
      </c>
      <c r="D1354" s="3">
        <v>3</v>
      </c>
    </row>
    <row r="1355" spans="1:5" x14ac:dyDescent="0.25">
      <c r="A1355">
        <v>11454</v>
      </c>
      <c r="C1355" s="4">
        <v>2</v>
      </c>
      <c r="D1355" s="3">
        <v>3</v>
      </c>
    </row>
    <row r="1356" spans="1:5" x14ac:dyDescent="0.25">
      <c r="A1356">
        <v>11455</v>
      </c>
      <c r="C1356" s="4">
        <v>2</v>
      </c>
      <c r="D1356" s="3">
        <v>3</v>
      </c>
    </row>
    <row r="1357" spans="1:5" x14ac:dyDescent="0.25">
      <c r="A1357">
        <v>11456</v>
      </c>
      <c r="C1357" s="4">
        <v>2</v>
      </c>
      <c r="D1357" s="3">
        <v>3</v>
      </c>
    </row>
    <row r="1358" spans="1:5" x14ac:dyDescent="0.25">
      <c r="A1358">
        <v>11457</v>
      </c>
      <c r="C1358" s="4">
        <v>2</v>
      </c>
      <c r="D1358" s="3">
        <v>3</v>
      </c>
    </row>
    <row r="1359" spans="1:5" x14ac:dyDescent="0.25">
      <c r="A1359">
        <v>11458</v>
      </c>
      <c r="C1359" s="4">
        <v>2</v>
      </c>
      <c r="D1359" s="3">
        <v>3</v>
      </c>
    </row>
    <row r="1360" spans="1:5" x14ac:dyDescent="0.25">
      <c r="A1360">
        <v>11459</v>
      </c>
      <c r="B1360" s="1">
        <v>1</v>
      </c>
      <c r="C1360" s="4">
        <v>2</v>
      </c>
      <c r="D1360" s="3">
        <v>3</v>
      </c>
    </row>
    <row r="1361" spans="1:5" x14ac:dyDescent="0.25">
      <c r="A1361">
        <v>11460</v>
      </c>
      <c r="B1361" s="1">
        <v>1</v>
      </c>
    </row>
    <row r="1362" spans="1:5" x14ac:dyDescent="0.25">
      <c r="A1362">
        <v>11461</v>
      </c>
      <c r="B1362" s="1">
        <v>1</v>
      </c>
      <c r="E1362" s="2">
        <v>4</v>
      </c>
    </row>
    <row r="1363" spans="1:5" x14ac:dyDescent="0.25">
      <c r="A1363">
        <v>11462</v>
      </c>
      <c r="B1363" s="1">
        <v>1</v>
      </c>
      <c r="E1363" s="2">
        <v>4</v>
      </c>
    </row>
    <row r="1364" spans="1:5" x14ac:dyDescent="0.25">
      <c r="A1364">
        <v>11463</v>
      </c>
      <c r="B1364" s="1">
        <v>1</v>
      </c>
      <c r="E1364" s="2">
        <v>4</v>
      </c>
    </row>
    <row r="1365" spans="1:5" x14ac:dyDescent="0.25">
      <c r="A1365">
        <v>11464</v>
      </c>
      <c r="B1365" s="1">
        <v>1</v>
      </c>
      <c r="E1365" s="2">
        <v>4</v>
      </c>
    </row>
    <row r="1366" spans="1:5" x14ac:dyDescent="0.25">
      <c r="A1366">
        <v>11465</v>
      </c>
      <c r="B1366" s="1">
        <v>1</v>
      </c>
      <c r="E1366" s="2">
        <v>4</v>
      </c>
    </row>
    <row r="1367" spans="1:5" x14ac:dyDescent="0.25">
      <c r="A1367">
        <v>11466</v>
      </c>
      <c r="B1367" s="1">
        <v>1</v>
      </c>
      <c r="E1367" s="2">
        <v>4</v>
      </c>
    </row>
    <row r="1368" spans="1:5" x14ac:dyDescent="0.25">
      <c r="A1368">
        <v>11467</v>
      </c>
      <c r="B1368" s="1">
        <v>1</v>
      </c>
      <c r="E1368" s="2">
        <v>4</v>
      </c>
    </row>
    <row r="1369" spans="1:5" x14ac:dyDescent="0.25">
      <c r="A1369">
        <v>11468</v>
      </c>
      <c r="B1369" s="1">
        <v>1</v>
      </c>
      <c r="E1369" s="2">
        <v>4</v>
      </c>
    </row>
    <row r="1370" spans="1:5" x14ac:dyDescent="0.25">
      <c r="A1370">
        <v>11469</v>
      </c>
      <c r="B1370" s="1">
        <v>1</v>
      </c>
      <c r="E1370" s="2">
        <v>4</v>
      </c>
    </row>
    <row r="1371" spans="1:5" x14ac:dyDescent="0.25">
      <c r="A1371">
        <v>11470</v>
      </c>
      <c r="E1371" s="2">
        <v>4</v>
      </c>
    </row>
    <row r="1372" spans="1:5" x14ac:dyDescent="0.25">
      <c r="A1372">
        <v>11471</v>
      </c>
      <c r="E1372" s="2">
        <v>4</v>
      </c>
    </row>
    <row r="1373" spans="1:5" x14ac:dyDescent="0.25">
      <c r="A1373">
        <v>11472</v>
      </c>
      <c r="C1373" s="4">
        <v>2</v>
      </c>
      <c r="D1373" s="3">
        <v>3</v>
      </c>
      <c r="E1373" s="2">
        <v>4</v>
      </c>
    </row>
    <row r="1374" spans="1:5" x14ac:dyDescent="0.25">
      <c r="A1374">
        <v>11473</v>
      </c>
      <c r="C1374" s="4">
        <v>2</v>
      </c>
      <c r="D1374" s="3">
        <v>3</v>
      </c>
      <c r="E1374" s="2">
        <v>4</v>
      </c>
    </row>
    <row r="1375" spans="1:5" x14ac:dyDescent="0.25">
      <c r="A1375">
        <v>11474</v>
      </c>
      <c r="C1375" s="4">
        <v>2</v>
      </c>
      <c r="D1375" s="3">
        <v>3</v>
      </c>
      <c r="E1375" s="2">
        <v>4</v>
      </c>
    </row>
    <row r="1376" spans="1:5" x14ac:dyDescent="0.25">
      <c r="A1376">
        <v>11475</v>
      </c>
      <c r="C1376" s="4">
        <v>2</v>
      </c>
      <c r="D1376" s="3">
        <v>3</v>
      </c>
      <c r="E1376" s="2">
        <v>4</v>
      </c>
    </row>
    <row r="1377" spans="1:5" x14ac:dyDescent="0.25">
      <c r="A1377">
        <v>11476</v>
      </c>
      <c r="C1377" s="4">
        <v>2</v>
      </c>
      <c r="D1377" s="3">
        <v>3</v>
      </c>
      <c r="E1377" s="2">
        <v>4</v>
      </c>
    </row>
    <row r="1378" spans="1:5" x14ac:dyDescent="0.25">
      <c r="A1378">
        <v>11477</v>
      </c>
      <c r="C1378" s="4">
        <v>2</v>
      </c>
      <c r="D1378" s="3">
        <v>3</v>
      </c>
    </row>
    <row r="1379" spans="1:5" x14ac:dyDescent="0.25">
      <c r="A1379">
        <v>11478</v>
      </c>
      <c r="C1379" s="4">
        <v>2</v>
      </c>
      <c r="D1379" s="3">
        <v>3</v>
      </c>
    </row>
    <row r="1380" spans="1:5" x14ac:dyDescent="0.25">
      <c r="A1380">
        <v>11479</v>
      </c>
      <c r="C1380" s="4">
        <v>2</v>
      </c>
      <c r="D1380" s="3">
        <v>3</v>
      </c>
    </row>
    <row r="1381" spans="1:5" x14ac:dyDescent="0.25">
      <c r="A1381">
        <v>11480</v>
      </c>
      <c r="C1381" s="4">
        <v>2</v>
      </c>
      <c r="D1381" s="3">
        <v>3</v>
      </c>
    </row>
    <row r="1382" spans="1:5" x14ac:dyDescent="0.25">
      <c r="A1382">
        <v>11481</v>
      </c>
      <c r="C1382" s="4">
        <v>2</v>
      </c>
      <c r="D1382" s="3">
        <v>3</v>
      </c>
    </row>
    <row r="1383" spans="1:5" x14ac:dyDescent="0.25">
      <c r="A1383">
        <v>11482</v>
      </c>
      <c r="B1383" s="1">
        <v>1</v>
      </c>
      <c r="C1383" s="4">
        <v>2</v>
      </c>
      <c r="D1383" s="3">
        <v>3</v>
      </c>
    </row>
    <row r="1384" spans="1:5" x14ac:dyDescent="0.25">
      <c r="A1384">
        <v>11483</v>
      </c>
      <c r="B1384" s="1">
        <v>1</v>
      </c>
      <c r="C1384" s="4">
        <v>2</v>
      </c>
      <c r="D1384" s="3">
        <v>3</v>
      </c>
    </row>
    <row r="1385" spans="1:5" x14ac:dyDescent="0.25">
      <c r="A1385">
        <v>11484</v>
      </c>
      <c r="B1385" s="1">
        <v>1</v>
      </c>
    </row>
    <row r="1386" spans="1:5" x14ac:dyDescent="0.25">
      <c r="A1386">
        <v>11485</v>
      </c>
      <c r="B1386" s="1">
        <v>1</v>
      </c>
    </row>
    <row r="1387" spans="1:5" x14ac:dyDescent="0.25">
      <c r="A1387">
        <v>11486</v>
      </c>
      <c r="B1387" s="1">
        <v>1</v>
      </c>
    </row>
    <row r="1388" spans="1:5" x14ac:dyDescent="0.25">
      <c r="A1388">
        <v>11487</v>
      </c>
      <c r="B1388" s="1">
        <v>1</v>
      </c>
    </row>
    <row r="1389" spans="1:5" x14ac:dyDescent="0.25">
      <c r="A1389">
        <v>11488</v>
      </c>
      <c r="B1389" s="1">
        <v>1</v>
      </c>
      <c r="E1389" s="2">
        <v>4</v>
      </c>
    </row>
    <row r="1390" spans="1:5" x14ac:dyDescent="0.25">
      <c r="A1390">
        <v>11489</v>
      </c>
      <c r="B1390" s="1">
        <v>1</v>
      </c>
      <c r="E1390" s="2">
        <v>4</v>
      </c>
    </row>
    <row r="1391" spans="1:5" x14ac:dyDescent="0.25">
      <c r="A1391">
        <v>11490</v>
      </c>
      <c r="B1391" s="1">
        <v>1</v>
      </c>
      <c r="E1391" s="2">
        <v>4</v>
      </c>
    </row>
    <row r="1392" spans="1:5" x14ac:dyDescent="0.25">
      <c r="A1392">
        <v>11491</v>
      </c>
      <c r="B1392" s="1">
        <v>1</v>
      </c>
      <c r="E1392" s="2">
        <v>4</v>
      </c>
    </row>
    <row r="1393" spans="1:6" x14ac:dyDescent="0.25">
      <c r="A1393">
        <v>11492</v>
      </c>
      <c r="E1393" s="2">
        <v>4</v>
      </c>
    </row>
    <row r="1394" spans="1:6" x14ac:dyDescent="0.25">
      <c r="A1394">
        <v>11493</v>
      </c>
      <c r="E1394" s="2">
        <v>4</v>
      </c>
    </row>
    <row r="1395" spans="1:6" x14ac:dyDescent="0.25">
      <c r="A1395">
        <v>11494</v>
      </c>
      <c r="E1395" s="2">
        <v>4</v>
      </c>
    </row>
    <row r="1396" spans="1:6" x14ac:dyDescent="0.25">
      <c r="A1396">
        <v>11495</v>
      </c>
      <c r="D1396" s="3">
        <v>3</v>
      </c>
      <c r="E1396" s="2">
        <v>4</v>
      </c>
    </row>
    <row r="1397" spans="1:6" x14ac:dyDescent="0.25">
      <c r="A1397">
        <v>11496</v>
      </c>
      <c r="C1397" s="4">
        <v>2</v>
      </c>
      <c r="D1397" s="3">
        <v>3</v>
      </c>
      <c r="E1397" s="2">
        <v>4</v>
      </c>
    </row>
    <row r="1398" spans="1:6" x14ac:dyDescent="0.25">
      <c r="A1398">
        <v>11497</v>
      </c>
      <c r="C1398" s="4">
        <v>2</v>
      </c>
      <c r="D1398" s="3">
        <v>3</v>
      </c>
    </row>
    <row r="1399" spans="1:6" x14ac:dyDescent="0.25">
      <c r="A1399">
        <v>11498</v>
      </c>
      <c r="C1399" s="4">
        <v>2</v>
      </c>
      <c r="D1399" s="3">
        <v>3</v>
      </c>
    </row>
    <row r="1400" spans="1:6" x14ac:dyDescent="0.25">
      <c r="A1400">
        <v>11499</v>
      </c>
      <c r="C1400" s="4">
        <v>2</v>
      </c>
      <c r="D1400" s="3">
        <v>3</v>
      </c>
    </row>
    <row r="1401" spans="1:6" x14ac:dyDescent="0.25">
      <c r="A1401">
        <v>11500</v>
      </c>
      <c r="C1401" s="4">
        <v>2</v>
      </c>
      <c r="D1401" s="3">
        <v>3</v>
      </c>
    </row>
    <row r="1402" spans="1:6" x14ac:dyDescent="0.25">
      <c r="A1402">
        <v>11501</v>
      </c>
      <c r="C1402" s="4">
        <v>2</v>
      </c>
      <c r="D1402" s="3">
        <v>3</v>
      </c>
    </row>
    <row r="1403" spans="1:6" x14ac:dyDescent="0.25">
      <c r="A1403">
        <v>11502</v>
      </c>
      <c r="C1403" s="4">
        <v>2</v>
      </c>
      <c r="D1403" s="3">
        <v>3</v>
      </c>
    </row>
    <row r="1404" spans="1:6" x14ac:dyDescent="0.25">
      <c r="A1404">
        <v>11503</v>
      </c>
      <c r="C1404" s="4">
        <v>2</v>
      </c>
      <c r="D1404" s="3">
        <v>3</v>
      </c>
    </row>
    <row r="1405" spans="1:6" x14ac:dyDescent="0.25">
      <c r="A1405">
        <v>11504</v>
      </c>
      <c r="C1405" s="4">
        <v>2</v>
      </c>
      <c r="D1405" s="3">
        <v>3</v>
      </c>
    </row>
    <row r="1406" spans="1:6" x14ac:dyDescent="0.25">
      <c r="A1406">
        <v>11505</v>
      </c>
      <c r="C1406" s="4">
        <v>2</v>
      </c>
      <c r="D1406" s="3">
        <v>3</v>
      </c>
    </row>
    <row r="1407" spans="1:6" x14ac:dyDescent="0.25">
      <c r="A1407">
        <v>11506</v>
      </c>
      <c r="F1407" t="s">
        <v>22</v>
      </c>
    </row>
    <row r="1408" spans="1:6" x14ac:dyDescent="0.25">
      <c r="A1408">
        <v>20638</v>
      </c>
    </row>
    <row r="1409" spans="1:1" x14ac:dyDescent="0.25">
      <c r="A1409">
        <v>20639</v>
      </c>
    </row>
    <row r="1410" spans="1:1" x14ac:dyDescent="0.25">
      <c r="A1410">
        <v>20640</v>
      </c>
    </row>
    <row r="1411" spans="1:1" x14ac:dyDescent="0.25">
      <c r="A1411">
        <v>20641</v>
      </c>
    </row>
    <row r="1412" spans="1:1" x14ac:dyDescent="0.25">
      <c r="A1412">
        <v>20642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Cycle</vt:lpstr>
      <vt:lpstr>Coordination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2017-01-17T17:04:37Z</dcterms:created>
  <dcterms:modified xsi:type="dcterms:W3CDTF">2017-01-17T17:12:14Z</dcterms:modified>
</cp:coreProperties>
</file>