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11.xml" ContentType="application/vnd.openxmlformats-officedocument.spreadsheetml.comments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годовые" sheetId="1" state="visible" r:id="rId2"/>
    <sheet name="KZ-данные" sheetId="2" state="visible" r:id="rId3"/>
    <sheet name="метаданные" sheetId="3" state="visible" r:id="rId4"/>
    <sheet name="источники данных" sheetId="4" state="visible" r:id="rId5"/>
    <sheet name="RU-данные" sheetId="5" state="visible" r:id="rId6"/>
    <sheet name="метаданные-RU" sheetId="6" state="visible" r:id="rId7"/>
    <sheet name="источники данных-RU" sheetId="7" state="visible" r:id="rId8"/>
    <sheet name="BY-данные" sheetId="8" state="visible" r:id="rId9"/>
    <sheet name="BY-метаданные" sheetId="9" state="visible" r:id="rId10"/>
    <sheet name="BY-источники данных" sheetId="10" state="visible" r:id="rId11"/>
    <sheet name="KG-данные" sheetId="11" state="visible" r:id="rId12"/>
    <sheet name="KG-метаданные" sheetId="12" state="visible" r:id="rId13"/>
    <sheet name="KG-источники данных" sheetId="13" state="visible" r:id="rId14"/>
    <sheet name="AM-данные" sheetId="14" state="visible" r:id="rId15"/>
    <sheet name="AM-метаданные" sheetId="15" state="visible" r:id="rId16"/>
    <sheet name="AM-источники данных" sheetId="16" state="visible" r:id="rId17"/>
    <sheet name="Лист1" sheetId="17" state="visible" r:id="rId18"/>
    <sheet name="Лист2" sheetId="18" state="visible" r:id="rId19"/>
    <sheet name="Sheet19" sheetId="19" state="visible" r:id="rId20"/>
    <sheet name="Sheet20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S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  <comment ref="AS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(KGS).&lt;/p&gt;&lt;p&gt;&lt;i&gt;GDP by activity&lt;/i&gt;: reported in ISIC/NACE since 2000; earlier data converted from national classification to ISIC/NACE sections.&lt;/p&gt;&lt;p&gt;&lt;i&gt;Constant price data&lt;/i&gt;: originally compiled by NSO at previous year prices. The data have been chain-linked to reference year 2005. The resulting chain-linked series are not additive.&lt;/p&gt;&lt;p&gt;&lt;i&gt;Financial Intermediation Services Indirectly Measured (FISIM)&lt;/i&gt; are not allocated to industries and user sectors.&lt;/p&gt;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B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B16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C1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E1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M1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  <comment ref="AN1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&lt;p&gt;&lt;i&gt;Currency&lt;/i&gt;: Kyrgyz som (KGS).&lt;/p&gt;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B9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9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0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1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  <comment ref="B1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Armenian dram (AMD). &lt;/p&gt;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W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6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7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W8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6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7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X8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6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7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Y8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2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2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2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3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4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5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6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7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8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79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0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1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2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3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4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5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  <comment ref="Z86" authorId="0">
      <text>
        <r>
          <rPr>
            <sz val="8"/>
            <color rgb="FF000000"/>
            <rFont val="Tahoma"/>
            <family val="2"/>
            <charset val="1"/>
          </rPr>
          <t xml:space="preserve">&lt;p&gt;&lt;i&gt;Currency &lt;/i&gt;: Belarusian rouble (BYR), redenominated  at 1:1000 in 2000. All data are expressed in the latest currency units. &lt;/p&gt;&lt;p&gt;&lt;i&gt;GDP by activity&lt;/i&gt;: converted from national classification to ISIC/NACE sections.&lt;/p&gt;&lt;p&gt;&lt;i&gt;Financial Intermediation Services Indirectly Measured (FISIM)&lt;/i&gt; are not allocated to industries and user sectors.&lt;/p&gt;</t>
        </r>
      </text>
    </comment>
  </commentList>
</comments>
</file>

<file path=xl/sharedStrings.xml><?xml version="1.0" encoding="utf-8"?>
<sst xmlns="http://schemas.openxmlformats.org/spreadsheetml/2006/main" count="1944" uniqueCount="618">
  <si>
    <t xml:space="preserve">код источника</t>
  </si>
  <si>
    <t xml:space="preserve">obs</t>
  </si>
  <si>
    <t xml:space="preserve">KZPY</t>
  </si>
  <si>
    <t xml:space="preserve">KZY</t>
  </si>
  <si>
    <t xml:space="preserve">KZC</t>
  </si>
  <si>
    <t xml:space="preserve">KZNCOH</t>
  </si>
  <si>
    <t xml:space="preserve">KZG</t>
  </si>
  <si>
    <t xml:space="preserve">KZI</t>
  </si>
  <si>
    <t xml:space="preserve">KZV1</t>
  </si>
  <si>
    <t xml:space="preserve">KZEX</t>
  </si>
  <si>
    <t xml:space="preserve">KZIM</t>
  </si>
  <si>
    <t xml:space="preserve">KZPOP</t>
  </si>
  <si>
    <t xml:space="preserve">KZPOP1</t>
  </si>
  <si>
    <t xml:space="preserve">KZKF</t>
  </si>
  <si>
    <t xml:space="preserve">KZPF</t>
  </si>
  <si>
    <t xml:space="preserve">RUPY</t>
  </si>
  <si>
    <t xml:space="preserve">RUY</t>
  </si>
  <si>
    <t xml:space="preserve">RUC</t>
  </si>
  <si>
    <t xml:space="preserve">RUNCOH</t>
  </si>
  <si>
    <t xml:space="preserve">RUG</t>
  </si>
  <si>
    <t xml:space="preserve">RUI</t>
  </si>
  <si>
    <t xml:space="preserve">RUV1</t>
  </si>
  <si>
    <t xml:space="preserve">RUEX</t>
  </si>
  <si>
    <t xml:space="preserve">RUIM</t>
  </si>
  <si>
    <t xml:space="preserve">RUPOP</t>
  </si>
  <si>
    <t xml:space="preserve">RUPOP1</t>
  </si>
  <si>
    <t xml:space="preserve">RUKF</t>
  </si>
  <si>
    <t xml:space="preserve">RUDEBTG</t>
  </si>
  <si>
    <t xml:space="preserve">BYPY</t>
  </si>
  <si>
    <t xml:space="preserve">BYY</t>
  </si>
  <si>
    <t xml:space="preserve">BYC</t>
  </si>
  <si>
    <t xml:space="preserve">BYNCOH</t>
  </si>
  <si>
    <t xml:space="preserve">BYG</t>
  </si>
  <si>
    <t xml:space="preserve">BYI</t>
  </si>
  <si>
    <t xml:space="preserve">BYV1</t>
  </si>
  <si>
    <t xml:space="preserve">BYEX</t>
  </si>
  <si>
    <t xml:space="preserve">BYIM</t>
  </si>
  <si>
    <t xml:space="preserve">BYPOP</t>
  </si>
  <si>
    <t xml:space="preserve">BYPOP1</t>
  </si>
  <si>
    <t xml:space="preserve">BYKF</t>
  </si>
  <si>
    <t xml:space="preserve">BYDEBTG</t>
  </si>
  <si>
    <t xml:space="preserve">KGPY</t>
  </si>
  <si>
    <t xml:space="preserve">KGY</t>
  </si>
  <si>
    <t xml:space="preserve">KGC</t>
  </si>
  <si>
    <t xml:space="preserve">KGNCOH</t>
  </si>
  <si>
    <t xml:space="preserve">KGG</t>
  </si>
  <si>
    <t xml:space="preserve">KGI</t>
  </si>
  <si>
    <t xml:space="preserve">KGV1</t>
  </si>
  <si>
    <t xml:space="preserve">KGEX</t>
  </si>
  <si>
    <t xml:space="preserve">KGIM</t>
  </si>
  <si>
    <t xml:space="preserve">KGPOP</t>
  </si>
  <si>
    <t xml:space="preserve">KGPOP1</t>
  </si>
  <si>
    <t xml:space="preserve">KGKF</t>
  </si>
  <si>
    <t xml:space="preserve">KGDEBTG</t>
  </si>
  <si>
    <t xml:space="preserve">KGPF</t>
  </si>
  <si>
    <t xml:space="preserve">AMPY</t>
  </si>
  <si>
    <t xml:space="preserve">AMY</t>
  </si>
  <si>
    <t xml:space="preserve">AMC</t>
  </si>
  <si>
    <t xml:space="preserve">AMNCOH</t>
  </si>
  <si>
    <t xml:space="preserve">AMG</t>
  </si>
  <si>
    <t xml:space="preserve">AMI</t>
  </si>
  <si>
    <t xml:space="preserve">AMV1</t>
  </si>
  <si>
    <t xml:space="preserve">AMEX</t>
  </si>
  <si>
    <t xml:space="preserve">AMIM</t>
  </si>
  <si>
    <t xml:space="preserve">AMPOP</t>
  </si>
  <si>
    <t xml:space="preserve">AMPOP1</t>
  </si>
  <si>
    <t xml:space="preserve">AMKF</t>
  </si>
  <si>
    <t xml:space="preserve">AMDEBTG</t>
  </si>
  <si>
    <t xml:space="preserve">AMPF</t>
  </si>
  <si>
    <t xml:space="preserve">KZM1</t>
  </si>
  <si>
    <t xml:space="preserve">KZPPI</t>
  </si>
  <si>
    <t xml:space="preserve">KZE</t>
  </si>
  <si>
    <t xml:space="preserve">KZEE</t>
  </si>
  <si>
    <t xml:space="preserve">KZMS</t>
  </si>
  <si>
    <t xml:space="preserve">KZXS</t>
  </si>
  <si>
    <t xml:space="preserve">KZRS</t>
  </si>
  <si>
    <t xml:space="preserve">KZRB</t>
  </si>
  <si>
    <t xml:space="preserve">KZJ</t>
  </si>
  <si>
    <t xml:space="preserve">KZL1</t>
  </si>
  <si>
    <t xml:space="preserve">KZUR</t>
  </si>
  <si>
    <t xml:space="preserve">KZPX</t>
  </si>
  <si>
    <t xml:space="preserve">KZPM$</t>
  </si>
  <si>
    <t xml:space="preserve">KZM$</t>
  </si>
  <si>
    <t xml:space="preserve">KZWF</t>
  </si>
  <si>
    <t xml:space="preserve">KZNF</t>
  </si>
  <si>
    <t xml:space="preserve"> </t>
  </si>
  <si>
    <t xml:space="preserve">производство товаров</t>
  </si>
  <si>
    <t xml:space="preserve">производство услуг</t>
  </si>
  <si>
    <t xml:space="preserve">Монетарный обзор банков&gt;ПАССИВЫ&gt;КРЕДИТЫ</t>
  </si>
  <si>
    <t xml:space="preserve">Всего депозитов ( в депозитных организациях)</t>
  </si>
  <si>
    <t xml:space="preserve">кредиты выданные банками,и ставки вознаг-я по ним( %)</t>
  </si>
  <si>
    <t xml:space="preserve">кредиты банков по отраслям экономики</t>
  </si>
  <si>
    <t xml:space="preserve">yyyyq</t>
  </si>
  <si>
    <t xml:space="preserve">KZEXPG</t>
  </si>
  <si>
    <t xml:space="preserve">KZDEBTG</t>
  </si>
  <si>
    <t xml:space="preserve">KZNFG</t>
  </si>
  <si>
    <t xml:space="preserve">KZPITG</t>
  </si>
  <si>
    <t xml:space="preserve">KZCITG</t>
  </si>
  <si>
    <t xml:space="preserve">KZLTG</t>
  </si>
  <si>
    <t xml:space="preserve">сельское,лесное и рыбное хоз-во</t>
  </si>
  <si>
    <t xml:space="preserve">промыш-ть</t>
  </si>
  <si>
    <t xml:space="preserve">горнодоб.пром-ть и разработка карьеров</t>
  </si>
  <si>
    <t xml:space="preserve">обрабатывающая пром-ть</t>
  </si>
  <si>
    <t xml:space="preserve">электроснаб.,подача газа,пара и воздуш.кондиц.</t>
  </si>
  <si>
    <t xml:space="preserve">водоснаб.,канал-ная система,контроль над сбором и распред.отходов</t>
  </si>
  <si>
    <t xml:space="preserve">строительство</t>
  </si>
  <si>
    <t xml:space="preserve">оптовая и розн. торговля, ремонт автомоб. и мотоц.</t>
  </si>
  <si>
    <t xml:space="preserve">транспорт и складирование</t>
  </si>
  <si>
    <t xml:space="preserve">услуги по проживанию и питания</t>
  </si>
  <si>
    <t xml:space="preserve">информация и связь</t>
  </si>
  <si>
    <t xml:space="preserve">гост. и рест.</t>
  </si>
  <si>
    <t xml:space="preserve">фин-вая и страховая деят-ть</t>
  </si>
  <si>
    <t xml:space="preserve">опер.с недвиж. имущ.,  аренда и усл.потреб.</t>
  </si>
  <si>
    <t xml:space="preserve">професс-ная, научная и тех-я деят-ть</t>
  </si>
  <si>
    <t xml:space="preserve">деятельность в области админ-го и всп-го обс-я</t>
  </si>
  <si>
    <t xml:space="preserve">гос.упр-е и оборона;обя-ное соц-е обес-е</t>
  </si>
  <si>
    <t xml:space="preserve">образов.</t>
  </si>
  <si>
    <t xml:space="preserve">здравоох. и соц-е обес-е</t>
  </si>
  <si>
    <t xml:space="preserve">искусство, развлечения и отдых</t>
  </si>
  <si>
    <t xml:space="preserve">предст.ком-х.,соц-х и перен-х услуг (прочие услуги)</t>
  </si>
  <si>
    <t xml:space="preserve">деят.д/х,наним.д.присл. и проз-х  тов. и усл.для с/п</t>
  </si>
  <si>
    <t xml:space="preserve">валовое накопление (общее)</t>
  </si>
  <si>
    <t xml:space="preserve">добыча сырой нефти     природного газа</t>
  </si>
  <si>
    <t xml:space="preserve">
НБРК</t>
  </si>
  <si>
    <t xml:space="preserve">негосударственные нефинансовые организации</t>
  </si>
  <si>
    <t xml:space="preserve">домашние хозяйства</t>
  </si>
  <si>
    <t xml:space="preserve">всего</t>
  </si>
  <si>
    <t xml:space="preserve">в нац.в.,млн.т</t>
  </si>
  <si>
    <t xml:space="preserve">в иностр.валюте</t>
  </si>
  <si>
    <t xml:space="preserve">Выдано, всего и ставка вознагр.</t>
  </si>
  <si>
    <t xml:space="preserve">в нац.валюте,млн.т</t>
  </si>
  <si>
    <t xml:space="preserve">Промышленность</t>
  </si>
  <si>
    <t xml:space="preserve">Горнодобывающая промышленость и разработка карьеров</t>
  </si>
  <si>
    <t xml:space="preserve">Обрабатывающая промышленность</t>
  </si>
  <si>
    <t xml:space="preserve">Прочие отрасли промышленности</t>
  </si>
  <si>
    <t xml:space="preserve">Сельское, лесное  и рыбное хоз-во</t>
  </si>
  <si>
    <t xml:space="preserve">Строительство</t>
  </si>
  <si>
    <t xml:space="preserve">Транспорт и складирование</t>
  </si>
  <si>
    <t xml:space="preserve">Информация и связь</t>
  </si>
  <si>
    <t xml:space="preserve">Оптовая и розн. торговля;ремонт автомоб. и мотоц-в</t>
  </si>
  <si>
    <t xml:space="preserve">Другие (непроиз-я сфера, индивид. деятельность)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</si>
  <si>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</si>
  <si>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</si>
  <si>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</si>
  <si>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</si>
  <si>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</si>
  <si>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</si>
  <si>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</si>
  <si>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</si>
  <si>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</si>
  <si>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</si>
  <si>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</si>
  <si>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</si>
  <si>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</si>
  <si>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</si>
  <si>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</si>
  <si>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</si>
  <si>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</si>
  <si>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</si>
  <si>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</si>
  <si>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</si>
  <si>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</si>
  <si>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</si>
  <si>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</si>
  <si>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</si>
  <si>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</si>
  <si>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</si>
  <si>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</si>
  <si>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</si>
  <si>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</si>
  <si>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</si>
  <si>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</si>
  <si>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</si>
  <si>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</si>
  <si>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</si>
  <si>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</si>
  <si>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</si>
  <si>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</si>
  <si>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</si>
  <si>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</si>
  <si>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</si>
  <si>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</si>
  <si>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</si>
  <si>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</si>
  <si>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</si>
  <si>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</si>
  <si>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-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</si>
  <si>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</si>
  <si>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</si>
  <si>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</si>
  <si>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</si>
  <si>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</si>
  <si>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</si>
  <si>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</si>
  <si>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</si>
  <si>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</si>
  <si>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</si>
  <si>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</si>
  <si>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</si>
  <si>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</si>
  <si>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</si>
  <si>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</si>
  <si>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</si>
  <si>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</si>
  <si>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</si>
  <si>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</si>
  <si>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</si>
  <si>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</si>
  <si>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</si>
  <si>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</si>
  <si>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</si>
  <si>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</si>
  <si>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</si>
  <si>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</si>
  <si>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</si>
  <si>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</si>
  <si>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</si>
  <si>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</si>
  <si>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</si>
  <si>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</si>
  <si>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</si>
  <si>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</si>
  <si>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</si>
  <si>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</si>
  <si>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</si>
  <si>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</si>
  <si>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</si>
  <si>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</si>
  <si>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</si>
  <si>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</si>
  <si>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313 270,0</t>
  </si>
  <si>
    <t xml:space="preserve">43 980,0</t>
  </si>
  <si>
    <t xml:space="preserve"> 2 107 191</t>
  </si>
  <si>
    <t xml:space="preserve"> 2 431 491</t>
  </si>
  <si>
    <t xml:space="preserve">http://www.nationalbank.kz/cont/Binder12.pdf</t>
  </si>
  <si>
    <t xml:space="preserve">ВВП</t>
  </si>
  <si>
    <r>
      <rPr>
        <b val="true"/>
        <sz val="10"/>
        <color rgb="FF984807"/>
        <rFont val="Calibri"/>
        <family val="2"/>
        <charset val="204"/>
      </rPr>
      <t xml:space="preserve">**</t>
    </r>
    <r>
      <rPr>
        <b val="true"/>
        <sz val="10"/>
        <color rgb="FF000000"/>
        <rFont val="Calibri"/>
        <family val="2"/>
        <charset val="204"/>
      </rPr>
      <t xml:space="preserve">ВВП, методом производства, в текущих ценах, млн. тенге
</t>
    </r>
  </si>
  <si>
    <t xml:space="preserve">Выпуск (торгуемых товаров)</t>
  </si>
  <si>
    <t xml:space="preserve">Выпуск (неторгуемых товаров)</t>
  </si>
  <si>
    <t xml:space="preserve">Выпуск (сырьевых товаров, в т.ч. нефть)</t>
  </si>
  <si>
    <t xml:space="preserve">Потребление</t>
  </si>
  <si>
    <t xml:space="preserve">Инвестирование(домохозяйствам)</t>
  </si>
  <si>
    <t xml:space="preserve">Инвестирование (торгуемых товаров)</t>
  </si>
  <si>
    <t xml:space="preserve">Инвестирование (неторгуемых товаров)</t>
  </si>
  <si>
    <t xml:space="preserve">Инвестирование  (сырьевых товаров, в т.ч. нефть)</t>
  </si>
  <si>
    <t xml:space="preserve">Депозиты (домохозяйства)</t>
  </si>
  <si>
    <t xml:space="preserve">Кредиты (домохозяйствам)</t>
  </si>
  <si>
    <t xml:space="preserve">Кредиты (торгуемых товаров)</t>
  </si>
  <si>
    <t xml:space="preserve">Кредиты (неторгуемых товаров)</t>
  </si>
  <si>
    <t xml:space="preserve">Кредиты  (сырьевых товаров, в т.ч. нефть)</t>
  </si>
  <si>
    <t xml:space="preserve">Процентные по депозитам (домохозяйства)</t>
  </si>
  <si>
    <t xml:space="preserve">Процентные по кредитам (домохозяйствам)</t>
  </si>
  <si>
    <t xml:space="preserve">Процентные по кредитам (торгуемых товаров)</t>
  </si>
  <si>
    <t xml:space="preserve">Процентные по кредитам (неторгуемых товаров)</t>
  </si>
  <si>
    <t xml:space="preserve">Процентные по кредитам  (сырьевых товаров, в т.ч. нефть)</t>
  </si>
  <si>
    <t xml:space="preserve">Импорт (неторгуемых товаров)</t>
  </si>
  <si>
    <t xml:space="preserve">Импорт  (сырьевых товаров, в т.ч. нефть)</t>
  </si>
  <si>
    <t xml:space="preserve">Экспорт (неторгуемых товаров)</t>
  </si>
  <si>
    <t xml:space="preserve">Экспорт  (сырьевых товаров, в т.ч. нефть)</t>
  </si>
  <si>
    <t xml:space="preserve">Государственный расходы</t>
  </si>
  <si>
    <t xml:space="preserve">Государственное потребление</t>
  </si>
  <si>
    <t xml:space="preserve">Государственные инвестиции</t>
  </si>
  <si>
    <t xml:space="preserve">Государственный долг</t>
  </si>
  <si>
    <t xml:space="preserve">Государственная помощь банкам</t>
  </si>
  <si>
    <t xml:space="preserve">Национальный фонд</t>
  </si>
  <si>
    <t xml:space="preserve">Трансферты из Национального фонда</t>
  </si>
  <si>
    <t xml:space="preserve">Налоги (индивидуальный подоходный)</t>
  </si>
  <si>
    <t xml:space="preserve">Налоги (корпоративный подоходный)</t>
  </si>
  <si>
    <t xml:space="preserve">Налоги (социальный)</t>
  </si>
  <si>
    <t xml:space="preserve">Налоги (ндс или на продажи)</t>
  </si>
  <si>
    <t xml:space="preserve">Налоги (на импорт)</t>
  </si>
  <si>
    <t xml:space="preserve">Налоги (на экспорт)</t>
  </si>
  <si>
    <t xml:space="preserve">Налоги на добычу полезных ископаемых</t>
  </si>
  <si>
    <t xml:space="preserve">Обменный курс</t>
  </si>
  <si>
    <t xml:space="preserve">Процентные ставки по государственному долгу (учетная ставка, казначейские)</t>
  </si>
  <si>
    <t xml:space="preserve">Занятость</t>
  </si>
  <si>
    <t xml:space="preserve">код</t>
  </si>
  <si>
    <t xml:space="preserve">описание</t>
  </si>
  <si>
    <t xml:space="preserve">Реальный ВВП (методом производства) в ценах 2005 г., млн. тенге</t>
  </si>
  <si>
    <t xml:space="preserve">Реальное потребление д.х. в ценах 2005 г., млн. тенге</t>
  </si>
  <si>
    <t xml:space="preserve">затраты государственного бюджета, млн. тенге</t>
  </si>
  <si>
    <t xml:space="preserve">Государственные расходы</t>
  </si>
  <si>
    <t xml:space="preserve">Реальное гос потребление в ценах 2005 г., млн. тенге</t>
  </si>
  <si>
    <t xml:space="preserve">Государственные потребления</t>
  </si>
  <si>
    <t xml:space="preserve">Долг правительства РК в млн. тенге</t>
  </si>
  <si>
    <t xml:space="preserve">Средства национального фонда, млн. тенге</t>
  </si>
  <si>
    <t xml:space="preserve">поступления трансфертов (из нац фонда), млн. тенге</t>
  </si>
  <si>
    <t xml:space="preserve">поступления индивидуального подоходного налога, млн. тенге</t>
  </si>
  <si>
    <t xml:space="preserve">поступления корпоративного подоходного налога, млн. тенге</t>
  </si>
  <si>
    <t xml:space="preserve">Налоги ( корпоративный подоходный)</t>
  </si>
  <si>
    <t xml:space="preserve">социальные отчисления, млн. тенге</t>
  </si>
  <si>
    <t xml:space="preserve">обменный курс в среднем за квартал, тенге за доллар США</t>
  </si>
  <si>
    <t xml:space="preserve">занятое население (сезонно скорректированное), млн. чел.</t>
  </si>
  <si>
    <t xml:space="preserve">производство товаров </t>
  </si>
  <si>
    <t xml:space="preserve">производство услуг </t>
  </si>
  <si>
    <t xml:space="preserve">валовое накопление</t>
  </si>
  <si>
    <t xml:space="preserve">добыча сырой нефти  и природного газа</t>
  </si>
  <si>
    <t xml:space="preserve">Кредиты : НБК, негосударственные  нефинансовые орг-ции,домашние хоз-ва</t>
  </si>
  <si>
    <t xml:space="preserve">Депозиты в депозитных организациях ( всего депозитов)</t>
  </si>
  <si>
    <t xml:space="preserve">кредиты,выданные банками, и ставки вознаграждения по ним</t>
  </si>
  <si>
    <t xml:space="preserve">источник</t>
  </si>
  <si>
    <t xml:space="preserve">DataFrom1Level (Национальные счета (каз-рус)SAM 15)</t>
  </si>
  <si>
    <t xml:space="preserve">DataFrom1Level</t>
  </si>
  <si>
    <t xml:space="preserve">ДТ-РС = DataExtaction Correct=кварт.=kz=нац.счета = ВВП методом производства=производство товаров (2 раздел)</t>
  </si>
  <si>
    <t xml:space="preserve">ДТ-РС = DataExtaction Correct=кварт.=kz=нац.счета = ВВП методом производства=производство  услуг  (2 раздел)</t>
  </si>
  <si>
    <t xml:space="preserve">ДТ-РС = DataExtaction Correct=кварт.=kz=нац.счета = ВВП методом методом конечного исп-я = валовое накопление  (2 раздел)</t>
  </si>
  <si>
    <t xml:space="preserve">ДТ-РС = DataExtaction Correct=кварт.=kz=нац.счета = Вал.рег-ный продукт = вал. добав. ст-сть пром-ти по рег.РК=добыча сырой нефти и природного газа (3 раздел)</t>
  </si>
  <si>
    <t xml:space="preserve">ДТ-РС = DataExtaction Correct=кварт.=kz=стат.бюл.= раздел монетарный обзор банков 2-го уровня = кредиты НБК,негос-ы нефин-е орг-ции, д/х (соответствующие месяцы к кварталу)</t>
  </si>
  <si>
    <t xml:space="preserve">ДТ-РС = DataExtaction Correct=кварт.=kz=стат.бюл.= раздел депозиты в депозитных организациях(по секторам и видам валют) = всего депозитов (соответствующие месяцы к кварталу)</t>
  </si>
  <si>
    <t xml:space="preserve">ДТ-РС = DataExtaction Correct=кварт.=kz=стат.бюл.= раздел  кредиты, выданные банками, и ставки  вознаграждения по ним ( средний %)</t>
  </si>
  <si>
    <t xml:space="preserve">ДТ-РС = DataExtaction Correct=кварт.=kz=стат.бюл.= раздел  кредиты  банков по отраслям экономики</t>
  </si>
  <si>
    <t xml:space="preserve">требование</t>
  </si>
  <si>
    <t xml:space="preserve">депозиты, кредиты - нац.валюте и долларах США</t>
  </si>
  <si>
    <t xml:space="preserve">госдолг страны по странам и отраслям</t>
  </si>
  <si>
    <t xml:space="preserve">Валовой внутренний продукт в рыночных ценах в том числе:</t>
  </si>
  <si>
    <t xml:space="preserve">в текущих ценах,млрд.руб, до 1998 г.-трлн.руб</t>
  </si>
  <si>
    <t xml:space="preserve">Валовая добавленная стоимость в основных ценах в том числе:</t>
  </si>
  <si>
    <t xml:space="preserve">Расходы на конечное потребление</t>
  </si>
  <si>
    <t xml:space="preserve">RUEXPG</t>
  </si>
  <si>
    <t xml:space="preserve">RUPITG</t>
  </si>
  <si>
    <t xml:space="preserve">RUCITG</t>
  </si>
  <si>
    <t xml:space="preserve">RULTG</t>
  </si>
  <si>
    <t xml:space="preserve">RUE</t>
  </si>
  <si>
    <t xml:space="preserve">RUJ</t>
  </si>
  <si>
    <t xml:space="preserve">Сельское хозяйство, охота и лесное хозяйство</t>
  </si>
  <si>
    <t xml:space="preserve">Рыболовство, рыбоводство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</si>
  <si>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</si>
  <si>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</si>
  <si>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 и воды</t>
  </si>
  <si>
    <t xml:space="preserve">Оптовая и розничная торговля; ремонт автотранспортных средств, мотоциклов, бытовых изделий и предметов личного пользования</t>
  </si>
  <si>
    <t xml:space="preserve">Гостиницы и рестораны</t>
  </si>
  <si>
    <t xml:space="preserve">Транспорт и связь</t>
  </si>
  <si>
    <t xml:space="preserve">Финансовая деятельность</t>
  </si>
  <si>
    <t xml:space="preserve">Операции с недвижимым имуществом, аренда и предоставление услуг</t>
  </si>
  <si>
    <t xml:space="preserve">Государственное управление и обеспечение военной безопасности;  социальное страхование</t>
  </si>
  <si>
    <t xml:space="preserve">Образование</t>
  </si>
  <si>
    <t xml:space="preserve">Здравоохранение и предоставление социальных услуг</t>
  </si>
  <si>
    <t xml:space="preserve">Предоставление прочих коммунальных, социальных и персональных услуг</t>
  </si>
  <si>
    <t xml:space="preserve">Деятельность домашних хозяйств</t>
  </si>
  <si>
    <t xml:space="preserve">Чистые налоги на продукты </t>
  </si>
  <si>
    <t xml:space="preserve">домашних хозяйств</t>
  </si>
  <si>
    <t xml:space="preserve">государственного управления</t>
  </si>
  <si>
    <t xml:space="preserve">Валовое накопление</t>
  </si>
  <si>
    <t xml:space="preserve">Экспорт</t>
  </si>
  <si>
    <t xml:space="preserve">Импорт</t>
  </si>
  <si>
    <t xml:space="preserve">Кредиты населения в кред. орг-ях, млн. рублей (Требования к другим секторам_Население)</t>
  </si>
  <si>
    <t xml:space="preserve">Депозиты физ-х лиц в кред. орг-ях</t>
  </si>
  <si>
    <t xml:space="preserve">Депозитная ставка</t>
  </si>
  <si>
    <t xml:space="preserve">Ставка по кредитам</t>
  </si>
  <si>
    <t xml:space="preserve">НАЛОГИ НА ТОВАРЫ (УСЛУГИ), РЕАЛИЗУЕМЫЕ НА ТЕРРИТОРИИ РФ, руб</t>
  </si>
  <si>
    <t xml:space="preserve">НАЛОГИ НА ТОВАРЫ, ВВОЗИМЫЕ НА ТЕРРИТОРИЮ РФ, руб</t>
  </si>
  <si>
    <t xml:space="preserve">Налог на добычу полезных ископаемых, руб</t>
  </si>
  <si>
    <t xml:space="preserve">Ввозные таможенные пошлины, руб</t>
  </si>
  <si>
    <t xml:space="preserve">Вывозные таможенные пошлины, руб</t>
  </si>
  <si>
    <t xml:space="preserve">Объем средств  Фондов: Национального благосостояния + Резервного</t>
  </si>
  <si>
    <t xml:space="preserve">http://www.gks.ru/free_doc/new_site/vvp/kv/tab6.htm   ( в ценах 2008 года в млрд.руб.  годы с 1995-2011 г.) с 2011 года по 2016 годы</t>
  </si>
  <si>
    <t xml:space="preserve">там же</t>
  </si>
  <si>
    <t xml:space="preserve">http://sophist.hse.ru/</t>
  </si>
  <si>
    <t xml:space="preserve">http://www.gks.ru/wps/wcm/connect/rosstat_main/rosstat/ru/statistics/accounts/#</t>
  </si>
  <si>
    <t xml:space="preserve">Внешний долг Российской Федерации, (млн долларов США)</t>
  </si>
  <si>
    <t xml:space="preserve">Гос.внутренний долг, выраженный в гос.ценных бумагах, млрд.руб.</t>
  </si>
  <si>
    <t xml:space="preserve">http://www.roskazna.ru/ispolnenie-byudzhetov/konsolidirovannyj-byudzhet/</t>
  </si>
  <si>
    <t xml:space="preserve">http://www.cbr.ru/statistics/?Prtid=svs&amp;ch=Par_57946#CheckedItem</t>
  </si>
  <si>
    <t xml:space="preserve">http://elibrary-data.imf.org/DataExplorer.aspx</t>
  </si>
  <si>
    <t xml:space="preserve">http://www.cbr.ru/statistics/print.aspx?file=credit_statistics/survey_ci_01.htm&amp;pid=dkfs&amp;sid=MN_53371</t>
  </si>
  <si>
    <t xml:space="preserve">http://data.imf.org/?sk=5DABAFF2-C5AD-4D27-A175-1253419C02D1&amp;ss=1390030341854</t>
  </si>
  <si>
    <t xml:space="preserve">Органы гос-ного управления</t>
  </si>
  <si>
    <t xml:space="preserve">Банки</t>
  </si>
  <si>
    <t xml:space="preserve">Прочие секторы</t>
  </si>
  <si>
    <t xml:space="preserve">http://minfin.ru/common/img/uploaded/library/2009/12/Bulletn_%E2%84%96_50__(245)_ot_28.12.2009.pdf</t>
  </si>
  <si>
    <t xml:space="preserve">не обработанные</t>
  </si>
  <si>
    <t xml:space="preserve">http://minfin.ru/ru/perfomance/nationalwealthfund/statistics/</t>
  </si>
  <si>
    <t xml:space="preserve">2016q1</t>
  </si>
  <si>
    <t xml:space="preserve">2016q2</t>
  </si>
  <si>
    <t xml:space="preserve">2016q3</t>
  </si>
  <si>
    <t xml:space="preserve">2016q4</t>
  </si>
  <si>
    <t xml:space="preserve">8 003,455</t>
  </si>
  <si>
    <t xml:space="preserve">Произведенный ВВП в пост ценах 2005г (млн. руб.)</t>
  </si>
  <si>
    <t xml:space="preserve">Расходы на конечное потребление домашних хозяйств, в текущих ценах, млн. руб.</t>
  </si>
  <si>
    <t xml:space="preserve">Затраты консолидированного бюджета,млн. руб.</t>
  </si>
  <si>
    <t xml:space="preserve">Расходы на конечное потребление государственного управления, в текущих ценах, млн. руб.</t>
  </si>
  <si>
    <t xml:space="preserve">Государственный долг, млн. руб</t>
  </si>
  <si>
    <t xml:space="preserve">Поступления индивидуального подоходного налога,млн. руб.</t>
  </si>
  <si>
    <t xml:space="preserve">Поступления корпоративного подоходного налога,млн. руб.</t>
  </si>
  <si>
    <t xml:space="preserve">Социальные отчисления,млн. руб.</t>
  </si>
  <si>
    <t xml:space="preserve">Средний номинальный курс доллара США к рублю за период</t>
  </si>
  <si>
    <t xml:space="preserve">Занятое население, млн. чел</t>
  </si>
  <si>
    <t xml:space="preserve">Валовой внутренний продукт в рыночных ценах</t>
  </si>
  <si>
    <t xml:space="preserve">Элементы использования валового внутреннего продукта(в тек.ценах,млрд.руб,до 1998г трлн.руб)</t>
  </si>
  <si>
    <t xml:space="preserve">Кредиты населения в кред. орг-ях, млн. рублей _Требования к другим секторам_Население</t>
  </si>
  <si>
    <t xml:space="preserve">Вклады (депозиты) физических лиц в кредитных организациях</t>
  </si>
  <si>
    <t xml:space="preserve">% ставки по кредитам и депозитам</t>
  </si>
  <si>
    <t xml:space="preserve">ДТ-РС = DataExtaction Correct = кварт .= ru = производственный ВВП = ВВП и валовая добавленная ст-сть по видам экон-кой деят-ти (млд.руб)</t>
  </si>
  <si>
    <t xml:space="preserve">ДТ-РС = DataExtaction Correct = кварт.= ru = использованный ВВП = элем.исп-я ВВП = д/х, гос-ного упр-я, валовое накопления,экспорт,импорт</t>
  </si>
  <si>
    <t xml:space="preserve">ДТ-РС = DataExtaction Correct = годовые = ru = Россиский стат-кий ежегодник = SOD = вклады (депозиты) физических лиц в кредитных организациях</t>
  </si>
  <si>
    <t xml:space="preserve">http://www.cbr.ru/statistics/print.aspx?file=b_sector/interest_rates_03.htm&amp;pid=int_rat&amp;sid=itm_3428</t>
  </si>
  <si>
    <t xml:space="preserve">http://www.cbr.ru/statistics/print.aspx?file=b_sector/interest_rates_03.htm&amp;pid=int_rat&amp;sid=itm_3429</t>
  </si>
  <si>
    <t xml:space="preserve">ДТ-РС = DataExtaction Correct = кварт.= ru =Средневзвешенные процентные ставки кредитных организаций по кредитным и депозитным операциям в рублях 2013-2015</t>
  </si>
  <si>
    <t xml:space="preserve">ДТ-РС = DataExtaction Correct = кварт.= ru =Средневзвешенные процентные ставки кредитных организаций по кредитным и депозитным операциям в рублях 2013-2016</t>
  </si>
  <si>
    <t xml:space="preserve">НАЛОГИ НА ТОВАРЫ (УСЛУГИ), РЕАЛИЗУЕМЫЕ НА ТЕРРИТОРИИ РФ</t>
  </si>
  <si>
    <t xml:space="preserve">\\DT-PC\DataExtraction&amp;Correction\квартальные\ru\консол бюджет\2000-2015,   http://www.cbr.ru/statistics/?PrtId=dkfs=Денижно-кредитная статисьтика</t>
  </si>
  <si>
    <t xml:space="preserve">НАЛОГИ НА ТОВАРЫ, ВВОЗИМЫЕ НА ТЕРРИТОРИЮ РФ</t>
  </si>
  <si>
    <t xml:space="preserve">\\DT-PC\DataExtraction&amp;Correction\квартальные\ru\консол бюджет\2000-2016</t>
  </si>
  <si>
    <t xml:space="preserve">Налог на добычу полезных ископаемых</t>
  </si>
  <si>
    <t xml:space="preserve">\\DT-PC\DataExtraction&amp;Correction\квартальные\ru\консол бюджет\2000-2017</t>
  </si>
  <si>
    <t xml:space="preserve">Ввозные таможенные пошлины</t>
  </si>
  <si>
    <t xml:space="preserve">\\DT-PC\DataExtraction&amp;Correction\квартальные\ru\консол бюджет\2000-2018</t>
  </si>
  <si>
    <t xml:space="preserve">Вывозные таможенные пошлины</t>
  </si>
  <si>
    <t xml:space="preserve">\\DT-PC\DataExtraction&amp;Correction\квартальные\ru\консол бюджет\2000-2019</t>
  </si>
  <si>
    <t xml:space="preserve">http://www.nbrb.by/statistics/ForexMarket/AvrExRate/</t>
  </si>
  <si>
    <t xml:space="preserve">http://www.nbrb.by/publications/bulletin/Bulletin2015_3.pdf</t>
  </si>
  <si>
    <t xml:space="preserve"> Средние % ставки</t>
  </si>
  <si>
    <t xml:space="preserve">http://www.minfin.gov.by/upload/bp/doklad/2016/ym2016.pdf</t>
  </si>
  <si>
    <t xml:space="preserve">BYEXPG</t>
  </si>
  <si>
    <t xml:space="preserve">BYPITG -Подоходный налог</t>
  </si>
  <si>
    <t xml:space="preserve">BYCITG</t>
  </si>
  <si>
    <t xml:space="preserve">BYE</t>
  </si>
  <si>
    <t xml:space="preserve">BYJ</t>
  </si>
  <si>
    <t xml:space="preserve">Депозиты,физ.лиц, млрд. руб.и ИВ(динамика показателей широкой ДМ)</t>
  </si>
  <si>
    <t xml:space="preserve">Кредиты,физ.лиц, млрд. руб и ИВ.(требования к физическим лица
м, Обзор финансового сектора)</t>
  </si>
  <si>
    <t xml:space="preserve"> депозиты до 1 года</t>
  </si>
  <si>
    <t xml:space="preserve">кредиты свыше 1 года</t>
  </si>
  <si>
    <t xml:space="preserve">НДС</t>
  </si>
  <si>
    <t xml:space="preserve">внешнеэкономической деятельности</t>
  </si>
  <si>
    <t xml:space="preserve">Расходы, Социальная политика</t>
  </si>
  <si>
    <t xml:space="preserve">в т.ч. ввозные таможенные пошлины</t>
  </si>
  <si>
    <t xml:space="preserve">в т.ч. вывозные таможенные пошлины</t>
  </si>
  <si>
    <t xml:space="preserve">налог на добычу (изъятие) природных ресурсов</t>
  </si>
  <si>
    <t xml:space="preserve">валовое накопление основного капитала</t>
  </si>
  <si>
    <t xml:space="preserve">Exports of Goods and Services</t>
  </si>
  <si>
    <t xml:space="preserve">Imports of goods &amp; services</t>
  </si>
  <si>
    <t xml:space="preserve">9 993,2</t>
  </si>
  <si>
    <t xml:space="preserve">9 887,5</t>
  </si>
  <si>
    <t xml:space="preserve">14 902,9</t>
  </si>
  <si>
    <t xml:space="preserve">15 405,2</t>
  </si>
  <si>
    <t xml:space="preserve">3,11,20</t>
  </si>
  <si>
    <t xml:space="preserve">20 530,1</t>
  </si>
  <si>
    <t xml:space="preserve">18 064,2</t>
  </si>
  <si>
    <t xml:space="preserve">23 879,0</t>
  </si>
  <si>
    <t xml:space="preserve">22 830,0</t>
  </si>
  <si>
    <t xml:space="preserve">16 722,2</t>
  </si>
  <si>
    <t xml:space="preserve">15 588,2</t>
  </si>
  <si>
    <t xml:space="preserve">22 479,4</t>
  </si>
  <si>
    <t xml:space="preserve">24 806,0</t>
  </si>
  <si>
    <t xml:space="preserve">24 654,7</t>
  </si>
  <si>
    <t xml:space="preserve">25 602,8</t>
  </si>
  <si>
    <t xml:space="preserve">50 492,9</t>
  </si>
  <si>
    <t xml:space="preserve">49 791,0</t>
  </si>
  <si>
    <t xml:space="preserve">28 566,2</t>
  </si>
  <si>
    <t xml:space="preserve">27 343,3</t>
  </si>
  <si>
    <t xml:space="preserve">45 927,6</t>
  </si>
  <si>
    <t xml:space="preserve">44 192,1</t>
  </si>
  <si>
    <t xml:space="preserve">55 331,3</t>
  </si>
  <si>
    <t xml:space="preserve">50 502,2</t>
  </si>
  <si>
    <t xml:space="preserve">62 357,0</t>
  </si>
  <si>
    <t xml:space="preserve">60 954,6</t>
  </si>
  <si>
    <t xml:space="preserve">44 261,7</t>
  </si>
  <si>
    <t xml:space="preserve">42 673,9</t>
  </si>
  <si>
    <t xml:space="preserve">60 339,7</t>
  </si>
  <si>
    <t xml:space="preserve">58 749,7</t>
  </si>
  <si>
    <t xml:space="preserve">89,48,55</t>
  </si>
  <si>
    <t xml:space="preserve">74 710,0</t>
  </si>
  <si>
    <t xml:space="preserve">68 778,6</t>
  </si>
  <si>
    <t xml:space="preserve">80 902,5</t>
  </si>
  <si>
    <t xml:space="preserve">79 205,7</t>
  </si>
  <si>
    <t xml:space="preserve">47 337,6</t>
  </si>
  <si>
    <t xml:space="preserve">48 555,5</t>
  </si>
  <si>
    <t xml:space="preserve">62 892,9</t>
  </si>
  <si>
    <t xml:space="preserve">63 159,0</t>
  </si>
  <si>
    <t xml:space="preserve">79 445,7</t>
  </si>
  <si>
    <t xml:space="preserve">65 989,6</t>
  </si>
  <si>
    <t xml:space="preserve">91 070,3</t>
  </si>
  <si>
    <t xml:space="preserve">90 015,4</t>
  </si>
  <si>
    <t xml:space="preserve">54 606,6</t>
  </si>
  <si>
    <t xml:space="preserve">55 574,3</t>
  </si>
  <si>
    <t xml:space="preserve">53 645,5</t>
  </si>
  <si>
    <t xml:space="preserve">56 551,8</t>
  </si>
  <si>
    <t xml:space="preserve">72 471,0</t>
  </si>
  <si>
    <t xml:space="preserve">65 707,9</t>
  </si>
  <si>
    <t xml:space="preserve">80 327,3</t>
  </si>
  <si>
    <t xml:space="preserve">79 796,4</t>
  </si>
  <si>
    <t xml:space="preserve">требования к физическим лица, Обзор финансового сектора</t>
  </si>
  <si>
    <t xml:space="preserve">новые кредиты</t>
  </si>
  <si>
    <t xml:space="preserve">новый сбор</t>
  </si>
  <si>
    <t xml:space="preserve">млрд.руб </t>
  </si>
  <si>
    <t xml:space="preserve">с накоплением</t>
  </si>
  <si>
    <t xml:space="preserve">http://www.minfin.gov.by/ru/budgetary_policy/analytical_reports/2015/</t>
  </si>
  <si>
    <t xml:space="preserve">м, Обзор финансового сектора)</t>
  </si>
  <si>
    <t xml:space="preserve">48322,,9</t>
  </si>
  <si>
    <t xml:space="preserve">http://www.belstat.gov.by/ofitsialnaya-statistika/ssrd-mvf_2/natsionalnaya-stranitsa-svodnyh-dannyh/vvp-rasschitannyi-proizvodstvennym-metodom/p2010/</t>
  </si>
  <si>
    <t xml:space="preserve">http://www.belstat.gov.by/ofitsialnaya-statistika/ssrd-mvf_2/natsionalnaya-stranitsa-svodnyh-dannyh/vvp-rasschitannyi-metodom-ispolzovaniya-dohodov/index.php</t>
  </si>
  <si>
    <t xml:space="preserve">http://www.minfin.gov.by/ru/budgetary_policy/analytical_reports/2009/</t>
  </si>
  <si>
    <t xml:space="preserve">Произведенный ВВП в текущ ценах (млн. руб.)</t>
  </si>
  <si>
    <t xml:space="preserve">затраты консолидированного бюджета,млн. руб.</t>
  </si>
  <si>
    <t xml:space="preserve">BYPITG</t>
  </si>
  <si>
    <t xml:space="preserve">поступления индивидуального подоходного налога,млн. руб.</t>
  </si>
  <si>
    <t xml:space="preserve">поступления корпоративного подоходного налога,млн. руб.</t>
  </si>
  <si>
    <t xml:space="preserve">Депозиты,физ.лиц, млрд. руб.</t>
  </si>
  <si>
    <t xml:space="preserve">\\DT-PC\DataExtraction&amp;Correction\квартальные\ru\консол бюджет</t>
  </si>
  <si>
    <t xml:space="preserve">Кредиты,физ.лиц, млрд. руб.</t>
  </si>
  <si>
    <t xml:space="preserve"> % ставки, депозиты до 1 года</t>
  </si>
  <si>
    <t xml:space="preserve">http://www.nbrb.by/statistics/CreditDepositMarketRates/</t>
  </si>
  <si>
    <t xml:space="preserve">\\DT-PC\DataExtraction&amp;Correction\квартальные\by\Динамика ставок кредитно-депозитного рынка за 2000-2016 год (мес)</t>
  </si>
  <si>
    <t xml:space="preserve">% ставки, кредиты свыше 1 года</t>
  </si>
  <si>
    <t xml:space="preserve">Подоходный налог</t>
  </si>
  <si>
    <t xml:space="preserve">\\DT-PC\DataExtraction&amp;Correction\квартальные\by\ГосФинансы</t>
  </si>
  <si>
    <t xml:space="preserve">Налог на прибыль</t>
  </si>
  <si>
    <t xml:space="preserve">ВЗНОСЫ НА ГОСУДАРСТВЕННОЕ СОЦИАЛЬНОЕ СТРАХОВАНИЕ</t>
  </si>
  <si>
    <t xml:space="preserve">Gross Capital Formation</t>
  </si>
  <si>
    <t xml:space="preserve">\\DT-PC\DataExtraction&amp;Correction\квартальные\by\ВВП\СНСБеларусь</t>
  </si>
  <si>
    <t xml:space="preserve">Gross Fixed Capital Formation</t>
  </si>
  <si>
    <t xml:space="preserve">Портфельные инвестиции  по = странам</t>
  </si>
  <si>
    <t xml:space="preserve">http://data.imf.org/?sk=B981B4E3-4E58-467E-9B90-9DE0C3367363&amp;ss=1424963554286</t>
  </si>
  <si>
    <t xml:space="preserve">http://data.imf.org/regular.aspx?key=60587815</t>
  </si>
  <si>
    <t xml:space="preserve">Выпуск</t>
  </si>
  <si>
    <t xml:space="preserve">Использовано капиталовложений, всего</t>
  </si>
  <si>
    <t xml:space="preserve">Процентные ставки коммерческих банков по депозитам - свыше 1 года, на конец периода</t>
  </si>
  <si>
    <t xml:space="preserve"> Процентные ставки коммерческих банков по кредитам- свыше 1 года, на конец периода</t>
  </si>
  <si>
    <t xml:space="preserve">KGEXPG</t>
  </si>
  <si>
    <t xml:space="preserve">KGNFG</t>
  </si>
  <si>
    <t xml:space="preserve">KGPITG</t>
  </si>
  <si>
    <t xml:space="preserve">KGCITG</t>
  </si>
  <si>
    <t xml:space="preserve">KGE</t>
  </si>
  <si>
    <t xml:space="preserve">KGJ</t>
  </si>
  <si>
    <t xml:space="preserve">акцизные сборы</t>
  </si>
  <si>
    <t xml:space="preserve">таможенные пошлины</t>
  </si>
  <si>
    <t xml:space="preserve">Промышленность, всего</t>
  </si>
  <si>
    <t xml:space="preserve">Обеспечение электроэнергией, газом, паром и кондиционированным воздухом</t>
  </si>
  <si>
    <t xml:space="preserve">Водоснабжение, очистка, обработка отходов и получение вторичного сырья</t>
  </si>
  <si>
    <t xml:space="preserve">Сельское хозяйство</t>
  </si>
  <si>
    <t xml:space="preserve">Сельское хозяйство, лесное хозяйство и рыболовство</t>
  </si>
  <si>
    <t xml:space="preserve">Обеспечение (снабжение) электроэнергией, газом, паром и кондиционированным воздухом</t>
  </si>
  <si>
    <t xml:space="preserve">Оптовая и розничная торговля; ремонт автомобилей и мотоциклов</t>
  </si>
  <si>
    <t xml:space="preserve">Транспортная деятельность и хранение грузов</t>
  </si>
  <si>
    <t xml:space="preserve">Операции с недвижимым имуществом</t>
  </si>
  <si>
    <t xml:space="preserve">Прочие</t>
  </si>
  <si>
    <t xml:space="preserve">Депозиты физических лиц в нац. валюте</t>
  </si>
  <si>
    <t xml:space="preserve">Депозиты физических лиц в ин. валюте</t>
  </si>
  <si>
    <t xml:space="preserve"> Кредиты в национальной валюте, выданные коммерческими банками (за период)</t>
  </si>
  <si>
    <t xml:space="preserve">Кредиты в иностранной валюте, выданные коммерческими банками (за период)</t>
  </si>
  <si>
    <t xml:space="preserve"> в национальной валюте</t>
  </si>
  <si>
    <t xml:space="preserve"> в иностранной валюте </t>
  </si>
  <si>
    <t xml:space="preserve">экспорт товаров из ПБ, долл США (IMF)</t>
  </si>
  <si>
    <t xml:space="preserve">импорт товаров из ПБ, долл США (IMF)</t>
  </si>
  <si>
    <t xml:space="preserve">сезонно не скоррек.данные</t>
  </si>
  <si>
    <t xml:space="preserve">Бюллетень национального банка Киргизии</t>
  </si>
  <si>
    <t xml:space="preserve">сезонно не скорректир.данные</t>
  </si>
  <si>
    <t xml:space="preserve">http://w3.unece.org/PXWeb2015/pxweb/en/STAT/STAT__20-ME__2-MENA/15_en_MENCGDPExpQ_r.px/?rxid=6c72d8b7-c3d8-40aa-b39f-373b2bf9578b</t>
  </si>
  <si>
    <t xml:space="preserve">Госбюджет доходы</t>
  </si>
  <si>
    <t xml:space="preserve">Объемы производства в отраслях экономики</t>
  </si>
  <si>
    <t xml:space="preserve">Капиталовложение в экономику ( использовано капиталовложений всего в том числе :) цифры с нарастающим </t>
  </si>
  <si>
    <t xml:space="preserve">Основные показатели деятельности финансово-кредитных учреждении</t>
  </si>
  <si>
    <t xml:space="preserve">Произведенный ВВП в текущ ценах (млн. сом.)</t>
  </si>
  <si>
    <t xml:space="preserve">Расходы на конечное потребление домашних хозяйств, в текущих ценах, млн. сом.</t>
  </si>
  <si>
    <t xml:space="preserve">Расходы государственного бюджета, млн. сом</t>
  </si>
  <si>
    <t xml:space="preserve">Расходы на конечное потребление государственного управления, в текущих ценах, млн. сом.</t>
  </si>
  <si>
    <t xml:space="preserve">Полученные официальные трансферты, млн. сом</t>
  </si>
  <si>
    <t xml:space="preserve">Подоходный налог, млн. сом</t>
  </si>
  <si>
    <t xml:space="preserve">Налог на прибыль, млн. сом</t>
  </si>
  <si>
    <t xml:space="preserve">Средний номинальный курс доллара США к сомлю за период</t>
  </si>
  <si>
    <t xml:space="preserve">\\DT-PC\DataExtraction&amp;Correction\квартальные\kg\госбюджет, Гос бюджет(кв. 2007-2015), (млн.сом)</t>
  </si>
  <si>
    <t xml:space="preserve"> Процентные ставки коммерческих банков по депозитам - свыше 1 года, на конец периода в национальной валюте</t>
  </si>
  <si>
    <t xml:space="preserve"> Процентные ставки коммерческих банков по депозитам - свыше 1 года, на конец периода в иностранной валюте </t>
  </si>
  <si>
    <t xml:space="preserve">  Процентные ставки коммерческих банков по кредитам- свыше 1 года, на конец периода в национальной валюте</t>
  </si>
  <si>
    <t xml:space="preserve">  Процентные ставки коммерческих банков по кредитам- свыше 1 года, на конец периода в иностранной валюте </t>
  </si>
  <si>
    <t xml:space="preserve">\\DT-PC\DataExtraction&amp;Correction\DataFrom1Level</t>
  </si>
  <si>
    <t xml:space="preserve">ВВП в соответствии с европейской системой счетов ( NASE 1 ) </t>
  </si>
  <si>
    <t xml:space="preserve">Депозиты в AMD</t>
  </si>
  <si>
    <t xml:space="preserve">Депозиты в FX</t>
  </si>
  <si>
    <t xml:space="preserve">Deposit&gt;INTEREST RATES,%&gt;Short term (&lt;1 year)&gt;Households</t>
  </si>
  <si>
    <t xml:space="preserve">Deposit&gt;INTEREST RATES,%&gt;long term (&gt;1 year)&gt;Households</t>
  </si>
  <si>
    <t xml:space="preserve">Lons&gt;INTEREST RATES,%&gt;Short term (&lt;1 year)&gt;Households</t>
  </si>
  <si>
    <t xml:space="preserve">Lons&gt;INTEREST RATES,%&gt;long term (&gt;1 year)&gt;Households</t>
  </si>
  <si>
    <t xml:space="preserve">Loans в AMD&gt;Households</t>
  </si>
  <si>
    <t xml:space="preserve">AMEXPG</t>
  </si>
  <si>
    <t xml:space="preserve">AME</t>
  </si>
  <si>
    <t xml:space="preserve">AMJ</t>
  </si>
  <si>
    <t xml:space="preserve">налог на добавленную стоимость</t>
  </si>
  <si>
    <t xml:space="preserve">налог на прибыль</t>
  </si>
  <si>
    <t xml:space="preserve">подоходный налог</t>
  </si>
  <si>
    <t xml:space="preserve">акцизный налог</t>
  </si>
  <si>
    <t xml:space="preserve">таможенная пошлина</t>
  </si>
  <si>
    <t xml:space="preserve">платежи за использование природных ресурсов и охрана природы</t>
  </si>
  <si>
    <t xml:space="preserve">обязательные платы социального обеспечения</t>
  </si>
  <si>
    <t xml:space="preserve">Водоснабжение, канализация, очистка, обработка отходов и получение вторичного сырья</t>
  </si>
  <si>
    <t xml:space="preserve">Профессиональная, научная и техническая деятельность</t>
  </si>
  <si>
    <t xml:space="preserve">Административная и вспомогательная деятельность</t>
  </si>
  <si>
    <t xml:space="preserve">Искусство, развлечения и отдых</t>
  </si>
  <si>
    <t xml:space="preserve">Услуги по ведению домашних хозяйств*</t>
  </si>
  <si>
    <t xml:space="preserve">Demand Deposits (including accounts)&gt;Households</t>
  </si>
  <si>
    <t xml:space="preserve">Time Deposits&gt;Households</t>
  </si>
  <si>
    <t xml:space="preserve">AMD</t>
  </si>
  <si>
    <t xml:space="preserve">FX</t>
  </si>
  <si>
    <r>
      <rPr>
        <sz val="11"/>
        <color rgb="FF000000"/>
        <rFont val="Times New Roman"/>
        <family val="1"/>
        <charset val="204"/>
      </rPr>
      <t xml:space="preserve">2329.4</t>
    </r>
    <r>
      <rPr>
        <vertAlign val="superscript"/>
        <sz val="11"/>
        <rFont val="Times New Roman"/>
        <family val="1"/>
        <charset val="204"/>
      </rPr>
      <t xml:space="preserve">1</t>
    </r>
  </si>
  <si>
    <r>
      <rPr>
        <sz val="11"/>
        <color rgb="FF000000"/>
        <rFont val="Times New Roman"/>
        <family val="1"/>
        <charset val="204"/>
      </rPr>
      <t xml:space="preserve">451.5</t>
    </r>
    <r>
      <rPr>
        <vertAlign val="superscript"/>
        <sz val="11"/>
        <rFont val="Times New Roman"/>
        <family val="1"/>
        <charset val="204"/>
      </rPr>
      <t xml:space="preserve">1</t>
    </r>
  </si>
  <si>
    <t xml:space="preserve">АMY c 2000 по 2012 г с сайта (http://w3.unece.org/PXWeb2015/pxweb/en/STAT/STAT__20-ME__2-MENA/15_en_MENCGDPExpQ_r.px/?rxid=6c72d8b7-c3d8-40aa-b39f-373b2bf9578b) , с 2013-2016 г с национального счета</t>
  </si>
  <si>
    <t xml:space="preserve">AMC,AMG,экспорт,импорт - с Национальной статистической службы респ.Армении=нац.счета=исп.ВВП с 2000-2016 гг. , ВВП по отраслям взято там же.</t>
  </si>
  <si>
    <t xml:space="preserve">Gross Capital Formation, Gross Fixed Capital Formation =  с Национальной статистической службы респ.Армении=нац.счета=исп.ВВП с 2000-2016 гг.</t>
  </si>
  <si>
    <t xml:space="preserve">НДС, налог на прибыль,п/н, акцизный налог, таможенная пошлина,платежи за исп-е природ-х ресурсов и охрана природы, обя-ные платы соц-го обеспечения  на сайте нац.стат. служба РА = в разделе  соц-но экон-кое положение РА.</t>
  </si>
  <si>
    <t xml:space="preserve">на сайте http://www.armstat.am=НДС, налог на прибыль,п/н, акцизный налог, тамож-я пошлина,платежи за исп-е природ-х рес-в и охрана природы, обя-ные платы соц-го обес-я  на сайте нац.стат. служба РА = в разделе  соц-но экон-кое положение РА.НДС, налог на прибыль,п/н, акцизный налог, таможенная пошлина,платежи за исп-е природ-х ресурсов и охрана природы, обя-ные платы соц-го обеспечения  на сайте нац.стат. служба РА = в разделе  соц-но экон-кое положение РА.</t>
  </si>
  <si>
    <t xml:space="preserve">Произведенный ВВП в текущ ценах (млн. драмов.)</t>
  </si>
  <si>
    <t xml:space="preserve">Расходы на конечное потребление домашних хозяйств, в текущих ценах, млн. драмов.</t>
  </si>
  <si>
    <t xml:space="preserve">Расходы государственного бюджета, млн. драмов</t>
  </si>
  <si>
    <t xml:space="preserve">Расходы на конечное потребление государственного управления, в текущих ценах, млн. драмов.</t>
  </si>
  <si>
    <t xml:space="preserve">Долг центрального правительства, млн. Драм</t>
  </si>
  <si>
    <t xml:space="preserve">Средний номинальный курс доллара США к драмовлю за период</t>
  </si>
  <si>
    <t xml:space="preserve">\\DT-PC\DataExtraction&amp;Correction\квартальные\am\ГОСБ_АРМЕНИИ\Даурен_РА</t>
  </si>
  <si>
    <t xml:space="preserve">\\DT-PC\DataExtraction&amp;Correction\квартальные\am\ГОСБ_АРМЕНИИ\Нац_счета(2000-2014)</t>
  </si>
  <si>
    <t xml:space="preserve">\\DT-PC\DataExtraction&amp;Correction\квартальные\am\ВВП в соответствии с европейской системой счетов (NASE 1 ) 2000-2011гг</t>
  </si>
  <si>
    <t xml:space="preserve">Demand Deposits (including accounts)&gt;Households (AMD)</t>
  </si>
  <si>
    <t xml:space="preserve">\\DT-PC\DataExtraction&amp;Correction\квартальные\am\Deposits by sectors</t>
  </si>
  <si>
    <t xml:space="preserve">Time Deposits&gt;Households(AMD)</t>
  </si>
  <si>
    <t xml:space="preserve">Demand Deposits (including accounts)&gt;Households (FX)</t>
  </si>
  <si>
    <t xml:space="preserve">Time Deposits&gt;Households(FX)</t>
  </si>
  <si>
    <t xml:space="preserve">\\DT-PC\DataExtraction&amp;Correction\квартальные\am\INTEREST RATES,% (Deposits. Loans)</t>
  </si>
  <si>
    <t xml:space="preserve">Loans в AMD&gt;Households&gt;AMD</t>
  </si>
  <si>
    <t xml:space="preserve">\\DT-PC\DataExtraction&amp;Correction\квартальные\am\loans(credit) by sectors</t>
  </si>
  <si>
    <t xml:space="preserve">Loans в AMD&gt;Households&gt;FX</t>
  </si>
</sst>
</file>

<file path=xl/styles.xml><?xml version="1.0" encoding="utf-8"?>
<styleSheet xmlns="http://schemas.openxmlformats.org/spreadsheetml/2006/main">
  <numFmts count="31">
    <numFmt numFmtId="164" formatCode="General"/>
    <numFmt numFmtId="165" formatCode="\$#,##0_);[RED]&quot;($&quot;#,##0\)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_(* #,##0.00_);_(* \(#,##0.00\);_(* \-??_);_(@_)"/>
    <numFmt numFmtId="171" formatCode="_-* #,##0_р_._-;\-* #,##0_р_._-;_-* \-_р_._-;_-@_-"/>
    <numFmt numFmtId="172" formatCode="_-* #,##0.00_р_._-;\-* #,##0.00_р_._-;_-* \-??_р_._-;_-@_-"/>
    <numFmt numFmtId="173" formatCode="_-\Ј* #,##0_-;&quot;-Ј&quot;* #,##0_-;_-\Ј* \-_-;_-@_-"/>
    <numFmt numFmtId="174" formatCode="_-\Ј* #,##0.00_-;&quot;-Ј&quot;* #,##0.00_-;_-\Ј* \-??_-;_-@_-"/>
    <numFmt numFmtId="175" formatCode="_-* #,##0.00[$€-1]_-;\-* #,##0.00[$€-1]_-;_-* \-??[$€-1]_-"/>
    <numFmt numFmtId="176" formatCode="_([$€-2]* #,##0.00_);_([$€-2]* \(#,##0.00\);_([$€-2]* \-??_)"/>
    <numFmt numFmtId="177" formatCode="#.00"/>
    <numFmt numFmtId="178" formatCode="#,##0.0"/>
    <numFmt numFmtId="179" formatCode="#,##0"/>
    <numFmt numFmtId="180" formatCode="#,##0_);\(#,##0\)"/>
    <numFmt numFmtId="181" formatCode="0%"/>
    <numFmt numFmtId="182" formatCode="[BLACK]#,##0.0;[BLACK]\-#,##0.0;;"/>
    <numFmt numFmtId="183" formatCode="_(\$* #,##0_);_(\$* \(#,##0\);_(\$* \-_);_(@_)"/>
    <numFmt numFmtId="184" formatCode="_(\$* #,##0.00_);_(\$* \(#,##0.00\);_(\$* \-??_);_(@_)"/>
    <numFmt numFmtId="185" formatCode="_-* #,##0.00&quot;р.&quot;_-;\-* #,##0.00&quot;р.&quot;_-;_-* \-??&quot;р.&quot;_-;_-@_-"/>
    <numFmt numFmtId="186" formatCode="#,##0.0000"/>
    <numFmt numFmtId="187" formatCode="0.0"/>
    <numFmt numFmtId="188" formatCode="_-* #,##0\ _р_._-;\-* #,##0\ _р_._-;_-* &quot;- &quot;_р_._-;_-@_-"/>
    <numFmt numFmtId="189" formatCode="_-* #,##0.00\ _р_._-;\-* #,##0.00\ _р_._-;_-* \-??\ _р_._-;_-@_-"/>
    <numFmt numFmtId="190" formatCode="0.00"/>
    <numFmt numFmtId="191" formatCode="#,##0.00"/>
    <numFmt numFmtId="192" formatCode="0.0%"/>
    <numFmt numFmtId="193" formatCode="_-* #,##0_р_._-;\-* #,##0_р_._-;_-* \-??_р_._-;_-@_-"/>
    <numFmt numFmtId="194" formatCode="#\ ###\ ###\ ##0"/>
  </numFmts>
  <fonts count="13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Cyr"/>
      <family val="2"/>
      <charset val="204"/>
    </font>
    <font>
      <sz val="11"/>
      <color rgb="FFFFFFFF"/>
      <name val="Calibri"/>
      <family val="2"/>
      <charset val="204"/>
    </font>
    <font>
      <sz val="10"/>
      <color rgb="FFFFFFFF"/>
      <name val="Arial Cyr"/>
      <family val="2"/>
      <charset val="204"/>
    </font>
    <font>
      <sz val="12"/>
      <color rgb="FF9999FF"/>
      <name val="Modern"/>
      <family val="3"/>
    </font>
    <font>
      <sz val="8"/>
      <color rgb="FF0000FF"/>
      <name val="Arial"/>
      <family val="0"/>
      <charset val="1"/>
    </font>
    <font>
      <sz val="8"/>
      <color rgb="FF0000FF"/>
      <name val="Arial"/>
      <family val="2"/>
      <charset val="1"/>
    </font>
    <font>
      <sz val="11"/>
      <color rgb="FF800080"/>
      <name val="Calibri"/>
      <family val="2"/>
      <charset val="204"/>
    </font>
    <font>
      <sz val="12"/>
      <name val="Times New Roman"/>
      <family val="0"/>
      <charset val="1"/>
    </font>
    <font>
      <b val="true"/>
      <sz val="11"/>
      <color rgb="FFFF99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"/>
      <color rgb="FF000000"/>
      <name val="Courier New"/>
      <family val="1"/>
      <charset val="204"/>
    </font>
    <font>
      <sz val="1"/>
      <color rgb="FF000000"/>
      <name val="Courier New"/>
      <family val="3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i val="true"/>
      <sz val="1"/>
      <color rgb="FF000000"/>
      <name val="Courier New"/>
      <family val="1"/>
      <charset val="204"/>
    </font>
    <font>
      <i val="true"/>
      <sz val="1"/>
      <color rgb="FF000000"/>
      <name val="Courier New"/>
      <family val="3"/>
      <charset val="1"/>
    </font>
    <font>
      <sz val="11"/>
      <color rgb="FF0080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"/>
      <color rgb="FF000000"/>
      <name val="Courier New"/>
      <family val="1"/>
      <charset val="204"/>
    </font>
    <font>
      <b val="true"/>
      <sz val="1"/>
      <color rgb="FF000000"/>
      <name val="Courier New"/>
      <family val="3"/>
      <charset val="1"/>
    </font>
    <font>
      <sz val="11"/>
      <color rgb="FF333399"/>
      <name val="Calibri"/>
      <family val="2"/>
      <charset val="204"/>
    </font>
    <font>
      <sz val="11"/>
      <color rgb="FFFF9900"/>
      <name val="Calibri"/>
      <family val="2"/>
      <charset val="204"/>
    </font>
    <font>
      <sz val="8"/>
      <color rgb="FF000000"/>
      <name val="Arial"/>
      <family val="0"/>
      <charset val="1"/>
    </font>
    <font>
      <sz val="11"/>
      <color rgb="FF993300"/>
      <name val="Calibri"/>
      <family val="2"/>
      <charset val="204"/>
    </font>
    <font>
      <sz val="7"/>
      <name val="Small Fonts"/>
      <family val="2"/>
      <charset val="1"/>
    </font>
    <font>
      <sz val="10"/>
      <name val="Times New Roman"/>
      <family val="0"/>
      <charset val="1"/>
    </font>
    <font>
      <sz val="10"/>
      <name val="Times New Roman"/>
      <family val="1"/>
      <charset val="1"/>
    </font>
    <font>
      <sz val="10"/>
      <name val="Arial Cyr"/>
      <family val="0"/>
      <charset val="204"/>
    </font>
    <font>
      <sz val="10"/>
      <name val="Times Armenian"/>
      <family val="1"/>
      <charset val="1"/>
    </font>
    <font>
      <sz val="11"/>
      <color rgb="FF000000"/>
      <name val="Times Armenian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333333"/>
      <name val="Calibri"/>
      <family val="2"/>
      <charset val="204"/>
    </font>
    <font>
      <sz val="9"/>
      <name val="Times New Roman"/>
      <family val="1"/>
      <charset val="1"/>
    </font>
    <font>
      <sz val="10"/>
      <color rgb="FFFF0000"/>
      <name val="MS Sans Serif"/>
      <family val="2"/>
      <charset val="204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19"/>
      <color rgb="FF3366FF"/>
      <name val="Arial"/>
      <family val="2"/>
      <charset val="204"/>
    </font>
    <font>
      <sz val="10"/>
      <color rgb="FFFF0000"/>
      <name val="Arial"/>
      <family val="2"/>
      <charset val="1"/>
    </font>
    <font>
      <b val="true"/>
      <sz val="18"/>
      <color rgb="FF333399"/>
      <name val="Cambria"/>
      <family val="2"/>
      <charset val="204"/>
    </font>
    <font>
      <sz val="12"/>
      <name val="Arial"/>
      <family val="0"/>
      <charset val="1"/>
    </font>
    <font>
      <b val="true"/>
      <sz val="18"/>
      <color rgb="FF003366"/>
      <name val="Cambria"/>
      <family val="2"/>
      <charset val="204"/>
    </font>
    <font>
      <sz val="8"/>
      <name val="Arial"/>
      <family val="0"/>
      <charset val="1"/>
    </font>
    <font>
      <sz val="11"/>
      <color rgb="FFFF0000"/>
      <name val="Calibri"/>
      <family val="2"/>
      <charset val="204"/>
    </font>
    <font>
      <sz val="10"/>
      <color rgb="FF333399"/>
      <name val="Arial Cyr"/>
      <family val="2"/>
      <charset val="204"/>
    </font>
    <font>
      <b val="true"/>
      <sz val="10"/>
      <color rgb="FF333333"/>
      <name val="Arial Cyr"/>
      <family val="2"/>
      <charset val="204"/>
    </font>
    <font>
      <b val="true"/>
      <sz val="10"/>
      <color rgb="FFFF9900"/>
      <name val="Arial Cyr"/>
      <family val="2"/>
      <charset val="204"/>
    </font>
    <font>
      <b val="true"/>
      <sz val="11"/>
      <color rgb="FFFF0000"/>
      <name val="Calibri"/>
      <family val="2"/>
      <charset val="204"/>
    </font>
    <font>
      <u val="single"/>
      <sz val="10"/>
      <color rgb="FF0000FF"/>
      <name val="Arial Cyr"/>
      <family val="0"/>
      <charset val="204"/>
    </font>
    <font>
      <u val="single"/>
      <sz val="11"/>
      <color rgb="FF0000FF"/>
      <name val="Calibri"/>
      <family val="2"/>
      <charset val="204"/>
    </font>
    <font>
      <b val="true"/>
      <sz val="18"/>
      <color rgb="FF9999FF"/>
      <name val="Modern"/>
      <family val="3"/>
    </font>
    <font>
      <b val="true"/>
      <sz val="12"/>
      <color rgb="FF9999FF"/>
      <name val="Modern"/>
      <family val="3"/>
    </font>
    <font>
      <b val="true"/>
      <sz val="15"/>
      <color rgb="FF333399"/>
      <name val="Calibri"/>
      <family val="2"/>
      <charset val="204"/>
    </font>
    <font>
      <b val="true"/>
      <sz val="15"/>
      <color rgb="FF003366"/>
      <name val="Arial Cyr"/>
      <family val="2"/>
      <charset val="204"/>
    </font>
    <font>
      <b val="true"/>
      <sz val="13"/>
      <color rgb="FF333399"/>
      <name val="Calibri"/>
      <family val="2"/>
      <charset val="204"/>
    </font>
    <font>
      <b val="true"/>
      <sz val="13"/>
      <color rgb="FF003366"/>
      <name val="Arial Cyr"/>
      <family val="2"/>
      <charset val="204"/>
    </font>
    <font>
      <b val="true"/>
      <sz val="11"/>
      <color rgb="FF333399"/>
      <name val="Calibri"/>
      <family val="2"/>
      <charset val="204"/>
    </font>
    <font>
      <b val="true"/>
      <sz val="11"/>
      <color rgb="FF003366"/>
      <name val="Arial Cyr"/>
      <family val="2"/>
      <charset val="204"/>
    </font>
    <font>
      <b val="true"/>
      <sz val="10"/>
      <color rgb="FF000000"/>
      <name val="Arial Cyr"/>
      <family val="2"/>
      <charset val="204"/>
    </font>
    <font>
      <b val="true"/>
      <sz val="10"/>
      <color rgb="FFFFFFFF"/>
      <name val="Arial Cyr"/>
      <family val="2"/>
      <charset val="204"/>
    </font>
    <font>
      <b val="true"/>
      <sz val="18"/>
      <color rgb="FF1F497D"/>
      <name val="Calibri Light"/>
      <family val="2"/>
      <charset val="204"/>
    </font>
    <font>
      <b val="true"/>
      <sz val="18"/>
      <color rgb="FF1F497D"/>
      <name val="Cambria"/>
      <family val="2"/>
      <charset val="204"/>
    </font>
    <font>
      <sz val="10"/>
      <color rgb="FF993300"/>
      <name val="Arial Cyr"/>
      <family val="2"/>
      <charset val="204"/>
    </font>
    <font>
      <sz val="11"/>
      <color rgb="FF808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2"/>
      <charset val="204"/>
    </font>
    <font>
      <sz val="10"/>
      <name val="Times Armenian"/>
      <family val="0"/>
      <charset val="1"/>
    </font>
    <font>
      <sz val="10"/>
      <name val="Arial Cyr"/>
      <family val="0"/>
      <charset val="1"/>
    </font>
    <font>
      <sz val="10"/>
      <color rgb="FF000000"/>
      <name val="Lucida Sans Unicode"/>
      <family val="2"/>
      <charset val="204"/>
    </font>
    <font>
      <sz val="10"/>
      <name val="Times New Roman Cyr"/>
      <family val="0"/>
      <charset val="204"/>
    </font>
    <font>
      <sz val="10"/>
      <color rgb="FF800080"/>
      <name val="Arial Cyr"/>
      <family val="2"/>
      <charset val="204"/>
    </font>
    <font>
      <i val="true"/>
      <sz val="10"/>
      <color rgb="FF808080"/>
      <name val="Arial Cyr"/>
      <family val="2"/>
      <charset val="204"/>
    </font>
    <font>
      <sz val="10"/>
      <color rgb="FFFF9900"/>
      <name val="Arial Cyr"/>
      <family val="2"/>
      <charset val="204"/>
    </font>
    <font>
      <sz val="12"/>
      <color rgb="FF9999FF"/>
      <name val="Symbol"/>
      <family val="1"/>
      <charset val="2"/>
    </font>
    <font>
      <sz val="10"/>
      <color rgb="FFFF0000"/>
      <name val="Arial Cyr"/>
      <family val="2"/>
      <charset val="204"/>
    </font>
    <font>
      <sz val="10"/>
      <color rgb="FF008000"/>
      <name val="Arial Cyr"/>
      <family val="2"/>
      <charset val="204"/>
    </font>
    <font>
      <b val="true"/>
      <sz val="12"/>
      <color rgb="FFFF0000"/>
      <name val="Calibri"/>
      <family val="2"/>
      <charset val="204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9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b val="true"/>
      <sz val="10"/>
      <color rgb="FF000000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b val="true"/>
      <sz val="10"/>
      <color rgb="FF984807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0"/>
      <name val="Arial"/>
      <family val="2"/>
      <charset val="204"/>
    </font>
    <font>
      <b val="true"/>
      <sz val="10"/>
      <color rgb="FF333333"/>
      <name val="Arial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8"/>
      <name val="Arial Cyr"/>
      <family val="0"/>
      <charset val="204"/>
    </font>
    <font>
      <b val="true"/>
      <sz val="8"/>
      <name val="Calibri"/>
      <family val="2"/>
      <charset val="204"/>
    </font>
    <font>
      <b val="true"/>
      <sz val="8"/>
      <color rgb="FF00B050"/>
      <name val="Calibri"/>
      <family val="2"/>
      <charset val="204"/>
    </font>
    <font>
      <b val="true"/>
      <sz val="8"/>
      <color rgb="FFFF0000"/>
      <name val="Calibri"/>
      <family val="2"/>
      <charset val="204"/>
    </font>
    <font>
      <b val="true"/>
      <sz val="8"/>
      <name val="Arial"/>
      <family val="2"/>
      <charset val="1"/>
    </font>
    <font>
      <b val="true"/>
      <sz val="8"/>
      <name val="Arial"/>
      <family val="2"/>
      <charset val="204"/>
    </font>
    <font>
      <sz val="8"/>
      <color rgb="FF000000"/>
      <name val="Times New Roman"/>
      <family val="1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10"/>
      <color rgb="FF000000"/>
      <name val="Times New Roman"/>
      <family val="1"/>
      <charset val="204"/>
    </font>
    <font>
      <sz val="8"/>
      <color rgb="FFFF0000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8"/>
      <name val="Times New Roman"/>
      <family val="1"/>
      <charset val="204"/>
    </font>
    <font>
      <sz val="4"/>
      <color rgb="FF000000"/>
      <name val="Calibri"/>
      <family val="2"/>
      <charset val="204"/>
    </font>
    <font>
      <b val="true"/>
      <sz val="11"/>
      <name val="Calibri"/>
      <family val="2"/>
      <charset val="1"/>
    </font>
    <font>
      <sz val="7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Armenian"/>
      <family val="1"/>
      <charset val="1"/>
    </font>
    <font>
      <b val="true"/>
      <sz val="11"/>
      <name val="Times Armenian"/>
      <family val="1"/>
      <charset val="1"/>
    </font>
    <font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Sylfaen"/>
      <family val="1"/>
      <charset val="1"/>
    </font>
    <font>
      <b val="true"/>
      <sz val="10"/>
      <color rgb="FF000000"/>
      <name val="Arial Armenian"/>
      <family val="2"/>
      <charset val="1"/>
    </font>
    <font>
      <sz val="9"/>
      <name val="Sylfaen"/>
      <family val="1"/>
      <charset val="1"/>
    </font>
    <font>
      <sz val="10"/>
      <name val="Baltica Cyrillic"/>
      <family val="2"/>
      <charset val="1"/>
    </font>
    <font>
      <sz val="9"/>
      <name val="Times New Roman"/>
      <family val="1"/>
      <charset val="204"/>
    </font>
    <font>
      <sz val="6"/>
      <color rgb="FF000000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99CCFF"/>
        <bgColor rgb="FFA5D8FF"/>
      </patternFill>
    </fill>
    <fill>
      <patternFill patternType="solid">
        <fgColor rgb="FFF2DCDB"/>
        <bgColor rgb="FFE6E0EC"/>
      </patternFill>
    </fill>
    <fill>
      <patternFill patternType="solid">
        <fgColor rgb="FFFF8080"/>
        <bgColor rgb="FFFF8C3F"/>
      </patternFill>
    </fill>
    <fill>
      <patternFill patternType="solid">
        <fgColor rgb="FFEBF1DE"/>
        <bgColor rgb="FFEEECE1"/>
      </patternFill>
    </fill>
    <fill>
      <patternFill patternType="solid">
        <fgColor rgb="FFFFFFCC"/>
        <bgColor rgb="FFEBF1D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CE1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B9CDE5"/>
        <bgColor rgb="FFB7DEE8"/>
      </patternFill>
    </fill>
    <fill>
      <patternFill patternType="solid">
        <fgColor rgb="FFC0C0C0"/>
        <bgColor rgb="FFCCC1DA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CFCFCF"/>
      </patternFill>
    </fill>
    <fill>
      <patternFill patternType="solid">
        <fgColor rgb="FFFFFF99"/>
        <bgColor rgb="FFFFFFCC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3366FF"/>
      </patternFill>
    </fill>
    <fill>
      <patternFill patternType="solid">
        <fgColor rgb="FF800080"/>
        <bgColor rgb="FF2F3497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8C3F"/>
      </patternFill>
    </fill>
    <fill>
      <patternFill patternType="solid">
        <fgColor rgb="FFFF6600"/>
        <bgColor rgb="FFFF8C3F"/>
      </patternFill>
    </fill>
    <fill>
      <patternFill patternType="solid">
        <fgColor rgb="FF2F3497"/>
        <bgColor rgb="FF003366"/>
      </patternFill>
    </fill>
    <fill>
      <patternFill patternType="solid">
        <fgColor rgb="FFFF0000"/>
        <bgColor rgb="FF993701"/>
      </patternFill>
    </fill>
    <fill>
      <patternFill patternType="solid">
        <fgColor rgb="FF969696"/>
        <bgColor rgb="FF80806A"/>
      </patternFill>
    </fill>
    <fill>
      <patternFill patternType="darkGray">
        <fgColor rgb="FF1A9842"/>
        <bgColor rgb="FF80806A"/>
      </patternFill>
    </fill>
    <fill>
      <patternFill patternType="solid">
        <fgColor rgb="FFB0B0B0"/>
        <bgColor rgb="FFB2B2B2"/>
      </patternFill>
    </fill>
    <fill>
      <patternFill patternType="solid">
        <fgColor rgb="FFFF8C3F"/>
        <bgColor rgb="FFFF9900"/>
      </patternFill>
    </fill>
    <fill>
      <patternFill patternType="solid">
        <fgColor rgb="FFCFCFCF"/>
        <bgColor rgb="FFCCC1DA"/>
      </patternFill>
    </fill>
    <fill>
      <patternFill patternType="solid">
        <fgColor rgb="FF00CCFF"/>
        <bgColor rgb="FF33CCCC"/>
      </patternFill>
    </fill>
    <fill>
      <patternFill patternType="darkGray">
        <fgColor rgb="FF92D045"/>
        <bgColor rgb="FFFFCC00"/>
      </patternFill>
    </fill>
    <fill>
      <patternFill patternType="solid">
        <fgColor rgb="FFA5D8FF"/>
        <bgColor rgb="FF99CCFF"/>
      </patternFill>
    </fill>
    <fill>
      <patternFill patternType="solid">
        <fgColor rgb="FF666699"/>
        <bgColor rgb="FF80806A"/>
      </patternFill>
    </fill>
    <fill>
      <patternFill patternType="solid">
        <fgColor rgb="FF00FFFF"/>
        <bgColor rgb="FF00CCFF"/>
      </patternFill>
    </fill>
    <fill>
      <patternFill patternType="solid">
        <fgColor rgb="FF003366"/>
        <bgColor rgb="FF2F3497"/>
      </patternFill>
    </fill>
    <fill>
      <patternFill patternType="solid">
        <fgColor rgb="FFFFFFFF"/>
        <bgColor rgb="FFFFFFCC"/>
      </patternFill>
    </fill>
    <fill>
      <patternFill patternType="solid">
        <fgColor rgb="FFEEECE1"/>
        <bgColor rgb="FFEBF1DE"/>
      </patternFill>
    </fill>
    <fill>
      <patternFill patternType="solid">
        <fgColor rgb="FFFFFF00"/>
        <bgColor rgb="FFFFCC00"/>
      </patternFill>
    </fill>
    <fill>
      <patternFill patternType="solid">
        <fgColor rgb="FF92D045"/>
        <bgColor rgb="FFC4BD97"/>
      </patternFill>
    </fill>
    <fill>
      <patternFill patternType="solid">
        <fgColor rgb="FFFFC000"/>
        <bgColor rgb="FFFFCC00"/>
      </patternFill>
    </fill>
    <fill>
      <patternFill patternType="solid">
        <fgColor rgb="FFC4BD97"/>
        <bgColor rgb="FFC0C0C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80806A"/>
      </left>
      <right style="thin">
        <color rgb="FF80806A"/>
      </right>
      <top style="thin">
        <color rgb="FF80806A"/>
      </top>
      <bottom style="thin">
        <color rgb="FF80806A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2F3497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CCFFFF"/>
      </left>
      <right style="thin">
        <color rgb="FF3366FF"/>
      </right>
      <top style="medium">
        <color rgb="FFCCFFFF"/>
      </top>
      <bottom style="thin">
        <color rgb="FF3366FF"/>
      </bottom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/>
      <right/>
      <top style="thin">
        <color rgb="FF2F3497"/>
      </top>
      <bottom style="double">
        <color rgb="FF2F3497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0" borderId="2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36" borderId="0" applyFont="true" applyBorder="false" applyAlignment="true" applyProtection="false">
      <alignment horizontal="general" vertical="bottom" textRotation="0" wrapText="false" indent="0" shrinkToFit="false"/>
    </xf>
    <xf numFmtId="164" fontId="16" fillId="37" borderId="0" applyFont="true" applyBorder="false" applyAlignment="true" applyProtection="false">
      <alignment horizontal="general" vertical="bottom" textRotation="0" wrapText="false" indent="0" shrinkToFit="false"/>
    </xf>
    <xf numFmtId="164" fontId="16" fillId="38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23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7" borderId="2" applyFont="true" applyBorder="tru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28" fillId="0" borderId="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23" borderId="0" applyFont="true" applyBorder="false" applyAlignment="true" applyProtection="false">
      <alignment horizontal="general" vertical="bottom" textRotation="0" wrapText="false" indent="0" shrinkToFit="false"/>
    </xf>
    <xf numFmtId="180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38" fillId="20" borderId="9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23" borderId="10" applyFont="true" applyBorder="true" applyAlignment="true" applyProtection="false">
      <alignment horizontal="general" vertical="center" textRotation="0" wrapText="false" indent="0" shrinkToFit="false"/>
    </xf>
    <xf numFmtId="164" fontId="42" fillId="23" borderId="10" applyFont="true" applyBorder="true" applyAlignment="true" applyProtection="false">
      <alignment horizontal="general" vertical="center" textRotation="0" wrapText="false" indent="0" shrinkToFit="false"/>
    </xf>
    <xf numFmtId="164" fontId="41" fillId="23" borderId="10" applyFont="true" applyBorder="true" applyAlignment="true" applyProtection="false">
      <alignment horizontal="left" vertical="center" textRotation="0" wrapText="false" indent="1" shrinkToFit="false"/>
    </xf>
    <xf numFmtId="164" fontId="41" fillId="23" borderId="10" applyFont="true" applyBorder="true" applyAlignment="true" applyProtection="false">
      <alignment horizontal="left" vertical="top" textRotation="0" wrapText="false" indent="1" shrinkToFit="false"/>
    </xf>
    <xf numFmtId="164" fontId="41" fillId="39" borderId="0" applyFont="true" applyBorder="true" applyAlignment="true" applyProtection="false">
      <alignment horizontal="left" vertical="center" textRotation="0" wrapText="false" indent="1" shrinkToFit="false"/>
    </xf>
    <xf numFmtId="164" fontId="43" fillId="3" borderId="10" applyFont="true" applyBorder="true" applyAlignment="true" applyProtection="false">
      <alignment horizontal="right" vertical="center" textRotation="0" wrapText="false" indent="0" shrinkToFit="false"/>
    </xf>
    <xf numFmtId="164" fontId="43" fillId="11" borderId="10" applyFont="true" applyBorder="true" applyAlignment="true" applyProtection="false">
      <alignment horizontal="right" vertical="center" textRotation="0" wrapText="false" indent="0" shrinkToFit="false"/>
    </xf>
    <xf numFmtId="164" fontId="43" fillId="33" borderId="10" applyFont="true" applyBorder="true" applyAlignment="true" applyProtection="false">
      <alignment horizontal="right" vertical="center" textRotation="0" wrapText="false" indent="0" shrinkToFit="false"/>
    </xf>
    <xf numFmtId="164" fontId="43" fillId="18" borderId="10" applyFont="true" applyBorder="true" applyAlignment="true" applyProtection="false">
      <alignment horizontal="right" vertical="center" textRotation="0" wrapText="false" indent="0" shrinkToFit="false"/>
    </xf>
    <xf numFmtId="164" fontId="43" fillId="30" borderId="10" applyFont="true" applyBorder="true" applyAlignment="true" applyProtection="false">
      <alignment horizontal="right" vertical="center" textRotation="0" wrapText="false" indent="0" shrinkToFit="false"/>
    </xf>
    <xf numFmtId="164" fontId="43" fillId="31" borderId="10" applyFont="true" applyBorder="true" applyAlignment="true" applyProtection="false">
      <alignment horizontal="right" vertical="center" textRotation="0" wrapText="false" indent="0" shrinkToFit="false"/>
    </xf>
    <xf numFmtId="164" fontId="43" fillId="35" borderId="10" applyFont="true" applyBorder="true" applyAlignment="true" applyProtection="false">
      <alignment horizontal="right" vertical="center" textRotation="0" wrapText="false" indent="0" shrinkToFit="false"/>
    </xf>
    <xf numFmtId="164" fontId="43" fillId="40" borderId="10" applyFont="true" applyBorder="true" applyAlignment="true" applyProtection="false">
      <alignment horizontal="right" vertical="center" textRotation="0" wrapText="false" indent="0" shrinkToFit="false"/>
    </xf>
    <xf numFmtId="164" fontId="43" fillId="17" borderId="10" applyFont="true" applyBorder="true" applyAlignment="true" applyProtection="false">
      <alignment horizontal="right" vertical="center" textRotation="0" wrapText="false" indent="0" shrinkToFit="false"/>
    </xf>
    <xf numFmtId="164" fontId="41" fillId="41" borderId="11" applyFont="true" applyBorder="true" applyAlignment="true" applyProtection="false">
      <alignment horizontal="left" vertical="center" textRotation="0" wrapText="false" indent="1" shrinkToFit="false"/>
    </xf>
    <xf numFmtId="164" fontId="43" fillId="6" borderId="0" applyFont="true" applyBorder="true" applyAlignment="true" applyProtection="false">
      <alignment horizontal="left" vertical="center" textRotation="0" wrapText="false" indent="1" shrinkToFit="false"/>
    </xf>
    <xf numFmtId="164" fontId="44" fillId="42" borderId="0" applyFont="true" applyBorder="true" applyAlignment="true" applyProtection="false">
      <alignment horizontal="left" vertical="center" textRotation="0" wrapText="false" indent="1" shrinkToFit="false"/>
    </xf>
    <xf numFmtId="164" fontId="43" fillId="39" borderId="10" applyFont="true" applyBorder="true" applyAlignment="true" applyProtection="false">
      <alignment horizontal="right" vertical="center" textRotation="0" wrapText="false" indent="0" shrinkToFit="false"/>
    </xf>
    <xf numFmtId="164" fontId="45" fillId="6" borderId="0" applyFont="true" applyBorder="true" applyAlignment="true" applyProtection="false">
      <alignment horizontal="left" vertical="center" textRotation="0" wrapText="false" indent="1" shrinkToFit="false"/>
    </xf>
    <xf numFmtId="164" fontId="45" fillId="39" borderId="0" applyFont="true" applyBorder="true" applyAlignment="true" applyProtection="false">
      <alignment horizontal="left" vertical="center" textRotation="0" wrapText="false" indent="1" shrinkToFit="false"/>
    </xf>
    <xf numFmtId="164" fontId="46" fillId="42" borderId="10" applyFont="true" applyBorder="true" applyAlignment="true" applyProtection="false">
      <alignment horizontal="left" vertical="center" textRotation="0" wrapText="false" indent="1" shrinkToFit="false"/>
    </xf>
    <xf numFmtId="164" fontId="46" fillId="42" borderId="10" applyFont="true" applyBorder="true" applyAlignment="true" applyProtection="false">
      <alignment horizontal="left" vertical="top" textRotation="0" wrapText="false" indent="1" shrinkToFit="false"/>
    </xf>
    <xf numFmtId="164" fontId="46" fillId="39" borderId="10" applyFont="true" applyBorder="true" applyAlignment="true" applyProtection="false">
      <alignment horizontal="left" vertical="center" textRotation="0" wrapText="false" indent="1" shrinkToFit="false"/>
    </xf>
    <xf numFmtId="164" fontId="46" fillId="39" borderId="10" applyFont="true" applyBorder="true" applyAlignment="true" applyProtection="false">
      <alignment horizontal="left" vertical="top" textRotation="0" wrapText="false" indent="1" shrinkToFit="false"/>
    </xf>
    <xf numFmtId="164" fontId="46" fillId="9" borderId="10" applyFont="true" applyBorder="true" applyAlignment="true" applyProtection="false">
      <alignment horizontal="left" vertical="center" textRotation="0" wrapText="false" indent="1" shrinkToFit="false"/>
    </xf>
    <xf numFmtId="164" fontId="46" fillId="9" borderId="10" applyFont="true" applyBorder="true" applyAlignment="true" applyProtection="false">
      <alignment horizontal="left" vertical="top" textRotation="0" wrapText="false" indent="1" shrinkToFit="false"/>
    </xf>
    <xf numFmtId="164" fontId="46" fillId="6" borderId="10" applyFont="true" applyBorder="true" applyAlignment="true" applyProtection="false">
      <alignment horizontal="left" vertical="center" textRotation="0" wrapText="false" indent="1" shrinkToFit="false"/>
    </xf>
    <xf numFmtId="164" fontId="46" fillId="6" borderId="10" applyFont="true" applyBorder="true" applyAlignment="true" applyProtection="false">
      <alignment horizontal="left" vertical="top" textRotation="0" wrapText="false" indent="1" shrinkToFit="false"/>
    </xf>
    <xf numFmtId="164" fontId="43" fillId="13" borderId="10" applyFont="true" applyBorder="true" applyAlignment="true" applyProtection="false">
      <alignment horizontal="general" vertical="center" textRotation="0" wrapText="false" indent="0" shrinkToFit="false"/>
    </xf>
    <xf numFmtId="164" fontId="47" fillId="13" borderId="10" applyFont="true" applyBorder="true" applyAlignment="true" applyProtection="false">
      <alignment horizontal="general" vertical="center" textRotation="0" wrapText="false" indent="0" shrinkToFit="false"/>
    </xf>
    <xf numFmtId="164" fontId="43" fillId="13" borderId="10" applyFont="true" applyBorder="true" applyAlignment="true" applyProtection="false">
      <alignment horizontal="left" vertical="center" textRotation="0" wrapText="false" indent="1" shrinkToFit="false"/>
    </xf>
    <xf numFmtId="164" fontId="43" fillId="13" borderId="10" applyFont="true" applyBorder="true" applyAlignment="true" applyProtection="false">
      <alignment horizontal="left" vertical="top" textRotation="0" wrapText="false" indent="1" shrinkToFit="false"/>
    </xf>
    <xf numFmtId="164" fontId="43" fillId="6" borderId="10" applyFont="true" applyBorder="true" applyAlignment="true" applyProtection="false">
      <alignment horizontal="right" vertical="center" textRotation="0" wrapText="false" indent="0" shrinkToFit="false"/>
    </xf>
    <xf numFmtId="164" fontId="47" fillId="6" borderId="10" applyFont="true" applyBorder="true" applyAlignment="true" applyProtection="false">
      <alignment horizontal="right" vertical="center" textRotation="0" wrapText="false" indent="0" shrinkToFit="false"/>
    </xf>
    <xf numFmtId="164" fontId="43" fillId="39" borderId="10" applyFont="true" applyBorder="true" applyAlignment="true" applyProtection="false">
      <alignment horizontal="left" vertical="center" textRotation="0" wrapText="false" indent="1" shrinkToFit="false"/>
    </xf>
    <xf numFmtId="164" fontId="43" fillId="39" borderId="10" applyFont="true" applyBorder="true" applyAlignment="true" applyProtection="false">
      <alignment horizontal="left" vertical="top" textRotation="0" wrapText="false" indent="1" shrinkToFit="false"/>
    </xf>
    <xf numFmtId="164" fontId="48" fillId="43" borderId="0" applyFont="true" applyBorder="true" applyAlignment="true" applyProtection="false">
      <alignment horizontal="left" vertical="center" textRotation="0" wrapText="false" indent="1" shrinkToFit="false"/>
    </xf>
    <xf numFmtId="164" fontId="49" fillId="6" borderId="10" applyFont="true" applyBorder="true" applyAlignment="true" applyProtection="false">
      <alignment horizontal="right" vertical="center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26" fillId="7" borderId="2" applyFont="true" applyBorder="true" applyAlignment="true" applyProtection="false">
      <alignment horizontal="general" vertical="bottom" textRotation="0" wrapText="false" indent="0" shrinkToFit="false"/>
    </xf>
    <xf numFmtId="164" fontId="26" fillId="7" borderId="2" applyFont="true" applyBorder="true" applyAlignment="true" applyProtection="false">
      <alignment horizontal="general" vertical="bottom" textRotation="0" wrapText="false" indent="0" shrinkToFit="false"/>
    </xf>
    <xf numFmtId="164" fontId="26" fillId="23" borderId="2" applyFont="true" applyBorder="true" applyAlignment="true" applyProtection="false">
      <alignment horizontal="general" vertical="bottom" textRotation="0" wrapText="false" indent="0" shrinkToFit="false"/>
    </xf>
    <xf numFmtId="164" fontId="26" fillId="23" borderId="2" applyFont="true" applyBorder="true" applyAlignment="true" applyProtection="false">
      <alignment horizontal="general" vertical="bottom" textRotation="0" wrapText="false" indent="0" shrinkToFit="false"/>
    </xf>
    <xf numFmtId="164" fontId="26" fillId="23" borderId="2" applyFont="true" applyBorder="true" applyAlignment="true" applyProtection="false">
      <alignment horizontal="general" vertical="bottom" textRotation="0" wrapText="false" indent="0" shrinkToFit="false"/>
    </xf>
    <xf numFmtId="164" fontId="26" fillId="7" borderId="2" applyFont="true" applyBorder="true" applyAlignment="true" applyProtection="false">
      <alignment horizontal="general" vertical="bottom" textRotation="0" wrapText="false" indent="0" shrinkToFit="false"/>
    </xf>
    <xf numFmtId="164" fontId="26" fillId="23" borderId="2" applyFont="true" applyBorder="true" applyAlignment="true" applyProtection="false">
      <alignment horizontal="general" vertical="bottom" textRotation="0" wrapText="false" indent="0" shrinkToFit="false"/>
    </xf>
    <xf numFmtId="164" fontId="55" fillId="7" borderId="2" applyFont="true" applyBorder="true" applyAlignment="true" applyProtection="false">
      <alignment horizontal="general" vertical="bottom" textRotation="0" wrapText="false" indent="0" shrinkToFit="false"/>
    </xf>
    <xf numFmtId="164" fontId="26" fillId="7" borderId="2" applyFont="true" applyBorder="true" applyAlignment="true" applyProtection="false">
      <alignment horizontal="general" vertical="bottom" textRotation="0" wrapText="false" indent="0" shrinkToFit="false"/>
    </xf>
    <xf numFmtId="164" fontId="38" fillId="20" borderId="9" applyFont="true" applyBorder="true" applyAlignment="true" applyProtection="false">
      <alignment horizontal="general" vertical="bottom" textRotation="0" wrapText="false" indent="0" shrinkToFit="false"/>
    </xf>
    <xf numFmtId="164" fontId="38" fillId="20" borderId="9" applyFont="true" applyBorder="true" applyAlignment="true" applyProtection="false">
      <alignment horizontal="general" vertical="bottom" textRotation="0" wrapText="false" indent="0" shrinkToFit="false"/>
    </xf>
    <xf numFmtId="164" fontId="38" fillId="45" borderId="9" applyFont="true" applyBorder="true" applyAlignment="true" applyProtection="false">
      <alignment horizontal="general" vertical="bottom" textRotation="0" wrapText="false" indent="0" shrinkToFit="false"/>
    </xf>
    <xf numFmtId="164" fontId="38" fillId="45" borderId="9" applyFont="true" applyBorder="true" applyAlignment="true" applyProtection="false">
      <alignment horizontal="general" vertical="bottom" textRotation="0" wrapText="false" indent="0" shrinkToFit="false"/>
    </xf>
    <xf numFmtId="164" fontId="38" fillId="45" borderId="9" applyFont="true" applyBorder="true" applyAlignment="true" applyProtection="false">
      <alignment horizontal="general" vertical="bottom" textRotation="0" wrapText="false" indent="0" shrinkToFit="false"/>
    </xf>
    <xf numFmtId="164" fontId="38" fillId="20" borderId="9" applyFont="true" applyBorder="true" applyAlignment="true" applyProtection="false">
      <alignment horizontal="general" vertical="bottom" textRotation="0" wrapText="false" indent="0" shrinkToFit="false"/>
    </xf>
    <xf numFmtId="164" fontId="38" fillId="45" borderId="9" applyFont="true" applyBorder="true" applyAlignment="true" applyProtection="false">
      <alignment horizontal="general" vertical="bottom" textRotation="0" wrapText="false" indent="0" shrinkToFit="false"/>
    </xf>
    <xf numFmtId="164" fontId="56" fillId="20" borderId="9" applyFont="true" applyBorder="true" applyAlignment="true" applyProtection="false">
      <alignment horizontal="general" vertical="bottom" textRotation="0" wrapText="false" indent="0" shrinkToFit="false"/>
    </xf>
    <xf numFmtId="164" fontId="38" fillId="20" borderId="9" applyFont="true" applyBorder="true" applyAlignment="true" applyProtection="false">
      <alignment horizontal="general" vertical="bottom" textRotation="0" wrapText="false" indent="0" shrinkToFit="false"/>
    </xf>
    <xf numFmtId="164" fontId="12" fillId="20" borderId="2" applyFont="true" applyBorder="true" applyAlignment="true" applyProtection="false">
      <alignment horizontal="general" vertical="bottom" textRotation="0" wrapText="false" indent="0" shrinkToFit="false"/>
    </xf>
    <xf numFmtId="164" fontId="12" fillId="20" borderId="2" applyFont="true" applyBorder="true" applyAlignment="true" applyProtection="false">
      <alignment horizontal="general" vertical="bottom" textRotation="0" wrapText="false" indent="0" shrinkToFit="false"/>
    </xf>
    <xf numFmtId="164" fontId="12" fillId="45" borderId="2" applyFont="true" applyBorder="true" applyAlignment="true" applyProtection="false">
      <alignment horizontal="general" vertical="bottom" textRotation="0" wrapText="false" indent="0" shrinkToFit="false"/>
    </xf>
    <xf numFmtId="164" fontId="12" fillId="45" borderId="2" applyFont="true" applyBorder="true" applyAlignment="true" applyProtection="false">
      <alignment horizontal="general" vertical="bottom" textRotation="0" wrapText="false" indent="0" shrinkToFit="false"/>
    </xf>
    <xf numFmtId="164" fontId="12" fillId="45" borderId="2" applyFont="true" applyBorder="true" applyAlignment="true" applyProtection="false">
      <alignment horizontal="general" vertical="bottom" textRotation="0" wrapText="false" indent="0" shrinkToFit="false"/>
    </xf>
    <xf numFmtId="164" fontId="12" fillId="20" borderId="2" applyFont="true" applyBorder="true" applyAlignment="true" applyProtection="false">
      <alignment horizontal="general" vertical="bottom" textRotation="0" wrapText="false" indent="0" shrinkToFit="false"/>
    </xf>
    <xf numFmtId="164" fontId="12" fillId="45" borderId="2" applyFont="true" applyBorder="true" applyAlignment="true" applyProtection="false">
      <alignment horizontal="general" vertical="bottom" textRotation="0" wrapText="false" indent="0" shrinkToFit="false"/>
    </xf>
    <xf numFmtId="164" fontId="57" fillId="20" borderId="2" applyFont="true" applyBorder="true" applyAlignment="true" applyProtection="false">
      <alignment horizontal="general" vertical="bottom" textRotation="0" wrapText="false" indent="0" shrinkToFit="false"/>
    </xf>
    <xf numFmtId="164" fontId="58" fillId="45" borderId="2" applyFont="true" applyBorder="true" applyAlignment="true" applyProtection="false">
      <alignment horizontal="general" vertical="bottom" textRotation="0" wrapText="false" indent="0" shrinkToFit="false"/>
    </xf>
    <xf numFmtId="164" fontId="12" fillId="20" borderId="2" applyFont="true" applyBorder="true" applyAlignment="true" applyProtection="false">
      <alignment horizontal="general" vertical="bottom" textRotation="0" wrapText="false" indent="0" shrinkToFit="false"/>
    </xf>
    <xf numFmtId="164" fontId="59" fillId="0" borderId="0" applyFont="true" applyBorder="false" applyAlignment="true" applyProtection="false">
      <alignment horizontal="general" vertical="bottom" textRotation="0" wrapText="false" indent="0" shrinkToFit="false"/>
    </xf>
    <xf numFmtId="164" fontId="6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true" applyAlignment="true" applyProtection="false">
      <alignment horizontal="general" vertical="bottom" textRotation="0" wrapText="false" indent="0" shrinkToFit="false"/>
    </xf>
    <xf numFmtId="164" fontId="62" fillId="0" borderId="0" applyFont="true" applyBorder="tru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63" fillId="0" borderId="13" applyFont="true" applyBorder="true" applyAlignment="true" applyProtection="false">
      <alignment horizontal="general" vertical="bottom" textRotation="0" wrapText="false" indent="0" shrinkToFit="false"/>
    </xf>
    <xf numFmtId="164" fontId="63" fillId="0" borderId="13" applyFont="true" applyBorder="true" applyAlignment="true" applyProtection="false">
      <alignment horizontal="general" vertical="bottom" textRotation="0" wrapText="false" indent="0" shrinkToFit="false"/>
    </xf>
    <xf numFmtId="164" fontId="63" fillId="0" borderId="13" applyFont="true" applyBorder="tru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63" fillId="0" borderId="13" applyFont="true" applyBorder="true" applyAlignment="true" applyProtection="false">
      <alignment horizontal="general" vertical="bottom" textRotation="0" wrapText="false" indent="0" shrinkToFit="false"/>
    </xf>
    <xf numFmtId="164" fontId="64" fillId="0" borderId="4" applyFont="true" applyBorder="true" applyAlignment="true" applyProtection="false">
      <alignment horizontal="general" vertical="bottom" textRotation="0" wrapText="false" indent="0" shrinkToFit="false"/>
    </xf>
    <xf numFmtId="164" fontId="63" fillId="0" borderId="14" applyFont="true" applyBorder="tru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65" fillId="0" borderId="5" applyFont="true" applyBorder="true" applyAlignment="true" applyProtection="false">
      <alignment horizontal="general" vertical="bottom" textRotation="0" wrapText="false" indent="0" shrinkToFit="false"/>
    </xf>
    <xf numFmtId="164" fontId="65" fillId="0" borderId="5" applyFont="true" applyBorder="true" applyAlignment="true" applyProtection="false">
      <alignment horizontal="general" vertical="bottom" textRotation="0" wrapText="false" indent="0" shrinkToFit="false"/>
    </xf>
    <xf numFmtId="164" fontId="65" fillId="0" borderId="5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65" fillId="0" borderId="5" applyFont="true" applyBorder="true" applyAlignment="true" applyProtection="false">
      <alignment horizontal="general" vertical="bottom" textRotation="0" wrapText="false" indent="0" shrinkToFit="false"/>
    </xf>
    <xf numFmtId="164" fontId="66" fillId="0" borderId="5" applyFont="true" applyBorder="true" applyAlignment="true" applyProtection="false">
      <alignment horizontal="general" vertical="bottom" textRotation="0" wrapText="false" indent="0" shrinkToFit="false"/>
    </xf>
    <xf numFmtId="164" fontId="65" fillId="0" borderId="15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23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6" applyFont="true" applyBorder="true" applyAlignment="true" applyProtection="false">
      <alignment horizontal="general" vertical="bottom" textRotation="0" wrapText="false" indent="0" shrinkToFit="false"/>
    </xf>
    <xf numFmtId="164" fontId="67" fillId="0" borderId="16" applyFont="true" applyBorder="true" applyAlignment="true" applyProtection="false">
      <alignment horizontal="general" vertical="bottom" textRotation="0" wrapText="false" indent="0" shrinkToFit="false"/>
    </xf>
    <xf numFmtId="164" fontId="67" fillId="0" borderId="16" applyFont="true" applyBorder="true" applyAlignment="true" applyProtection="false">
      <alignment horizontal="general" vertical="bottom" textRotation="0" wrapText="false" indent="0" shrinkToFit="false"/>
    </xf>
    <xf numFmtId="164" fontId="67" fillId="0" borderId="16" applyFont="true" applyBorder="true" applyAlignment="true" applyProtection="false">
      <alignment horizontal="general" vertical="bottom" textRotation="0" wrapText="false" indent="0" shrinkToFit="false"/>
    </xf>
    <xf numFmtId="164" fontId="23" fillId="0" borderId="6" applyFont="true" applyBorder="true" applyAlignment="true" applyProtection="false">
      <alignment horizontal="general" vertical="bottom" textRotation="0" wrapText="false" indent="0" shrinkToFit="false"/>
    </xf>
    <xf numFmtId="164" fontId="67" fillId="0" borderId="16" applyFont="true" applyBorder="true" applyAlignment="true" applyProtection="false">
      <alignment horizontal="general" vertical="bottom" textRotation="0" wrapText="false" indent="0" shrinkToFit="false"/>
    </xf>
    <xf numFmtId="164" fontId="68" fillId="0" borderId="6" applyFont="true" applyBorder="true" applyAlignment="true" applyProtection="false">
      <alignment horizontal="general" vertical="bottom" textRotation="0" wrapText="false" indent="0" shrinkToFit="false"/>
    </xf>
    <xf numFmtId="164" fontId="67" fillId="0" borderId="17" applyFont="true" applyBorder="true" applyAlignment="true" applyProtection="false">
      <alignment horizontal="general" vertical="bottom" textRotation="0" wrapText="false" indent="0" shrinkToFit="false"/>
    </xf>
    <xf numFmtId="164" fontId="23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0" borderId="0" applyFont="true" applyBorder="false" applyAlignment="true" applyProtection="false">
      <alignment horizontal="general" vertical="bottom" textRotation="0" wrapText="false" indent="0" shrinkToFit="false"/>
    </xf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2" applyFont="true" applyBorder="true" applyAlignment="true" applyProtection="false">
      <alignment horizontal="general" vertical="bottom" textRotation="0" wrapText="false" indent="0" shrinkToFit="false"/>
    </xf>
    <xf numFmtId="164" fontId="16" fillId="0" borderId="18" applyFont="true" applyBorder="true" applyAlignment="true" applyProtection="false">
      <alignment horizontal="general" vertical="bottom" textRotation="0" wrapText="false" indent="0" shrinkToFit="false"/>
    </xf>
    <xf numFmtId="164" fontId="16" fillId="0" borderId="18" applyFont="true" applyBorder="true" applyAlignment="true" applyProtection="false">
      <alignment horizontal="general" vertical="bottom" textRotation="0" wrapText="false" indent="0" shrinkToFit="false"/>
    </xf>
    <xf numFmtId="164" fontId="16" fillId="0" borderId="19" applyFont="true" applyBorder="true" applyAlignment="true" applyProtection="false">
      <alignment horizontal="general" vertical="bottom" textRotation="0" wrapText="false" indent="0" shrinkToFit="false"/>
    </xf>
    <xf numFmtId="164" fontId="16" fillId="0" borderId="19" applyFont="true" applyBorder="true" applyAlignment="true" applyProtection="false">
      <alignment horizontal="general" vertical="bottom" textRotation="0" wrapText="false" indent="0" shrinkToFit="false"/>
    </xf>
    <xf numFmtId="164" fontId="16" fillId="0" borderId="19" applyFont="true" applyBorder="true" applyAlignment="true" applyProtection="false">
      <alignment horizontal="general" vertical="bottom" textRotation="0" wrapText="false" indent="0" shrinkToFit="false"/>
    </xf>
    <xf numFmtId="164" fontId="16" fillId="0" borderId="18" applyFont="true" applyBorder="true" applyAlignment="true" applyProtection="false">
      <alignment horizontal="general" vertical="bottom" textRotation="0" wrapText="false" indent="0" shrinkToFit="false"/>
    </xf>
    <xf numFmtId="164" fontId="16" fillId="0" borderId="19" applyFont="true" applyBorder="true" applyAlignment="true" applyProtection="false">
      <alignment horizontal="general" vertical="bottom" textRotation="0" wrapText="false" indent="0" shrinkToFit="false"/>
    </xf>
    <xf numFmtId="164" fontId="69" fillId="0" borderId="18" applyFont="true" applyBorder="true" applyAlignment="true" applyProtection="false">
      <alignment horizontal="general" vertical="bottom" textRotation="0" wrapText="false" indent="0" shrinkToFit="false"/>
    </xf>
    <xf numFmtId="164" fontId="16" fillId="0" borderId="20" applyFont="true" applyBorder="true" applyAlignment="true" applyProtection="false">
      <alignment horizontal="general" vertical="bottom" textRotation="0" wrapText="false" indent="0" shrinkToFit="false"/>
    </xf>
    <xf numFmtId="164" fontId="16" fillId="0" borderId="18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64" fontId="70" fillId="34" borderId="3" applyFont="true" applyBorder="tru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2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23" borderId="0" applyFont="true" applyBorder="false" applyAlignment="true" applyProtection="false">
      <alignment horizontal="general" vertical="bottom" textRotation="0" wrapText="false" indent="0" shrinkToFit="false"/>
    </xf>
    <xf numFmtId="164" fontId="29" fillId="23" borderId="0" applyFont="true" applyBorder="false" applyAlignment="true" applyProtection="false">
      <alignment horizontal="general" vertical="bottom" textRotation="0" wrapText="false" indent="0" shrinkToFit="false"/>
    </xf>
    <xf numFmtId="164" fontId="29" fillId="23" borderId="0" applyFont="true" applyBorder="false" applyAlignment="true" applyProtection="false">
      <alignment horizontal="general" vertical="bottom" textRotation="0" wrapText="false" indent="0" shrinkToFit="false"/>
    </xf>
    <xf numFmtId="164" fontId="29" fillId="23" borderId="0" applyFont="true" applyBorder="false" applyAlignment="true" applyProtection="false">
      <alignment horizontal="general" vertical="bottom" textRotation="0" wrapText="false" indent="0" shrinkToFit="false"/>
    </xf>
    <xf numFmtId="164" fontId="73" fillId="23" borderId="0" applyFont="true" applyBorder="false" applyAlignment="true" applyProtection="false">
      <alignment horizontal="general" vertical="bottom" textRotation="0" wrapText="false" indent="0" shrinkToFit="false"/>
    </xf>
    <xf numFmtId="164" fontId="7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82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8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8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64" fontId="0" fillId="13" borderId="21" applyFont="true" applyBorder="tru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84" fillId="0" borderId="7" applyFont="true" applyBorder="true" applyAlignment="true" applyProtection="false">
      <alignment horizontal="general" vertical="bottom" textRotation="0" wrapText="false" indent="0" shrinkToFit="false"/>
    </xf>
    <xf numFmtId="164" fontId="54" fillId="0" borderId="22" applyFont="true" applyBorder="true" applyAlignment="true" applyProtection="false">
      <alignment horizontal="general" vertical="bottom" textRotation="0" wrapText="false" indent="0" shrinkToFit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8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86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7" fillId="0" borderId="0" applyFont="true" applyBorder="tru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94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46" borderId="23" xfId="9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46" borderId="23" xfId="94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46" borderId="24" xfId="94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45" borderId="0" xfId="94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9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25" borderId="0" xfId="94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9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76" fillId="0" borderId="0" xfId="94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89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90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0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05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94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94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94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6" fillId="0" borderId="0" xfId="94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0" fillId="0" borderId="0" xfId="94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1" fontId="90" fillId="0" borderId="0" xfId="94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0" borderId="23" xfId="9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23" xfId="9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0" borderId="23" xfId="9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9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9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76" fillId="0" borderId="23" xfId="9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76" fillId="0" borderId="23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0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2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8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8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89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9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76" fillId="0" borderId="23" xfId="9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23" xfId="9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0" xfId="98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76" fillId="0" borderId="0" xfId="94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76" fillId="49" borderId="0" xfId="98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76" fillId="49" borderId="0" xfId="94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49" borderId="0" xfId="94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0" fillId="4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92" fontId="0" fillId="4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76" fillId="0" borderId="25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26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27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0" fillId="0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76" fillId="0" borderId="29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24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0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9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6" fillId="0" borderId="23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97" fillId="4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98" fillId="4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31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32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76" fillId="0" borderId="33" xfId="94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93" fontId="101" fillId="0" borderId="1" xfId="87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4" fontId="101" fillId="45" borderId="1" xfId="87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4" fontId="102" fillId="45" borderId="1" xfId="87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3" xfId="9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96" fillId="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4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48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6" fillId="48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6" fillId="48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9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96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4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4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4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6" fillId="4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91" fontId="103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8" fillId="0" borderId="23" xfId="134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8" fillId="0" borderId="23" xfId="13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10" fillId="4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1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2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2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9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7" fontId="111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6" fillId="4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6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11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9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1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11" fillId="4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4" fillId="4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1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6" fillId="4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4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96" fillId="4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9" fontId="96" fillId="4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11" fillId="4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60" fillId="48" borderId="2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1" fontId="115" fillId="48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15" fillId="48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6" fillId="48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6" fillId="48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9" fontId="115" fillId="48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60" fillId="48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6" fillId="4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5" fillId="48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96" fillId="4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6" fillId="4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6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6" fillId="4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115" fillId="48" borderId="2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1" fontId="115" fillId="48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60" fillId="48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111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0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54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8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9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0" borderId="2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10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8" fontId="119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19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120" fillId="4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3" fillId="4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3" fillId="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91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8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94" fillId="4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89" fillId="5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8" fontId="0" fillId="5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89" fillId="4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0" fillId="5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113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0" fillId="4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1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1" fontId="1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1" fontId="0" fillId="4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89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9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113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94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1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1" fontId="120" fillId="4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4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6" fillId="5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91" fontId="94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90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0" fillId="4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0" fillId="4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94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45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5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0" fillId="45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0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45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123" fillId="0" borderId="0" xfId="878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90" fontId="16" fillId="0" borderId="2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0" fontId="0" fillId="0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9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9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94" fillId="4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3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6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60" fillId="45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24" fillId="0" borderId="0" xfId="878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45" borderId="23" xfId="134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23" xfId="134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23" xfId="134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25" fillId="45" borderId="23" xfId="134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25" fillId="45" borderId="23" xfId="134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5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01" fillId="4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46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4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6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6" fillId="4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6" fillId="4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6" fillId="4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4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4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6" fillId="45" borderId="0" xfId="13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01" fillId="45" borderId="0" xfId="10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0" fontId="46" fillId="47" borderId="0" xfId="10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46" fillId="0" borderId="0" xfId="13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0" borderId="0" xfId="134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101" fillId="45" borderId="0" xfId="103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0" fontId="46" fillId="47" borderId="0" xfId="103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6" fillId="45" borderId="0" xfId="134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46" fillId="45" borderId="0" xfId="13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0" borderId="0" xfId="13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1" fontId="9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4" fillId="4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6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47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4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5" fillId="47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9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4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45" borderId="23" xfId="13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45" borderId="23" xfId="134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6" fillId="45" borderId="23" xfId="13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6" fillId="0" borderId="23" xfId="134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6" fillId="0" borderId="23" xfId="13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5" fillId="0" borderId="0" xfId="134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5" fillId="0" borderId="0" xfId="134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25" fillId="45" borderId="0" xfId="134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6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1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116" fillId="4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1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12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1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2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7" fillId="0" borderId="23" xfId="975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128" fillId="0" borderId="23" xfId="975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1" fontId="12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1" fontId="12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2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26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26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126" fillId="45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8" fontId="126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34" fillId="0" borderId="23" xfId="97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0" borderId="23" xfId="97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0" borderId="24" xfId="97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45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4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4" fillId="0" borderId="23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0" borderId="23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0" borderId="24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45" borderId="36" xfId="6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4" fillId="45" borderId="23" xfId="6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6" fillId="4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24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6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6" fillId="45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126" fillId="45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34" fillId="45" borderId="23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4" fillId="45" borderId="24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13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130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4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24" fillId="4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4" fillId="4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78" fillId="0" borderId="23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45" borderId="23" xfId="6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1" fontId="1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24" fillId="45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3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1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4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6" fillId="47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8" fontId="94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4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32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132" fillId="0" borderId="2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12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33" fillId="4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34" fillId="0" borderId="3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12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35" fillId="45" borderId="0" xfId="6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3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1" fontId="1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1" fontId="1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36" fillId="46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8" fontId="136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8" fontId="116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1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68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 Verticals" xfId="21" builtinId="53" customBuiltin="true"/>
    <cellStyle name="1 indent" xfId="22" builtinId="53" customBuiltin="true"/>
    <cellStyle name="2 indents" xfId="23" builtinId="53" customBuiltin="true"/>
    <cellStyle name="20% - Accent1" xfId="24" builtinId="53" customBuiltin="true"/>
    <cellStyle name="20% - Accent1 2" xfId="25" builtinId="53" customBuiltin="true"/>
    <cellStyle name="20% - Accent1 2 2" xfId="26" builtinId="53" customBuiltin="true"/>
    <cellStyle name="20% - Accent1 3" xfId="27" builtinId="53" customBuiltin="true"/>
    <cellStyle name="20% - Accent2" xfId="28" builtinId="53" customBuiltin="true"/>
    <cellStyle name="20% - Accent2 2" xfId="29" builtinId="53" customBuiltin="true"/>
    <cellStyle name="20% - Accent2 2 2" xfId="30" builtinId="53" customBuiltin="true"/>
    <cellStyle name="20% - Accent2 3" xfId="31" builtinId="53" customBuiltin="true"/>
    <cellStyle name="20% - Accent3" xfId="32" builtinId="53" customBuiltin="true"/>
    <cellStyle name="20% - Accent3 2" xfId="33" builtinId="53" customBuiltin="true"/>
    <cellStyle name="20% - Accent3 2 2" xfId="34" builtinId="53" customBuiltin="true"/>
    <cellStyle name="20% - Accent3 3" xfId="35" builtinId="53" customBuiltin="true"/>
    <cellStyle name="20% - Accent4" xfId="36" builtinId="53" customBuiltin="true"/>
    <cellStyle name="20% - Accent4 2" xfId="37" builtinId="53" customBuiltin="true"/>
    <cellStyle name="20% - Accent4 2 2" xfId="38" builtinId="53" customBuiltin="true"/>
    <cellStyle name="20% - Accent4 3" xfId="39" builtinId="53" customBuiltin="true"/>
    <cellStyle name="20% - Accent5" xfId="40" builtinId="53" customBuiltin="true"/>
    <cellStyle name="20% - Accent5 2" xfId="41" builtinId="53" customBuiltin="true"/>
    <cellStyle name="20% - Accent5 2 2" xfId="42" builtinId="53" customBuiltin="true"/>
    <cellStyle name="20% - Accent5 3" xfId="43" builtinId="53" customBuiltin="true"/>
    <cellStyle name="20% - Accent6" xfId="44" builtinId="53" customBuiltin="true"/>
    <cellStyle name="20% - Accent6 2" xfId="45" builtinId="53" customBuiltin="true"/>
    <cellStyle name="20% - Accent6 2 2" xfId="46" builtinId="53" customBuiltin="true"/>
    <cellStyle name="20% - Accent6 3" xfId="47" builtinId="53" customBuiltin="true"/>
    <cellStyle name="20% - Акцент1 10" xfId="48" builtinId="53" customBuiltin="true"/>
    <cellStyle name="20% - Акцент1 11" xfId="49" builtinId="53" customBuiltin="true"/>
    <cellStyle name="20% - Акцент1 12" xfId="50" builtinId="53" customBuiltin="true"/>
    <cellStyle name="20% - Акцент1 2" xfId="51" builtinId="53" customBuiltin="true"/>
    <cellStyle name="20% - Акцент1 2 2" xfId="52" builtinId="53" customBuiltin="true"/>
    <cellStyle name="20% - Акцент1 2 2 2" xfId="53" builtinId="53" customBuiltin="true"/>
    <cellStyle name="20% - Акцент1 2 2 2 2" xfId="54" builtinId="53" customBuiltin="true"/>
    <cellStyle name="20% - Акцент1 2 2 2 3" xfId="55" builtinId="53" customBuiltin="true"/>
    <cellStyle name="20% - Акцент1 2 2 3" xfId="56" builtinId="53" customBuiltin="true"/>
    <cellStyle name="20% - Акцент1 2 2 4" xfId="57" builtinId="53" customBuiltin="true"/>
    <cellStyle name="20% - Акцент1 2 3" xfId="58" builtinId="53" customBuiltin="true"/>
    <cellStyle name="20% - Акцент1 2 3 2" xfId="59" builtinId="53" customBuiltin="true"/>
    <cellStyle name="20% - Акцент1 2 3 2 2" xfId="60" builtinId="53" customBuiltin="true"/>
    <cellStyle name="20% - Акцент1 2 3 3" xfId="61" builtinId="53" customBuiltin="true"/>
    <cellStyle name="20% - Акцент1 2 3 4" xfId="62" builtinId="53" customBuiltin="true"/>
    <cellStyle name="20% - Акцент1 2 4" xfId="63" builtinId="53" customBuiltin="true"/>
    <cellStyle name="20% - Акцент1 2 4 2" xfId="64" builtinId="53" customBuiltin="true"/>
    <cellStyle name="20% - Акцент1 2 5" xfId="65" builtinId="53" customBuiltin="true"/>
    <cellStyle name="20% - Акцент1 3" xfId="66" builtinId="53" customBuiltin="true"/>
    <cellStyle name="20% - Акцент1 3 2" xfId="67" builtinId="53" customBuiltin="true"/>
    <cellStyle name="20% - Акцент1 3 2 2" xfId="68" builtinId="53" customBuiltin="true"/>
    <cellStyle name="20% - Акцент1 3 2 3" xfId="69" builtinId="53" customBuiltin="true"/>
    <cellStyle name="20% - Акцент1 3 3" xfId="70" builtinId="53" customBuiltin="true"/>
    <cellStyle name="20% - Акцент1 3 4" xfId="71" builtinId="53" customBuiltin="true"/>
    <cellStyle name="20% - Акцент1 4" xfId="72" builtinId="53" customBuiltin="true"/>
    <cellStyle name="20% - Акцент1 4 2" xfId="73" builtinId="53" customBuiltin="true"/>
    <cellStyle name="20% - Акцент1 4 2 2" xfId="74" builtinId="53" customBuiltin="true"/>
    <cellStyle name="20% - Акцент1 4 3" xfId="75" builtinId="53" customBuiltin="true"/>
    <cellStyle name="20% - Акцент1 5" xfId="76" builtinId="53" customBuiltin="true"/>
    <cellStyle name="20% - Акцент1 5 2" xfId="77" builtinId="53" customBuiltin="true"/>
    <cellStyle name="20% - Акцент1 5 2 2" xfId="78" builtinId="53" customBuiltin="true"/>
    <cellStyle name="20% - Акцент1 5 3" xfId="79" builtinId="53" customBuiltin="true"/>
    <cellStyle name="20% - Акцент1 6" xfId="80" builtinId="53" customBuiltin="true"/>
    <cellStyle name="20% - Акцент1 7" xfId="81" builtinId="53" customBuiltin="true"/>
    <cellStyle name="20% - Акцент1 7 2" xfId="82" builtinId="53" customBuiltin="true"/>
    <cellStyle name="20% - Акцент1 8" xfId="83" builtinId="53" customBuiltin="true"/>
    <cellStyle name="20% - Акцент1 8 2" xfId="84" builtinId="53" customBuiltin="true"/>
    <cellStyle name="20% - Акцент1 9" xfId="85" builtinId="53" customBuiltin="true"/>
    <cellStyle name="20% - Акцент2 10" xfId="86" builtinId="53" customBuiltin="true"/>
    <cellStyle name="20% - Акцент2 11" xfId="87" builtinId="53" customBuiltin="true"/>
    <cellStyle name="20% - Акцент2 12" xfId="88" builtinId="53" customBuiltin="true"/>
    <cellStyle name="20% - Акцент2 2" xfId="89" builtinId="53" customBuiltin="true"/>
    <cellStyle name="20% - Акцент2 2 2" xfId="90" builtinId="53" customBuiltin="true"/>
    <cellStyle name="20% - Акцент2 2 2 2" xfId="91" builtinId="53" customBuiltin="true"/>
    <cellStyle name="20% - Акцент2 2 2 2 2" xfId="92" builtinId="53" customBuiltin="true"/>
    <cellStyle name="20% - Акцент2 2 2 2 3" xfId="93" builtinId="53" customBuiltin="true"/>
    <cellStyle name="20% - Акцент2 2 2 3" xfId="94" builtinId="53" customBuiltin="true"/>
    <cellStyle name="20% - Акцент2 2 2 4" xfId="95" builtinId="53" customBuiltin="true"/>
    <cellStyle name="20% - Акцент2 2 3" xfId="96" builtinId="53" customBuiltin="true"/>
    <cellStyle name="20% - Акцент2 2 3 2" xfId="97" builtinId="53" customBuiltin="true"/>
    <cellStyle name="20% - Акцент2 2 3 2 2" xfId="98" builtinId="53" customBuiltin="true"/>
    <cellStyle name="20% - Акцент2 2 3 3" xfId="99" builtinId="53" customBuiltin="true"/>
    <cellStyle name="20% - Акцент2 2 3 4" xfId="100" builtinId="53" customBuiltin="true"/>
    <cellStyle name="20% - Акцент2 2 4" xfId="101" builtinId="53" customBuiltin="true"/>
    <cellStyle name="20% - Акцент2 2 4 2" xfId="102" builtinId="53" customBuiltin="true"/>
    <cellStyle name="20% - Акцент2 2 5" xfId="103" builtinId="53" customBuiltin="true"/>
    <cellStyle name="20% - Акцент2 3" xfId="104" builtinId="53" customBuiltin="true"/>
    <cellStyle name="20% - Акцент2 3 2" xfId="105" builtinId="53" customBuiltin="true"/>
    <cellStyle name="20% - Акцент2 3 2 2" xfId="106" builtinId="53" customBuiltin="true"/>
    <cellStyle name="20% - Акцент2 3 2 3" xfId="107" builtinId="53" customBuiltin="true"/>
    <cellStyle name="20% - Акцент2 3 3" xfId="108" builtinId="53" customBuiltin="true"/>
    <cellStyle name="20% - Акцент2 3 4" xfId="109" builtinId="53" customBuiltin="true"/>
    <cellStyle name="20% - Акцент2 4" xfId="110" builtinId="53" customBuiltin="true"/>
    <cellStyle name="20% - Акцент2 4 2" xfId="111" builtinId="53" customBuiltin="true"/>
    <cellStyle name="20% - Акцент2 4 2 2" xfId="112" builtinId="53" customBuiltin="true"/>
    <cellStyle name="20% - Акцент2 4 3" xfId="113" builtinId="53" customBuiltin="true"/>
    <cellStyle name="20% - Акцент2 5" xfId="114" builtinId="53" customBuiltin="true"/>
    <cellStyle name="20% - Акцент2 5 2" xfId="115" builtinId="53" customBuiltin="true"/>
    <cellStyle name="20% - Акцент2 6" xfId="116" builtinId="53" customBuiltin="true"/>
    <cellStyle name="20% - Акцент2 7" xfId="117" builtinId="53" customBuiltin="true"/>
    <cellStyle name="20% - Акцент2 7 2" xfId="118" builtinId="53" customBuiltin="true"/>
    <cellStyle name="20% - Акцент2 8" xfId="119" builtinId="53" customBuiltin="true"/>
    <cellStyle name="20% - Акцент2 8 2" xfId="120" builtinId="53" customBuiltin="true"/>
    <cellStyle name="20% - Акцент2 9" xfId="121" builtinId="53" customBuiltin="true"/>
    <cellStyle name="20% - Акцент3 10" xfId="122" builtinId="53" customBuiltin="true"/>
    <cellStyle name="20% - Акцент3 11" xfId="123" builtinId="53" customBuiltin="true"/>
    <cellStyle name="20% - Акцент3 12" xfId="124" builtinId="53" customBuiltin="true"/>
    <cellStyle name="20% - Акцент3 2" xfId="125" builtinId="53" customBuiltin="true"/>
    <cellStyle name="20% - Акцент3 2 2" xfId="126" builtinId="53" customBuiltin="true"/>
    <cellStyle name="20% - Акцент3 2 2 2" xfId="127" builtinId="53" customBuiltin="true"/>
    <cellStyle name="20% - Акцент3 2 2 2 2" xfId="128" builtinId="53" customBuiltin="true"/>
    <cellStyle name="20% - Акцент3 2 2 2 3" xfId="129" builtinId="53" customBuiltin="true"/>
    <cellStyle name="20% - Акцент3 2 2 3" xfId="130" builtinId="53" customBuiltin="true"/>
    <cellStyle name="20% - Акцент3 2 2 4" xfId="131" builtinId="53" customBuiltin="true"/>
    <cellStyle name="20% - Акцент3 2 3" xfId="132" builtinId="53" customBuiltin="true"/>
    <cellStyle name="20% - Акцент3 2 3 2" xfId="133" builtinId="53" customBuiltin="true"/>
    <cellStyle name="20% - Акцент3 2 3 2 2" xfId="134" builtinId="53" customBuiltin="true"/>
    <cellStyle name="20% - Акцент3 2 3 3" xfId="135" builtinId="53" customBuiltin="true"/>
    <cellStyle name="20% - Акцент3 2 3 4" xfId="136" builtinId="53" customBuiltin="true"/>
    <cellStyle name="20% - Акцент3 2 4" xfId="137" builtinId="53" customBuiltin="true"/>
    <cellStyle name="20% - Акцент3 2 4 2" xfId="138" builtinId="53" customBuiltin="true"/>
    <cellStyle name="20% - Акцент3 2 5" xfId="139" builtinId="53" customBuiltin="true"/>
    <cellStyle name="20% - Акцент3 3" xfId="140" builtinId="53" customBuiltin="true"/>
    <cellStyle name="20% - Акцент3 3 2" xfId="141" builtinId="53" customBuiltin="true"/>
    <cellStyle name="20% - Акцент3 3 2 2" xfId="142" builtinId="53" customBuiltin="true"/>
    <cellStyle name="20% - Акцент3 3 2 3" xfId="143" builtinId="53" customBuiltin="true"/>
    <cellStyle name="20% - Акцент3 3 3" xfId="144" builtinId="53" customBuiltin="true"/>
    <cellStyle name="20% - Акцент3 3 4" xfId="145" builtinId="53" customBuiltin="true"/>
    <cellStyle name="20% - Акцент3 4" xfId="146" builtinId="53" customBuiltin="true"/>
    <cellStyle name="20% - Акцент3 4 2" xfId="147" builtinId="53" customBuiltin="true"/>
    <cellStyle name="20% - Акцент3 4 2 2" xfId="148" builtinId="53" customBuiltin="true"/>
    <cellStyle name="20% - Акцент3 4 3" xfId="149" builtinId="53" customBuiltin="true"/>
    <cellStyle name="20% - Акцент3 5" xfId="150" builtinId="53" customBuiltin="true"/>
    <cellStyle name="20% - Акцент3 5 2" xfId="151" builtinId="53" customBuiltin="true"/>
    <cellStyle name="20% - Акцент3 6" xfId="152" builtinId="53" customBuiltin="true"/>
    <cellStyle name="20% - Акцент3 7" xfId="153" builtinId="53" customBuiltin="true"/>
    <cellStyle name="20% - Акцент3 7 2" xfId="154" builtinId="53" customBuiltin="true"/>
    <cellStyle name="20% - Акцент3 8" xfId="155" builtinId="53" customBuiltin="true"/>
    <cellStyle name="20% - Акцент3 8 2" xfId="156" builtinId="53" customBuiltin="true"/>
    <cellStyle name="20% - Акцент3 9" xfId="157" builtinId="53" customBuiltin="true"/>
    <cellStyle name="20% - Акцент4 10" xfId="158" builtinId="53" customBuiltin="true"/>
    <cellStyle name="20% - Акцент4 11" xfId="159" builtinId="53" customBuiltin="true"/>
    <cellStyle name="20% - Акцент4 12" xfId="160" builtinId="53" customBuiltin="true"/>
    <cellStyle name="20% - Акцент4 2" xfId="161" builtinId="53" customBuiltin="true"/>
    <cellStyle name="20% - Акцент4 2 2" xfId="162" builtinId="53" customBuiltin="true"/>
    <cellStyle name="20% - Акцент4 2 2 2" xfId="163" builtinId="53" customBuiltin="true"/>
    <cellStyle name="20% - Акцент4 2 2 2 2" xfId="164" builtinId="53" customBuiltin="true"/>
    <cellStyle name="20% - Акцент4 2 2 2 3" xfId="165" builtinId="53" customBuiltin="true"/>
    <cellStyle name="20% - Акцент4 2 2 3" xfId="166" builtinId="53" customBuiltin="true"/>
    <cellStyle name="20% - Акцент4 2 2 4" xfId="167" builtinId="53" customBuiltin="true"/>
    <cellStyle name="20% - Акцент4 2 3" xfId="168" builtinId="53" customBuiltin="true"/>
    <cellStyle name="20% - Акцент4 2 3 2" xfId="169" builtinId="53" customBuiltin="true"/>
    <cellStyle name="20% - Акцент4 2 3 2 2" xfId="170" builtinId="53" customBuiltin="true"/>
    <cellStyle name="20% - Акцент4 2 3 3" xfId="171" builtinId="53" customBuiltin="true"/>
    <cellStyle name="20% - Акцент4 2 3 4" xfId="172" builtinId="53" customBuiltin="true"/>
    <cellStyle name="20% - Акцент4 2 4" xfId="173" builtinId="53" customBuiltin="true"/>
    <cellStyle name="20% - Акцент4 2 4 2" xfId="174" builtinId="53" customBuiltin="true"/>
    <cellStyle name="20% - Акцент4 2 5" xfId="175" builtinId="53" customBuiltin="true"/>
    <cellStyle name="20% - Акцент4 3" xfId="176" builtinId="53" customBuiltin="true"/>
    <cellStyle name="20% - Акцент4 3 2" xfId="177" builtinId="53" customBuiltin="true"/>
    <cellStyle name="20% - Акцент4 3 2 2" xfId="178" builtinId="53" customBuiltin="true"/>
    <cellStyle name="20% - Акцент4 3 2 3" xfId="179" builtinId="53" customBuiltin="true"/>
    <cellStyle name="20% - Акцент4 3 3" xfId="180" builtinId="53" customBuiltin="true"/>
    <cellStyle name="20% - Акцент4 3 4" xfId="181" builtinId="53" customBuiltin="true"/>
    <cellStyle name="20% - Акцент4 4" xfId="182" builtinId="53" customBuiltin="true"/>
    <cellStyle name="20% - Акцент4 4 2" xfId="183" builtinId="53" customBuiltin="true"/>
    <cellStyle name="20% - Акцент4 4 2 2" xfId="184" builtinId="53" customBuiltin="true"/>
    <cellStyle name="20% - Акцент4 4 3" xfId="185" builtinId="53" customBuiltin="true"/>
    <cellStyle name="20% - Акцент4 5" xfId="186" builtinId="53" customBuiltin="true"/>
    <cellStyle name="20% - Акцент4 5 2" xfId="187" builtinId="53" customBuiltin="true"/>
    <cellStyle name="20% - Акцент4 6" xfId="188" builtinId="53" customBuiltin="true"/>
    <cellStyle name="20% - Акцент4 7" xfId="189" builtinId="53" customBuiltin="true"/>
    <cellStyle name="20% - Акцент4 7 2" xfId="190" builtinId="53" customBuiltin="true"/>
    <cellStyle name="20% - Акцент4 8" xfId="191" builtinId="53" customBuiltin="true"/>
    <cellStyle name="20% - Акцент4 8 2" xfId="192" builtinId="53" customBuiltin="true"/>
    <cellStyle name="20% - Акцент4 9" xfId="193" builtinId="53" customBuiltin="true"/>
    <cellStyle name="20% - Акцент5 10" xfId="194" builtinId="53" customBuiltin="true"/>
    <cellStyle name="20% - Акцент5 11" xfId="195" builtinId="53" customBuiltin="true"/>
    <cellStyle name="20% - Акцент5 12" xfId="196" builtinId="53" customBuiltin="true"/>
    <cellStyle name="20% - Акцент5 2" xfId="197" builtinId="53" customBuiltin="true"/>
    <cellStyle name="20% - Акцент5 2 2" xfId="198" builtinId="53" customBuiltin="true"/>
    <cellStyle name="20% - Акцент5 2 2 2" xfId="199" builtinId="53" customBuiltin="true"/>
    <cellStyle name="20% - Акцент5 2 2 2 2" xfId="200" builtinId="53" customBuiltin="true"/>
    <cellStyle name="20% - Акцент5 2 2 3" xfId="201" builtinId="53" customBuiltin="true"/>
    <cellStyle name="20% - Акцент5 2 3" xfId="202" builtinId="53" customBuiltin="true"/>
    <cellStyle name="20% - Акцент5 2 3 2" xfId="203" builtinId="53" customBuiltin="true"/>
    <cellStyle name="20% - Акцент5 2 3 2 2" xfId="204" builtinId="53" customBuiltin="true"/>
    <cellStyle name="20% - Акцент5 2 3 3" xfId="205" builtinId="53" customBuiltin="true"/>
    <cellStyle name="20% - Акцент5 2 4" xfId="206" builtinId="53" customBuiltin="true"/>
    <cellStyle name="20% - Акцент5 2 4 2" xfId="207" builtinId="53" customBuiltin="true"/>
    <cellStyle name="20% - Акцент5 3" xfId="208" builtinId="53" customBuiltin="true"/>
    <cellStyle name="20% - Акцент5 3 2" xfId="209" builtinId="53" customBuiltin="true"/>
    <cellStyle name="20% - Акцент5 3 2 2" xfId="210" builtinId="53" customBuiltin="true"/>
    <cellStyle name="20% - Акцент5 3 3" xfId="211" builtinId="53" customBuiltin="true"/>
    <cellStyle name="20% - Акцент5 4" xfId="212" builtinId="53" customBuiltin="true"/>
    <cellStyle name="20% - Акцент5 4 2" xfId="213" builtinId="53" customBuiltin="true"/>
    <cellStyle name="20% - Акцент5 5" xfId="214" builtinId="53" customBuiltin="true"/>
    <cellStyle name="20% - Акцент5 5 2" xfId="215" builtinId="53" customBuiltin="true"/>
    <cellStyle name="20% - Акцент5 6" xfId="216" builtinId="53" customBuiltin="true"/>
    <cellStyle name="20% - Акцент5 7" xfId="217" builtinId="53" customBuiltin="true"/>
    <cellStyle name="20% - Акцент5 7 2" xfId="218" builtinId="53" customBuiltin="true"/>
    <cellStyle name="20% - Акцент5 8" xfId="219" builtinId="53" customBuiltin="true"/>
    <cellStyle name="20% - Акцент5 8 2" xfId="220" builtinId="53" customBuiltin="true"/>
    <cellStyle name="20% - Акцент5 9" xfId="221" builtinId="53" customBuiltin="true"/>
    <cellStyle name="20% - Акцент6 10" xfId="222" builtinId="53" customBuiltin="true"/>
    <cellStyle name="20% - Акцент6 11" xfId="223" builtinId="53" customBuiltin="true"/>
    <cellStyle name="20% - Акцент6 12" xfId="224" builtinId="53" customBuiltin="true"/>
    <cellStyle name="20% - Акцент6 2" xfId="225" builtinId="53" customBuiltin="true"/>
    <cellStyle name="20% - Акцент6 2 2" xfId="226" builtinId="53" customBuiltin="true"/>
    <cellStyle name="20% - Акцент6 2 2 2" xfId="227" builtinId="53" customBuiltin="true"/>
    <cellStyle name="20% - Акцент6 2 2 2 2" xfId="228" builtinId="53" customBuiltin="true"/>
    <cellStyle name="20% - Акцент6 2 2 2 3" xfId="229" builtinId="53" customBuiltin="true"/>
    <cellStyle name="20% - Акцент6 2 2 3" xfId="230" builtinId="53" customBuiltin="true"/>
    <cellStyle name="20% - Акцент6 2 2 4" xfId="231" builtinId="53" customBuiltin="true"/>
    <cellStyle name="20% - Акцент6 2 3" xfId="232" builtinId="53" customBuiltin="true"/>
    <cellStyle name="20% - Акцент6 2 3 2" xfId="233" builtinId="53" customBuiltin="true"/>
    <cellStyle name="20% - Акцент6 2 3 2 2" xfId="234" builtinId="53" customBuiltin="true"/>
    <cellStyle name="20% - Акцент6 2 3 3" xfId="235" builtinId="53" customBuiltin="true"/>
    <cellStyle name="20% - Акцент6 2 3 4" xfId="236" builtinId="53" customBuiltin="true"/>
    <cellStyle name="20% - Акцент6 2 4" xfId="237" builtinId="53" customBuiltin="true"/>
    <cellStyle name="20% - Акцент6 2 4 2" xfId="238" builtinId="53" customBuiltin="true"/>
    <cellStyle name="20% - Акцент6 2 5" xfId="239" builtinId="53" customBuiltin="true"/>
    <cellStyle name="20% - Акцент6 3" xfId="240" builtinId="53" customBuiltin="true"/>
    <cellStyle name="20% - Акцент6 3 2" xfId="241" builtinId="53" customBuiltin="true"/>
    <cellStyle name="20% - Акцент6 3 2 2" xfId="242" builtinId="53" customBuiltin="true"/>
    <cellStyle name="20% - Акцент6 3 2 3" xfId="243" builtinId="53" customBuiltin="true"/>
    <cellStyle name="20% - Акцент6 3 3" xfId="244" builtinId="53" customBuiltin="true"/>
    <cellStyle name="20% - Акцент6 3 4" xfId="245" builtinId="53" customBuiltin="true"/>
    <cellStyle name="20% - Акцент6 4" xfId="246" builtinId="53" customBuiltin="true"/>
    <cellStyle name="20% - Акцент6 4 2" xfId="247" builtinId="53" customBuiltin="true"/>
    <cellStyle name="20% - Акцент6 4 2 2" xfId="248" builtinId="53" customBuiltin="true"/>
    <cellStyle name="20% - Акцент6 4 3" xfId="249" builtinId="53" customBuiltin="true"/>
    <cellStyle name="20% - Акцент6 5" xfId="250" builtinId="53" customBuiltin="true"/>
    <cellStyle name="20% - Акцент6 5 2" xfId="251" builtinId="53" customBuiltin="true"/>
    <cellStyle name="20% - Акцент6 6" xfId="252" builtinId="53" customBuiltin="true"/>
    <cellStyle name="20% - Акцент6 7" xfId="253" builtinId="53" customBuiltin="true"/>
    <cellStyle name="20% - Акцент6 7 2" xfId="254" builtinId="53" customBuiltin="true"/>
    <cellStyle name="20% - Акцент6 8" xfId="255" builtinId="53" customBuiltin="true"/>
    <cellStyle name="20% - Акцент6 8 2" xfId="256" builtinId="53" customBuiltin="true"/>
    <cellStyle name="20% - Акцент6 9" xfId="257" builtinId="53" customBuiltin="true"/>
    <cellStyle name="3 indents" xfId="258" builtinId="53" customBuiltin="true"/>
    <cellStyle name="4 indents" xfId="259" builtinId="53" customBuiltin="true"/>
    <cellStyle name="40% - Accent1" xfId="260" builtinId="53" customBuiltin="true"/>
    <cellStyle name="40% - Accent1 2" xfId="261" builtinId="53" customBuiltin="true"/>
    <cellStyle name="40% - Accent1 2 2" xfId="262" builtinId="53" customBuiltin="true"/>
    <cellStyle name="40% - Accent1 3" xfId="263" builtinId="53" customBuiltin="true"/>
    <cellStyle name="40% - Accent2" xfId="264" builtinId="53" customBuiltin="true"/>
    <cellStyle name="40% - Accent2 2" xfId="265" builtinId="53" customBuiltin="true"/>
    <cellStyle name="40% - Accent2 2 2" xfId="266" builtinId="53" customBuiltin="true"/>
    <cellStyle name="40% - Accent2 3" xfId="267" builtinId="53" customBuiltin="true"/>
    <cellStyle name="40% - Accent3" xfId="268" builtinId="53" customBuiltin="true"/>
    <cellStyle name="40% - Accent3 2" xfId="269" builtinId="53" customBuiltin="true"/>
    <cellStyle name="40% - Accent3 2 2" xfId="270" builtinId="53" customBuiltin="true"/>
    <cellStyle name="40% - Accent3 3" xfId="271" builtinId="53" customBuiltin="true"/>
    <cellStyle name="40% - Accent4" xfId="272" builtinId="53" customBuiltin="true"/>
    <cellStyle name="40% - Accent4 2" xfId="273" builtinId="53" customBuiltin="true"/>
    <cellStyle name="40% - Accent4 2 2" xfId="274" builtinId="53" customBuiltin="true"/>
    <cellStyle name="40% - Accent4 3" xfId="275" builtinId="53" customBuiltin="true"/>
    <cellStyle name="40% - Accent5" xfId="276" builtinId="53" customBuiltin="true"/>
    <cellStyle name="40% - Accent5 2" xfId="277" builtinId="53" customBuiltin="true"/>
    <cellStyle name="40% - Accent5 2 2" xfId="278" builtinId="53" customBuiltin="true"/>
    <cellStyle name="40% - Accent5 3" xfId="279" builtinId="53" customBuiltin="true"/>
    <cellStyle name="40% - Accent6" xfId="280" builtinId="53" customBuiltin="true"/>
    <cellStyle name="40% - Accent6 2" xfId="281" builtinId="53" customBuiltin="true"/>
    <cellStyle name="40% - Accent6 2 2" xfId="282" builtinId="53" customBuiltin="true"/>
    <cellStyle name="40% - Accent6 3" xfId="283" builtinId="53" customBuiltin="true"/>
    <cellStyle name="40% - Акцент1 10" xfId="284" builtinId="53" customBuiltin="true"/>
    <cellStyle name="40% - Акцент1 11" xfId="285" builtinId="53" customBuiltin="true"/>
    <cellStyle name="40% - Акцент1 12" xfId="286" builtinId="53" customBuiltin="true"/>
    <cellStyle name="40% - Акцент1 2" xfId="287" builtinId="53" customBuiltin="true"/>
    <cellStyle name="40% - Акцент1 2 2" xfId="288" builtinId="53" customBuiltin="true"/>
    <cellStyle name="40% - Акцент1 2 2 2" xfId="289" builtinId="53" customBuiltin="true"/>
    <cellStyle name="40% - Акцент1 2 2 2 2" xfId="290" builtinId="53" customBuiltin="true"/>
    <cellStyle name="40% - Акцент1 2 2 2 3" xfId="291" builtinId="53" customBuiltin="true"/>
    <cellStyle name="40% - Акцент1 2 2 3" xfId="292" builtinId="53" customBuiltin="true"/>
    <cellStyle name="40% - Акцент1 2 2 4" xfId="293" builtinId="53" customBuiltin="true"/>
    <cellStyle name="40% - Акцент1 2 3" xfId="294" builtinId="53" customBuiltin="true"/>
    <cellStyle name="40% - Акцент1 2 3 2" xfId="295" builtinId="53" customBuiltin="true"/>
    <cellStyle name="40% - Акцент1 2 3 2 2" xfId="296" builtinId="53" customBuiltin="true"/>
    <cellStyle name="40% - Акцент1 2 3 3" xfId="297" builtinId="53" customBuiltin="true"/>
    <cellStyle name="40% - Акцент1 2 3 4" xfId="298" builtinId="53" customBuiltin="true"/>
    <cellStyle name="40% - Акцент1 2 4" xfId="299" builtinId="53" customBuiltin="true"/>
    <cellStyle name="40% - Акцент1 2 4 2" xfId="300" builtinId="53" customBuiltin="true"/>
    <cellStyle name="40% - Акцент1 2 5" xfId="301" builtinId="53" customBuiltin="true"/>
    <cellStyle name="40% - Акцент1 3" xfId="302" builtinId="53" customBuiltin="true"/>
    <cellStyle name="40% - Акцент1 3 2" xfId="303" builtinId="53" customBuiltin="true"/>
    <cellStyle name="40% - Акцент1 3 2 2" xfId="304" builtinId="53" customBuiltin="true"/>
    <cellStyle name="40% - Акцент1 3 2 3" xfId="305" builtinId="53" customBuiltin="true"/>
    <cellStyle name="40% - Акцент1 3 3" xfId="306" builtinId="53" customBuiltin="true"/>
    <cellStyle name="40% - Акцент1 3 4" xfId="307" builtinId="53" customBuiltin="true"/>
    <cellStyle name="40% - Акцент1 4" xfId="308" builtinId="53" customBuiltin="true"/>
    <cellStyle name="40% - Акцент1 4 2" xfId="309" builtinId="53" customBuiltin="true"/>
    <cellStyle name="40% - Акцент1 4 2 2" xfId="310" builtinId="53" customBuiltin="true"/>
    <cellStyle name="40% - Акцент1 4 3" xfId="311" builtinId="53" customBuiltin="true"/>
    <cellStyle name="40% - Акцент1 5" xfId="312" builtinId="53" customBuiltin="true"/>
    <cellStyle name="40% - Акцент1 5 2" xfId="313" builtinId="53" customBuiltin="true"/>
    <cellStyle name="40% - Акцент1 5 2 2" xfId="314" builtinId="53" customBuiltin="true"/>
    <cellStyle name="40% - Акцент1 5 3" xfId="315" builtinId="53" customBuiltin="true"/>
    <cellStyle name="40% - Акцент1 6" xfId="316" builtinId="53" customBuiltin="true"/>
    <cellStyle name="40% - Акцент1 7" xfId="317" builtinId="53" customBuiltin="true"/>
    <cellStyle name="40% - Акцент1 7 2" xfId="318" builtinId="53" customBuiltin="true"/>
    <cellStyle name="40% - Акцент1 8" xfId="319" builtinId="53" customBuiltin="true"/>
    <cellStyle name="40% - Акцент1 8 2" xfId="320" builtinId="53" customBuiltin="true"/>
    <cellStyle name="40% - Акцент1 9" xfId="321" builtinId="53" customBuiltin="true"/>
    <cellStyle name="40% - Акцент2 10" xfId="322" builtinId="53" customBuiltin="true"/>
    <cellStyle name="40% - Акцент2 11" xfId="323" builtinId="53" customBuiltin="true"/>
    <cellStyle name="40% - Акцент2 12" xfId="324" builtinId="53" customBuiltin="true"/>
    <cellStyle name="40% - Акцент2 2" xfId="325" builtinId="53" customBuiltin="true"/>
    <cellStyle name="40% - Акцент2 2 2" xfId="326" builtinId="53" customBuiltin="true"/>
    <cellStyle name="40% - Акцент2 2 2 2" xfId="327" builtinId="53" customBuiltin="true"/>
    <cellStyle name="40% - Акцент2 2 2 2 2" xfId="328" builtinId="53" customBuiltin="true"/>
    <cellStyle name="40% - Акцент2 2 2 3" xfId="329" builtinId="53" customBuiltin="true"/>
    <cellStyle name="40% - Акцент2 2 3" xfId="330" builtinId="53" customBuiltin="true"/>
    <cellStyle name="40% - Акцент2 2 3 2" xfId="331" builtinId="53" customBuiltin="true"/>
    <cellStyle name="40% - Акцент2 2 3 2 2" xfId="332" builtinId="53" customBuiltin="true"/>
    <cellStyle name="40% - Акцент2 2 3 3" xfId="333" builtinId="53" customBuiltin="true"/>
    <cellStyle name="40% - Акцент2 2 4" xfId="334" builtinId="53" customBuiltin="true"/>
    <cellStyle name="40% - Акцент2 2 4 2" xfId="335" builtinId="53" customBuiltin="true"/>
    <cellStyle name="40% - Акцент2 3" xfId="336" builtinId="53" customBuiltin="true"/>
    <cellStyle name="40% - Акцент2 3 2" xfId="337" builtinId="53" customBuiltin="true"/>
    <cellStyle name="40% - Акцент2 3 2 2" xfId="338" builtinId="53" customBuiltin="true"/>
    <cellStyle name="40% - Акцент2 3 3" xfId="339" builtinId="53" customBuiltin="true"/>
    <cellStyle name="40% - Акцент2 4" xfId="340" builtinId="53" customBuiltin="true"/>
    <cellStyle name="40% - Акцент2 4 2" xfId="341" builtinId="53" customBuiltin="true"/>
    <cellStyle name="40% - Акцент2 5" xfId="342" builtinId="53" customBuiltin="true"/>
    <cellStyle name="40% - Акцент2 5 2" xfId="343" builtinId="53" customBuiltin="true"/>
    <cellStyle name="40% - Акцент2 6" xfId="344" builtinId="53" customBuiltin="true"/>
    <cellStyle name="40% - Акцент2 7" xfId="345" builtinId="53" customBuiltin="true"/>
    <cellStyle name="40% - Акцент2 7 2" xfId="346" builtinId="53" customBuiltin="true"/>
    <cellStyle name="40% - Акцент2 8" xfId="347" builtinId="53" customBuiltin="true"/>
    <cellStyle name="40% - Акцент2 8 2" xfId="348" builtinId="53" customBuiltin="true"/>
    <cellStyle name="40% - Акцент2 9" xfId="349" builtinId="53" customBuiltin="true"/>
    <cellStyle name="40% - Акцент3 10" xfId="350" builtinId="53" customBuiltin="true"/>
    <cellStyle name="40% - Акцент3 11" xfId="351" builtinId="53" customBuiltin="true"/>
    <cellStyle name="40% - Акцент3 12" xfId="352" builtinId="53" customBuiltin="true"/>
    <cellStyle name="40% - Акцент3 2" xfId="353" builtinId="53" customBuiltin="true"/>
    <cellStyle name="40% - Акцент3 2 2" xfId="354" builtinId="53" customBuiltin="true"/>
    <cellStyle name="40% - Акцент3 2 2 2" xfId="355" builtinId="53" customBuiltin="true"/>
    <cellStyle name="40% - Акцент3 2 2 2 2" xfId="356" builtinId="53" customBuiltin="true"/>
    <cellStyle name="40% - Акцент3 2 2 2 3" xfId="357" builtinId="53" customBuiltin="true"/>
    <cellStyle name="40% - Акцент3 2 2 3" xfId="358" builtinId="53" customBuiltin="true"/>
    <cellStyle name="40% - Акцент3 2 2 4" xfId="359" builtinId="53" customBuiltin="true"/>
    <cellStyle name="40% - Акцент3 2 3" xfId="360" builtinId="53" customBuiltin="true"/>
    <cellStyle name="40% - Акцент3 2 3 2" xfId="361" builtinId="53" customBuiltin="true"/>
    <cellStyle name="40% - Акцент3 2 3 2 2" xfId="362" builtinId="53" customBuiltin="true"/>
    <cellStyle name="40% - Акцент3 2 3 3" xfId="363" builtinId="53" customBuiltin="true"/>
    <cellStyle name="40% - Акцент3 2 3 4" xfId="364" builtinId="53" customBuiltin="true"/>
    <cellStyle name="40% - Акцент3 2 4" xfId="365" builtinId="53" customBuiltin="true"/>
    <cellStyle name="40% - Акцент3 2 4 2" xfId="366" builtinId="53" customBuiltin="true"/>
    <cellStyle name="40% - Акцент3 2 5" xfId="367" builtinId="53" customBuiltin="true"/>
    <cellStyle name="40% - Акцент3 3" xfId="368" builtinId="53" customBuiltin="true"/>
    <cellStyle name="40% - Акцент3 3 2" xfId="369" builtinId="53" customBuiltin="true"/>
    <cellStyle name="40% - Акцент3 3 2 2" xfId="370" builtinId="53" customBuiltin="true"/>
    <cellStyle name="40% - Акцент3 3 2 3" xfId="371" builtinId="53" customBuiltin="true"/>
    <cellStyle name="40% - Акцент3 3 3" xfId="372" builtinId="53" customBuiltin="true"/>
    <cellStyle name="40% - Акцент3 3 4" xfId="373" builtinId="53" customBuiltin="true"/>
    <cellStyle name="40% - Акцент3 4" xfId="374" builtinId="53" customBuiltin="true"/>
    <cellStyle name="40% - Акцент3 4 2" xfId="375" builtinId="53" customBuiltin="true"/>
    <cellStyle name="40% - Акцент3 4 2 2" xfId="376" builtinId="53" customBuiltin="true"/>
    <cellStyle name="40% - Акцент3 4 3" xfId="377" builtinId="53" customBuiltin="true"/>
    <cellStyle name="40% - Акцент3 5" xfId="378" builtinId="53" customBuiltin="true"/>
    <cellStyle name="40% - Акцент3 5 2" xfId="379" builtinId="53" customBuiltin="true"/>
    <cellStyle name="40% - Акцент3 6" xfId="380" builtinId="53" customBuiltin="true"/>
    <cellStyle name="40% - Акцент3 7" xfId="381" builtinId="53" customBuiltin="true"/>
    <cellStyle name="40% - Акцент3 7 2" xfId="382" builtinId="53" customBuiltin="true"/>
    <cellStyle name="40% - Акцент3 8" xfId="383" builtinId="53" customBuiltin="true"/>
    <cellStyle name="40% - Акцент3 8 2" xfId="384" builtinId="53" customBuiltin="true"/>
    <cellStyle name="40% - Акцент3 9" xfId="385" builtinId="53" customBuiltin="true"/>
    <cellStyle name="40% - Акцент4 10" xfId="386" builtinId="53" customBuiltin="true"/>
    <cellStyle name="40% - Акцент4 11" xfId="387" builtinId="53" customBuiltin="true"/>
    <cellStyle name="40% - Акцент4 12" xfId="388" builtinId="53" customBuiltin="true"/>
    <cellStyle name="40% - Акцент4 2" xfId="389" builtinId="53" customBuiltin="true"/>
    <cellStyle name="40% - Акцент4 2 2" xfId="390" builtinId="53" customBuiltin="true"/>
    <cellStyle name="40% - Акцент4 2 2 2" xfId="391" builtinId="53" customBuiltin="true"/>
    <cellStyle name="40% - Акцент4 2 2 2 2" xfId="392" builtinId="53" customBuiltin="true"/>
    <cellStyle name="40% - Акцент4 2 2 2 3" xfId="393" builtinId="53" customBuiltin="true"/>
    <cellStyle name="40% - Акцент4 2 2 3" xfId="394" builtinId="53" customBuiltin="true"/>
    <cellStyle name="40% - Акцент4 2 2 4" xfId="395" builtinId="53" customBuiltin="true"/>
    <cellStyle name="40% - Акцент4 2 3" xfId="396" builtinId="53" customBuiltin="true"/>
    <cellStyle name="40% - Акцент4 2 3 2" xfId="397" builtinId="53" customBuiltin="true"/>
    <cellStyle name="40% - Акцент4 2 3 2 2" xfId="398" builtinId="53" customBuiltin="true"/>
    <cellStyle name="40% - Акцент4 2 3 3" xfId="399" builtinId="53" customBuiltin="true"/>
    <cellStyle name="40% - Акцент4 2 3 4" xfId="400" builtinId="53" customBuiltin="true"/>
    <cellStyle name="40% - Акцент4 2 4" xfId="401" builtinId="53" customBuiltin="true"/>
    <cellStyle name="40% - Акцент4 2 4 2" xfId="402" builtinId="53" customBuiltin="true"/>
    <cellStyle name="40% - Акцент4 2 5" xfId="403" builtinId="53" customBuiltin="true"/>
    <cellStyle name="40% - Акцент4 3" xfId="404" builtinId="53" customBuiltin="true"/>
    <cellStyle name="40% - Акцент4 3 2" xfId="405" builtinId="53" customBuiltin="true"/>
    <cellStyle name="40% - Акцент4 3 2 2" xfId="406" builtinId="53" customBuiltin="true"/>
    <cellStyle name="40% - Акцент4 3 2 3" xfId="407" builtinId="53" customBuiltin="true"/>
    <cellStyle name="40% - Акцент4 3 3" xfId="408" builtinId="53" customBuiltin="true"/>
    <cellStyle name="40% - Акцент4 3 4" xfId="409" builtinId="53" customBuiltin="true"/>
    <cellStyle name="40% - Акцент4 4" xfId="410" builtinId="53" customBuiltin="true"/>
    <cellStyle name="40% - Акцент4 4 2" xfId="411" builtinId="53" customBuiltin="true"/>
    <cellStyle name="40% - Акцент4 4 2 2" xfId="412" builtinId="53" customBuiltin="true"/>
    <cellStyle name="40% - Акцент4 4 3" xfId="413" builtinId="53" customBuiltin="true"/>
    <cellStyle name="40% - Акцент4 5" xfId="414" builtinId="53" customBuiltin="true"/>
    <cellStyle name="40% - Акцент4 5 2" xfId="415" builtinId="53" customBuiltin="true"/>
    <cellStyle name="40% - Акцент4 5 2 2" xfId="416" builtinId="53" customBuiltin="true"/>
    <cellStyle name="40% - Акцент4 5 3" xfId="417" builtinId="53" customBuiltin="true"/>
    <cellStyle name="40% - Акцент4 6" xfId="418" builtinId="53" customBuiltin="true"/>
    <cellStyle name="40% - Акцент4 7" xfId="419" builtinId="53" customBuiltin="true"/>
    <cellStyle name="40% - Акцент4 7 2" xfId="420" builtinId="53" customBuiltin="true"/>
    <cellStyle name="40% - Акцент4 8" xfId="421" builtinId="53" customBuiltin="true"/>
    <cellStyle name="40% - Акцент4 8 2" xfId="422" builtinId="53" customBuiltin="true"/>
    <cellStyle name="40% - Акцент4 9" xfId="423" builtinId="53" customBuiltin="true"/>
    <cellStyle name="40% - Акцент5 10" xfId="424" builtinId="53" customBuiltin="true"/>
    <cellStyle name="40% - Акцент5 11" xfId="425" builtinId="53" customBuiltin="true"/>
    <cellStyle name="40% - Акцент5 12" xfId="426" builtinId="53" customBuiltin="true"/>
    <cellStyle name="40% - Акцент5 2" xfId="427" builtinId="53" customBuiltin="true"/>
    <cellStyle name="40% - Акцент5 2 2" xfId="428" builtinId="53" customBuiltin="true"/>
    <cellStyle name="40% - Акцент5 2 2 2" xfId="429" builtinId="53" customBuiltin="true"/>
    <cellStyle name="40% - Акцент5 2 2 2 2" xfId="430" builtinId="53" customBuiltin="true"/>
    <cellStyle name="40% - Акцент5 2 2 3" xfId="431" builtinId="53" customBuiltin="true"/>
    <cellStyle name="40% - Акцент5 2 3" xfId="432" builtinId="53" customBuiltin="true"/>
    <cellStyle name="40% - Акцент5 2 3 2" xfId="433" builtinId="53" customBuiltin="true"/>
    <cellStyle name="40% - Акцент5 2 3 2 2" xfId="434" builtinId="53" customBuiltin="true"/>
    <cellStyle name="40% - Акцент5 2 3 3" xfId="435" builtinId="53" customBuiltin="true"/>
    <cellStyle name="40% - Акцент5 2 4" xfId="436" builtinId="53" customBuiltin="true"/>
    <cellStyle name="40% - Акцент5 2 4 2" xfId="437" builtinId="53" customBuiltin="true"/>
    <cellStyle name="40% - Акцент5 3" xfId="438" builtinId="53" customBuiltin="true"/>
    <cellStyle name="40% - Акцент5 3 2" xfId="439" builtinId="53" customBuiltin="true"/>
    <cellStyle name="40% - Акцент5 3 2 2" xfId="440" builtinId="53" customBuiltin="true"/>
    <cellStyle name="40% - Акцент5 3 3" xfId="441" builtinId="53" customBuiltin="true"/>
    <cellStyle name="40% - Акцент5 4" xfId="442" builtinId="53" customBuiltin="true"/>
    <cellStyle name="40% - Акцент5 4 2" xfId="443" builtinId="53" customBuiltin="true"/>
    <cellStyle name="40% - Акцент5 4 2 2" xfId="444" builtinId="53" customBuiltin="true"/>
    <cellStyle name="40% - Акцент5 4 3" xfId="445" builtinId="53" customBuiltin="true"/>
    <cellStyle name="40% - Акцент5 5" xfId="446" builtinId="53" customBuiltin="true"/>
    <cellStyle name="40% - Акцент5 5 2" xfId="447" builtinId="53" customBuiltin="true"/>
    <cellStyle name="40% - Акцент5 6" xfId="448" builtinId="53" customBuiltin="true"/>
    <cellStyle name="40% - Акцент5 7" xfId="449" builtinId="53" customBuiltin="true"/>
    <cellStyle name="40% - Акцент5 7 2" xfId="450" builtinId="53" customBuiltin="true"/>
    <cellStyle name="40% - Акцент5 8" xfId="451" builtinId="53" customBuiltin="true"/>
    <cellStyle name="40% - Акцент5 8 2" xfId="452" builtinId="53" customBuiltin="true"/>
    <cellStyle name="40% - Акцент5 9" xfId="453" builtinId="53" customBuiltin="true"/>
    <cellStyle name="40% - Акцент6 10" xfId="454" builtinId="53" customBuiltin="true"/>
    <cellStyle name="40% - Акцент6 11" xfId="455" builtinId="53" customBuiltin="true"/>
    <cellStyle name="40% - Акцент6 12" xfId="456" builtinId="53" customBuiltin="true"/>
    <cellStyle name="40% - Акцент6 2" xfId="457" builtinId="53" customBuiltin="true"/>
    <cellStyle name="40% - Акцент6 2 2" xfId="458" builtinId="53" customBuiltin="true"/>
    <cellStyle name="40% - Акцент6 2 2 2" xfId="459" builtinId="53" customBuiltin="true"/>
    <cellStyle name="40% - Акцент6 2 2 2 2" xfId="460" builtinId="53" customBuiltin="true"/>
    <cellStyle name="40% - Акцент6 2 2 2 3" xfId="461" builtinId="53" customBuiltin="true"/>
    <cellStyle name="40% - Акцент6 2 2 3" xfId="462" builtinId="53" customBuiltin="true"/>
    <cellStyle name="40% - Акцент6 2 2 4" xfId="463" builtinId="53" customBuiltin="true"/>
    <cellStyle name="40% - Акцент6 2 3" xfId="464" builtinId="53" customBuiltin="true"/>
    <cellStyle name="40% - Акцент6 2 3 2" xfId="465" builtinId="53" customBuiltin="true"/>
    <cellStyle name="40% - Акцент6 2 3 2 2" xfId="466" builtinId="53" customBuiltin="true"/>
    <cellStyle name="40% - Акцент6 2 3 3" xfId="467" builtinId="53" customBuiltin="true"/>
    <cellStyle name="40% - Акцент6 2 3 4" xfId="468" builtinId="53" customBuiltin="true"/>
    <cellStyle name="40% - Акцент6 2 4" xfId="469" builtinId="53" customBuiltin="true"/>
    <cellStyle name="40% - Акцент6 2 4 2" xfId="470" builtinId="53" customBuiltin="true"/>
    <cellStyle name="40% - Акцент6 2 5" xfId="471" builtinId="53" customBuiltin="true"/>
    <cellStyle name="40% - Акцент6 3" xfId="472" builtinId="53" customBuiltin="true"/>
    <cellStyle name="40% - Акцент6 3 2" xfId="473" builtinId="53" customBuiltin="true"/>
    <cellStyle name="40% - Акцент6 3 2 2" xfId="474" builtinId="53" customBuiltin="true"/>
    <cellStyle name="40% - Акцент6 3 2 3" xfId="475" builtinId="53" customBuiltin="true"/>
    <cellStyle name="40% - Акцент6 3 3" xfId="476" builtinId="53" customBuiltin="true"/>
    <cellStyle name="40% - Акцент6 3 4" xfId="477" builtinId="53" customBuiltin="true"/>
    <cellStyle name="40% - Акцент6 4" xfId="478" builtinId="53" customBuiltin="true"/>
    <cellStyle name="40% - Акцент6 4 2" xfId="479" builtinId="53" customBuiltin="true"/>
    <cellStyle name="40% - Акцент6 4 2 2" xfId="480" builtinId="53" customBuiltin="true"/>
    <cellStyle name="40% - Акцент6 4 3" xfId="481" builtinId="53" customBuiltin="true"/>
    <cellStyle name="40% - Акцент6 5" xfId="482" builtinId="53" customBuiltin="true"/>
    <cellStyle name="40% - Акцент6 5 2" xfId="483" builtinId="53" customBuiltin="true"/>
    <cellStyle name="40% - Акцент6 5 2 2" xfId="484" builtinId="53" customBuiltin="true"/>
    <cellStyle name="40% - Акцент6 5 3" xfId="485" builtinId="53" customBuiltin="true"/>
    <cellStyle name="40% - Акцент6 6" xfId="486" builtinId="53" customBuiltin="true"/>
    <cellStyle name="40% - Акцент6 7" xfId="487" builtinId="53" customBuiltin="true"/>
    <cellStyle name="40% - Акцент6 7 2" xfId="488" builtinId="53" customBuiltin="true"/>
    <cellStyle name="40% - Акцент6 8" xfId="489" builtinId="53" customBuiltin="true"/>
    <cellStyle name="40% - Акцент6 8 2" xfId="490" builtinId="53" customBuiltin="true"/>
    <cellStyle name="40% - Акцент6 9" xfId="491" builtinId="53" customBuiltin="true"/>
    <cellStyle name="60% - Accent1" xfId="492" builtinId="53" customBuiltin="true"/>
    <cellStyle name="60% - Accent2" xfId="493" builtinId="53" customBuiltin="true"/>
    <cellStyle name="60% - Accent3" xfId="494" builtinId="53" customBuiltin="true"/>
    <cellStyle name="60% - Accent4" xfId="495" builtinId="53" customBuiltin="true"/>
    <cellStyle name="60% - Accent5" xfId="496" builtinId="53" customBuiltin="true"/>
    <cellStyle name="60% - Accent6" xfId="497" builtinId="53" customBuiltin="true"/>
    <cellStyle name="60% - Акцент1 2" xfId="498" builtinId="53" customBuiltin="true"/>
    <cellStyle name="60% - Акцент1 2 2" xfId="499" builtinId="53" customBuiltin="true"/>
    <cellStyle name="60% - Акцент1 2 2 2" xfId="500" builtinId="53" customBuiltin="true"/>
    <cellStyle name="60% - Акцент1 2 3" xfId="501" builtinId="53" customBuiltin="true"/>
    <cellStyle name="60% - Акцент1 2 4" xfId="502" builtinId="53" customBuiltin="true"/>
    <cellStyle name="60% - Акцент1 3" xfId="503" builtinId="53" customBuiltin="true"/>
    <cellStyle name="60% - Акцент1 3 2" xfId="504" builtinId="53" customBuiltin="true"/>
    <cellStyle name="60% - Акцент1 4" xfId="505" builtinId="53" customBuiltin="true"/>
    <cellStyle name="60% - Акцент1 4 2" xfId="506" builtinId="53" customBuiltin="true"/>
    <cellStyle name="60% - Акцент1 5" xfId="507" builtinId="53" customBuiltin="true"/>
    <cellStyle name="60% - Акцент2 2" xfId="508" builtinId="53" customBuiltin="true"/>
    <cellStyle name="60% - Акцент2 2 2" xfId="509" builtinId="53" customBuiltin="true"/>
    <cellStyle name="60% - Акцент2 2 3" xfId="510" builtinId="53" customBuiltin="true"/>
    <cellStyle name="60% - Акцент2 3" xfId="511" builtinId="53" customBuiltin="true"/>
    <cellStyle name="60% - Акцент2 4" xfId="512" builtinId="53" customBuiltin="true"/>
    <cellStyle name="60% - Акцент2 4 2" xfId="513" builtinId="53" customBuiltin="true"/>
    <cellStyle name="60% - Акцент3 2" xfId="514" builtinId="53" customBuiltin="true"/>
    <cellStyle name="60% - Акцент3 2 2" xfId="515" builtinId="53" customBuiltin="true"/>
    <cellStyle name="60% - Акцент3 2 2 2" xfId="516" builtinId="53" customBuiltin="true"/>
    <cellStyle name="60% - Акцент3 2 3" xfId="517" builtinId="53" customBuiltin="true"/>
    <cellStyle name="60% - Акцент3 2 4" xfId="518" builtinId="53" customBuiltin="true"/>
    <cellStyle name="60% - Акцент3 3" xfId="519" builtinId="53" customBuiltin="true"/>
    <cellStyle name="60% - Акцент3 3 2" xfId="520" builtinId="53" customBuiltin="true"/>
    <cellStyle name="60% - Акцент3 4" xfId="521" builtinId="53" customBuiltin="true"/>
    <cellStyle name="60% - Акцент3 4 2" xfId="522" builtinId="53" customBuiltin="true"/>
    <cellStyle name="60% - Акцент3 5" xfId="523" builtinId="53" customBuiltin="true"/>
    <cellStyle name="60% - Акцент4 2" xfId="524" builtinId="53" customBuiltin="true"/>
    <cellStyle name="60% - Акцент4 2 2" xfId="525" builtinId="53" customBuiltin="true"/>
    <cellStyle name="60% - Акцент4 2 2 2" xfId="526" builtinId="53" customBuiltin="true"/>
    <cellStyle name="60% - Акцент4 2 3" xfId="527" builtinId="53" customBuiltin="true"/>
    <cellStyle name="60% - Акцент4 2 4" xfId="528" builtinId="53" customBuiltin="true"/>
    <cellStyle name="60% - Акцент4 3" xfId="529" builtinId="53" customBuiltin="true"/>
    <cellStyle name="60% - Акцент4 3 2" xfId="530" builtinId="53" customBuiltin="true"/>
    <cellStyle name="60% - Акцент4 4" xfId="531" builtinId="53" customBuiltin="true"/>
    <cellStyle name="60% - Акцент4 4 2" xfId="532" builtinId="53" customBuiltin="true"/>
    <cellStyle name="60% - Акцент4 5" xfId="533" builtinId="53" customBuiltin="true"/>
    <cellStyle name="60% - Акцент5 2" xfId="534" builtinId="53" customBuiltin="true"/>
    <cellStyle name="60% - Акцент5 2 2" xfId="535" builtinId="53" customBuiltin="true"/>
    <cellStyle name="60% - Акцент5 2 3" xfId="536" builtinId="53" customBuiltin="true"/>
    <cellStyle name="60% - Акцент5 3" xfId="537" builtinId="53" customBuiltin="true"/>
    <cellStyle name="60% - Акцент5 4" xfId="538" builtinId="53" customBuiltin="true"/>
    <cellStyle name="60% - Акцент5 4 2" xfId="539" builtinId="53" customBuiltin="true"/>
    <cellStyle name="60% - Акцент6 2" xfId="540" builtinId="53" customBuiltin="true"/>
    <cellStyle name="60% - Акцент6 2 2" xfId="541" builtinId="53" customBuiltin="true"/>
    <cellStyle name="60% - Акцент6 2 2 2" xfId="542" builtinId="53" customBuiltin="true"/>
    <cellStyle name="60% - Акцент6 2 3" xfId="543" builtinId="53" customBuiltin="true"/>
    <cellStyle name="60% - Акцент6 2 4" xfId="544" builtinId="53" customBuiltin="true"/>
    <cellStyle name="60% - Акцент6 3" xfId="545" builtinId="53" customBuiltin="true"/>
    <cellStyle name="60% - Акцент6 3 2" xfId="546" builtinId="53" customBuiltin="true"/>
    <cellStyle name="60% - Акцент6 4" xfId="547" builtinId="53" customBuiltin="true"/>
    <cellStyle name="60% - Акцент6 4 2" xfId="548" builtinId="53" customBuiltin="true"/>
    <cellStyle name="?????" xfId="549" builtinId="53" customBuiltin="true"/>
    <cellStyle name="???????_??????? 6_99" xfId="550" builtinId="53" customBuiltin="true"/>
    <cellStyle name="?????_Bulleten_may_Айнура" xfId="551" builtinId="53" customBuiltin="true"/>
    <cellStyle name="_1_²ÜºÈÆø" xfId="552" builtinId="53" customBuiltin="true"/>
    <cellStyle name="Accent1" xfId="553" builtinId="53" customBuiltin="true"/>
    <cellStyle name="Accent1 - 20%" xfId="554" builtinId="53" customBuiltin="true"/>
    <cellStyle name="Accent1 - 40%" xfId="555" builtinId="53" customBuiltin="true"/>
    <cellStyle name="Accent1 - 60%" xfId="556" builtinId="53" customBuiltin="true"/>
    <cellStyle name="Accent2" xfId="557" builtinId="53" customBuiltin="true"/>
    <cellStyle name="Accent2 - 20%" xfId="558" builtinId="53" customBuiltin="true"/>
    <cellStyle name="Accent2 - 40%" xfId="559" builtinId="53" customBuiltin="true"/>
    <cellStyle name="Accent2 - 60%" xfId="560" builtinId="53" customBuiltin="true"/>
    <cellStyle name="Accent3" xfId="561" builtinId="53" customBuiltin="true"/>
    <cellStyle name="Accent3 - 20%" xfId="562" builtinId="53" customBuiltin="true"/>
    <cellStyle name="Accent3 - 40%" xfId="563" builtinId="53" customBuiltin="true"/>
    <cellStyle name="Accent3 - 60%" xfId="564" builtinId="53" customBuiltin="true"/>
    <cellStyle name="Accent4" xfId="565" builtinId="53" customBuiltin="true"/>
    <cellStyle name="Accent4 - 20%" xfId="566" builtinId="53" customBuiltin="true"/>
    <cellStyle name="Accent4 - 40%" xfId="567" builtinId="53" customBuiltin="true"/>
    <cellStyle name="Accent4 - 60%" xfId="568" builtinId="53" customBuiltin="true"/>
    <cellStyle name="Accent5" xfId="569" builtinId="53" customBuiltin="true"/>
    <cellStyle name="Accent5 - 20%" xfId="570" builtinId="53" customBuiltin="true"/>
    <cellStyle name="Accent5 - 40%" xfId="571" builtinId="53" customBuiltin="true"/>
    <cellStyle name="Accent5 - 60%" xfId="572" builtinId="53" customBuiltin="true"/>
    <cellStyle name="Accent6" xfId="573" builtinId="53" customBuiltin="true"/>
    <cellStyle name="Accent6 - 20%" xfId="574" builtinId="53" customBuiltin="true"/>
    <cellStyle name="Accent6 - 40%" xfId="575" builtinId="53" customBuiltin="true"/>
    <cellStyle name="Accent6 - 60%" xfId="576" builtinId="53" customBuiltin="true"/>
    <cellStyle name="al_laroux_7_laroux_1_²ðò²Ê´²ÜÎ" xfId="577" builtinId="53" customBuiltin="true"/>
    <cellStyle name="Array" xfId="578" builtinId="53" customBuiltin="true"/>
    <cellStyle name="Array Enter" xfId="579" builtinId="53" customBuiltin="true"/>
    <cellStyle name="Array Enter 2" xfId="580" builtinId="53" customBuiltin="true"/>
    <cellStyle name="Array_041216_Fisc_Table" xfId="581" builtinId="53" customBuiltin="true"/>
    <cellStyle name="Bad 1" xfId="582" builtinId="53" customBuiltin="true"/>
    <cellStyle name="Body" xfId="583" builtinId="53" customBuiltin="true"/>
    <cellStyle name="Calculation" xfId="584" builtinId="53" customBuiltin="true"/>
    <cellStyle name="Check Cell" xfId="585" builtinId="53" customBuiltin="true"/>
    <cellStyle name="Comma 2" xfId="586" builtinId="53" customBuiltin="true"/>
    <cellStyle name="Comma 3" xfId="587" builtinId="53" customBuiltin="true"/>
    <cellStyle name="Comma [0]_irl tel sep5" xfId="588" builtinId="53" customBuiltin="true"/>
    <cellStyle name="Comma_irl tel sep5" xfId="589" builtinId="53" customBuiltin="true"/>
    <cellStyle name="Currency [0]_irl tel sep5" xfId="590" builtinId="53" customBuiltin="true"/>
    <cellStyle name="Currency_irl tel sep5" xfId="591" builtinId="53" customBuiltin="true"/>
    <cellStyle name="Date" xfId="592" builtinId="53" customBuiltin="true"/>
    <cellStyle name="Date 2" xfId="593" builtinId="53" customBuiltin="true"/>
    <cellStyle name="Dezimal [0]_laroux" xfId="594" builtinId="53" customBuiltin="true"/>
    <cellStyle name="Dezimal_laroux" xfId="595" builtinId="53" customBuiltin="true"/>
    <cellStyle name="Emphasis 1" xfId="596" builtinId="53" customBuiltin="true"/>
    <cellStyle name="Emphasis 2" xfId="597" builtinId="53" customBuiltin="true"/>
    <cellStyle name="Emphasis 3" xfId="598" builtinId="53" customBuiltin="true"/>
    <cellStyle name="Euro" xfId="599" builtinId="53" customBuiltin="true"/>
    <cellStyle name="Euro 2" xfId="600" builtinId="53" customBuiltin="true"/>
    <cellStyle name="Explanatory Text" xfId="601" builtinId="53" customBuiltin="true"/>
    <cellStyle name="F2" xfId="602" builtinId="53" customBuiltin="true"/>
    <cellStyle name="F2 2" xfId="603" builtinId="53" customBuiltin="true"/>
    <cellStyle name="F3" xfId="604" builtinId="53" customBuiltin="true"/>
    <cellStyle name="F3 2" xfId="605" builtinId="53" customBuiltin="true"/>
    <cellStyle name="F4" xfId="606" builtinId="53" customBuiltin="true"/>
    <cellStyle name="F4 2" xfId="607" builtinId="53" customBuiltin="true"/>
    <cellStyle name="F5" xfId="608" builtinId="53" customBuiltin="true"/>
    <cellStyle name="F5 2" xfId="609" builtinId="53" customBuiltin="true"/>
    <cellStyle name="F6" xfId="610" builtinId="53" customBuiltin="true"/>
    <cellStyle name="F6 2" xfId="611" builtinId="53" customBuiltin="true"/>
    <cellStyle name="F7" xfId="612" builtinId="53" customBuiltin="true"/>
    <cellStyle name="F7 2" xfId="613" builtinId="53" customBuiltin="true"/>
    <cellStyle name="F8" xfId="614" builtinId="53" customBuiltin="true"/>
    <cellStyle name="F8 2" xfId="615" builtinId="53" customBuiltin="true"/>
    <cellStyle name="Fixed" xfId="616" builtinId="53" customBuiltin="true"/>
    <cellStyle name="Fixed 2" xfId="617" builtinId="53" customBuiltin="true"/>
    <cellStyle name="Good 2" xfId="618" builtinId="53" customBuiltin="true"/>
    <cellStyle name="Heading 1 3" xfId="619" builtinId="53" customBuiltin="true"/>
    <cellStyle name="Heading 2 4" xfId="620" builtinId="53" customBuiltin="true"/>
    <cellStyle name="Heading 3" xfId="621" builtinId="53" customBuiltin="true"/>
    <cellStyle name="Heading 4" xfId="622" builtinId="53" customBuiltin="true"/>
    <cellStyle name="Heading1" xfId="623" builtinId="53" customBuiltin="true"/>
    <cellStyle name="Heading1 2" xfId="624" builtinId="53" customBuiltin="true"/>
    <cellStyle name="Heading2" xfId="625" builtinId="53" customBuiltin="true"/>
    <cellStyle name="Heading2 2" xfId="626" builtinId="53" customBuiltin="true"/>
    <cellStyle name="imf-one decimal" xfId="627" builtinId="53" customBuiltin="true"/>
    <cellStyle name="imf-zero decimal" xfId="628" builtinId="53" customBuiltin="true"/>
    <cellStyle name="Input" xfId="629" builtinId="53" customBuiltin="true"/>
    <cellStyle name="Linked Cell" xfId="630" builtinId="53" customBuiltin="true"/>
    <cellStyle name="MacroCode" xfId="631" builtinId="53" customBuiltin="true"/>
    <cellStyle name="Milliers [0]_laroux" xfId="632" builtinId="53" customBuiltin="true"/>
    <cellStyle name="Milliers_laroux" xfId="633" builtinId="53" customBuiltin="true"/>
    <cellStyle name="Neutral 5" xfId="634" builtinId="53" customBuiltin="true"/>
    <cellStyle name="no dec" xfId="635" builtinId="53" customBuiltin="true"/>
    <cellStyle name="Normal - Style1" xfId="636" builtinId="53" customBuiltin="true"/>
    <cellStyle name="Normal - Style1 2" xfId="637" builtinId="53" customBuiltin="true"/>
    <cellStyle name="Normal - Style2" xfId="638" builtinId="53" customBuiltin="true"/>
    <cellStyle name="Normal - Style3" xfId="639" builtinId="53" customBuiltin="true"/>
    <cellStyle name="Normal 2" xfId="640" builtinId="53" customBuiltin="true"/>
    <cellStyle name="Normal 2 10" xfId="641" builtinId="53" customBuiltin="true"/>
    <cellStyle name="Normal 2 11" xfId="642" builtinId="53" customBuiltin="true"/>
    <cellStyle name="Normal 2 2" xfId="643" builtinId="53" customBuiltin="true"/>
    <cellStyle name="Normal 2 3" xfId="644" builtinId="53" customBuiltin="true"/>
    <cellStyle name="Normal 2 4" xfId="645" builtinId="53" customBuiltin="true"/>
    <cellStyle name="Normal 2 5" xfId="646" builtinId="53" customBuiltin="true"/>
    <cellStyle name="Normal 2 6" xfId="647" builtinId="53" customBuiltin="true"/>
    <cellStyle name="Normal 2 7" xfId="648" builtinId="53" customBuiltin="true"/>
    <cellStyle name="Normal 2 8" xfId="649" builtinId="53" customBuiltin="true"/>
    <cellStyle name="Normal 2 9" xfId="650" builtinId="53" customBuiltin="true"/>
    <cellStyle name="Normal 3" xfId="651" builtinId="53" customBuiltin="true"/>
    <cellStyle name="Normal 5" xfId="652" builtinId="53" customBuiltin="true"/>
    <cellStyle name="Normal 6" xfId="653" builtinId="53" customBuiltin="true"/>
    <cellStyle name="Normal 7" xfId="654" builtinId="53" customBuiltin="true"/>
    <cellStyle name="Normal 7 2" xfId="655" builtinId="53" customBuiltin="true"/>
    <cellStyle name="Normal_01_Jan_ 2010" xfId="656" builtinId="53" customBuiltin="true"/>
    <cellStyle name="Normal_January_2010_Bullettin" xfId="657" builtinId="53" customBuiltin="true"/>
    <cellStyle name="normбlnм_laroux" xfId="658" builtinId="53" customBuiltin="true"/>
    <cellStyle name="Note 6" xfId="659" builtinId="53" customBuiltin="true"/>
    <cellStyle name="Output" xfId="660" builtinId="53" customBuiltin="true"/>
    <cellStyle name="Percen - Style1" xfId="661" builtinId="53" customBuiltin="true"/>
    <cellStyle name="Percent 2" xfId="662" builtinId="53" customBuiltin="true"/>
    <cellStyle name="Percent 3" xfId="663" builtinId="53" customBuiltin="true"/>
    <cellStyle name="percentage difference" xfId="664" builtinId="53" customBuiltin="true"/>
    <cellStyle name="Publication" xfId="665" builtinId="53" customBuiltin="true"/>
    <cellStyle name="Red Text" xfId="666" builtinId="53" customBuiltin="true"/>
    <cellStyle name="SAPBEXaggData" xfId="667" builtinId="53" customBuiltin="true"/>
    <cellStyle name="SAPBEXaggDataEmph" xfId="668" builtinId="53" customBuiltin="true"/>
    <cellStyle name="SAPBEXaggItem" xfId="669" builtinId="53" customBuiltin="true"/>
    <cellStyle name="SAPBEXaggItemX" xfId="670" builtinId="53" customBuiltin="true"/>
    <cellStyle name="SAPBEXchaText" xfId="671" builtinId="53" customBuiltin="true"/>
    <cellStyle name="SAPBEXexcBad7" xfId="672" builtinId="53" customBuiltin="true"/>
    <cellStyle name="SAPBEXexcBad8" xfId="673" builtinId="53" customBuiltin="true"/>
    <cellStyle name="SAPBEXexcBad9" xfId="674" builtinId="53" customBuiltin="true"/>
    <cellStyle name="SAPBEXexcCritical4" xfId="675" builtinId="53" customBuiltin="true"/>
    <cellStyle name="SAPBEXexcCritical5" xfId="676" builtinId="53" customBuiltin="true"/>
    <cellStyle name="SAPBEXexcCritical6" xfId="677" builtinId="53" customBuiltin="true"/>
    <cellStyle name="SAPBEXexcGood1" xfId="678" builtinId="53" customBuiltin="true"/>
    <cellStyle name="SAPBEXexcGood2" xfId="679" builtinId="53" customBuiltin="true"/>
    <cellStyle name="SAPBEXexcGood3" xfId="680" builtinId="53" customBuiltin="true"/>
    <cellStyle name="SAPBEXfilterDrill" xfId="681" builtinId="53" customBuiltin="true"/>
    <cellStyle name="SAPBEXfilterItem" xfId="682" builtinId="53" customBuiltin="true"/>
    <cellStyle name="SAPBEXfilterText" xfId="683" builtinId="53" customBuiltin="true"/>
    <cellStyle name="SAPBEXformats" xfId="684" builtinId="53" customBuiltin="true"/>
    <cellStyle name="SAPBEXheaderItem" xfId="685" builtinId="53" customBuiltin="true"/>
    <cellStyle name="SAPBEXheaderText" xfId="686" builtinId="53" customBuiltin="true"/>
    <cellStyle name="SAPBEXHLevel0" xfId="687" builtinId="53" customBuiltin="true"/>
    <cellStyle name="SAPBEXHLevel0X" xfId="688" builtinId="53" customBuiltin="true"/>
    <cellStyle name="SAPBEXHLevel1" xfId="689" builtinId="53" customBuiltin="true"/>
    <cellStyle name="SAPBEXHLevel1X" xfId="690" builtinId="53" customBuiltin="true"/>
    <cellStyle name="SAPBEXHLevel2" xfId="691" builtinId="53" customBuiltin="true"/>
    <cellStyle name="SAPBEXHLevel2X" xfId="692" builtinId="53" customBuiltin="true"/>
    <cellStyle name="SAPBEXHLevel3" xfId="693" builtinId="53" customBuiltin="true"/>
    <cellStyle name="SAPBEXHLevel3X" xfId="694" builtinId="53" customBuiltin="true"/>
    <cellStyle name="SAPBEXresData" xfId="695" builtinId="53" customBuiltin="true"/>
    <cellStyle name="SAPBEXresDataEmph" xfId="696" builtinId="53" customBuiltin="true"/>
    <cellStyle name="SAPBEXresItem" xfId="697" builtinId="53" customBuiltin="true"/>
    <cellStyle name="SAPBEXresItemX" xfId="698" builtinId="53" customBuiltin="true"/>
    <cellStyle name="SAPBEXstdData" xfId="699" builtinId="53" customBuiltin="true"/>
    <cellStyle name="SAPBEXstdDataEmph" xfId="700" builtinId="53" customBuiltin="true"/>
    <cellStyle name="SAPBEXstdItem" xfId="701" builtinId="53" customBuiltin="true"/>
    <cellStyle name="SAPBEXstdItemX" xfId="702" builtinId="53" customBuiltin="true"/>
    <cellStyle name="SAPBEXtitle" xfId="703" builtinId="53" customBuiltin="true"/>
    <cellStyle name="SAPBEXundefined" xfId="704" builtinId="53" customBuiltin="true"/>
    <cellStyle name="Sheet Title" xfId="705" builtinId="53" customBuiltin="true"/>
    <cellStyle name="Standard_laroux" xfId="706" builtinId="53" customBuiltin="true"/>
    <cellStyle name="Style 1" xfId="707" builtinId="53" customBuiltin="true"/>
    <cellStyle name="Style 2" xfId="708" builtinId="53" customBuiltin="true"/>
    <cellStyle name="Style1" xfId="709" builtinId="53" customBuiltin="true"/>
    <cellStyle name="Tajik" xfId="710" builtinId="53" customBuiltin="true"/>
    <cellStyle name="Text 7" xfId="711" builtinId="53" customBuiltin="true"/>
    <cellStyle name="Title" xfId="712" builtinId="53" customBuiltin="true"/>
    <cellStyle name="TopGrey" xfId="713" builtinId="53" customBuiltin="true"/>
    <cellStyle name="Total" xfId="714" builtinId="53" customBuiltin="true"/>
    <cellStyle name="Total 2" xfId="715" builtinId="53" customBuiltin="true"/>
    <cellStyle name="ux" xfId="716" builtinId="53" customBuiltin="true"/>
    <cellStyle name="Warning Text" xfId="717" builtinId="53" customBuiltin="true"/>
    <cellStyle name="Währung [0]_laroux" xfId="718" builtinId="53" customBuiltin="true"/>
    <cellStyle name="Währung_laroux" xfId="719" builtinId="53" customBuiltin="true"/>
    <cellStyle name="Îáû÷íûé_AMD" xfId="720" builtinId="53" customBuiltin="true"/>
    <cellStyle name="Акцент1 2" xfId="721" builtinId="53" customBuiltin="true"/>
    <cellStyle name="Акцент1 2 2" xfId="722" builtinId="53" customBuiltin="true"/>
    <cellStyle name="Акцент1 2 2 2" xfId="723" builtinId="53" customBuiltin="true"/>
    <cellStyle name="Акцент1 2 3" xfId="724" builtinId="53" customBuiltin="true"/>
    <cellStyle name="Акцент1 2 4" xfId="725" builtinId="53" customBuiltin="true"/>
    <cellStyle name="Акцент1 3" xfId="726" builtinId="53" customBuiltin="true"/>
    <cellStyle name="Акцент1 3 2" xfId="727" builtinId="53" customBuiltin="true"/>
    <cellStyle name="Акцент1 4" xfId="728" builtinId="53" customBuiltin="true"/>
    <cellStyle name="Акцент1 4 2" xfId="729" builtinId="53" customBuiltin="true"/>
    <cellStyle name="Акцент1 5" xfId="730" builtinId="53" customBuiltin="true"/>
    <cellStyle name="Акцент2 2" xfId="731" builtinId="53" customBuiltin="true"/>
    <cellStyle name="Акцент2 2 2" xfId="732" builtinId="53" customBuiltin="true"/>
    <cellStyle name="Акцент2 2 3" xfId="733" builtinId="53" customBuiltin="true"/>
    <cellStyle name="Акцент2 3" xfId="734" builtinId="53" customBuiltin="true"/>
    <cellStyle name="Акцент2 4" xfId="735" builtinId="53" customBuiltin="true"/>
    <cellStyle name="Акцент2 4 2" xfId="736" builtinId="53" customBuiltin="true"/>
    <cellStyle name="Акцент3 2" xfId="737" builtinId="53" customBuiltin="true"/>
    <cellStyle name="Акцент3 2 2" xfId="738" builtinId="53" customBuiltin="true"/>
    <cellStyle name="Акцент3 2 3" xfId="739" builtinId="53" customBuiltin="true"/>
    <cellStyle name="Акцент3 3" xfId="740" builtinId="53" customBuiltin="true"/>
    <cellStyle name="Акцент3 4" xfId="741" builtinId="53" customBuiltin="true"/>
    <cellStyle name="Акцент3 4 2" xfId="742" builtinId="53" customBuiltin="true"/>
    <cellStyle name="Акцент4 2" xfId="743" builtinId="53" customBuiltin="true"/>
    <cellStyle name="Акцент4 2 2" xfId="744" builtinId="53" customBuiltin="true"/>
    <cellStyle name="Акцент4 2 2 2" xfId="745" builtinId="53" customBuiltin="true"/>
    <cellStyle name="Акцент4 2 3" xfId="746" builtinId="53" customBuiltin="true"/>
    <cellStyle name="Акцент4 2 4" xfId="747" builtinId="53" customBuiltin="true"/>
    <cellStyle name="Акцент4 3" xfId="748" builtinId="53" customBuiltin="true"/>
    <cellStyle name="Акцент4 3 2" xfId="749" builtinId="53" customBuiltin="true"/>
    <cellStyle name="Акцент4 4" xfId="750" builtinId="53" customBuiltin="true"/>
    <cellStyle name="Акцент4 4 2" xfId="751" builtinId="53" customBuiltin="true"/>
    <cellStyle name="Акцент5 2" xfId="752" builtinId="53" customBuiltin="true"/>
    <cellStyle name="Акцент5 2 2" xfId="753" builtinId="53" customBuiltin="true"/>
    <cellStyle name="Акцент5 2 3" xfId="754" builtinId="53" customBuiltin="true"/>
    <cellStyle name="Акцент5 3" xfId="755" builtinId="53" customBuiltin="true"/>
    <cellStyle name="Акцент5 4" xfId="756" builtinId="53" customBuiltin="true"/>
    <cellStyle name="Акцент6 2" xfId="757" builtinId="53" customBuiltin="true"/>
    <cellStyle name="Акцент6 2 2" xfId="758" builtinId="53" customBuiltin="true"/>
    <cellStyle name="Акцент6 2 3" xfId="759" builtinId="53" customBuiltin="true"/>
    <cellStyle name="Акцент6 3" xfId="760" builtinId="53" customBuiltin="true"/>
    <cellStyle name="Акцент6 4" xfId="761" builtinId="53" customBuiltin="true"/>
    <cellStyle name="Акцент6 4 2" xfId="762" builtinId="53" customBuiltin="true"/>
    <cellStyle name="Ввод  2" xfId="763" builtinId="53" customBuiltin="true"/>
    <cellStyle name="Ввод  2 2" xfId="764" builtinId="53" customBuiltin="true"/>
    <cellStyle name="Ввод  2 2 2" xfId="765" builtinId="53" customBuiltin="true"/>
    <cellStyle name="Ввод  2 3" xfId="766" builtinId="53" customBuiltin="true"/>
    <cellStyle name="Ввод  2 4" xfId="767" builtinId="53" customBuiltin="true"/>
    <cellStyle name="Ввод  3" xfId="768" builtinId="53" customBuiltin="true"/>
    <cellStyle name="Ввод  3 2" xfId="769" builtinId="53" customBuiltin="true"/>
    <cellStyle name="Ввод  4" xfId="770" builtinId="53" customBuiltin="true"/>
    <cellStyle name="Ввод  4 2" xfId="771" builtinId="53" customBuiltin="true"/>
    <cellStyle name="Вывод 2" xfId="772" builtinId="53" customBuiltin="true"/>
    <cellStyle name="Вывод 2 2" xfId="773" builtinId="53" customBuiltin="true"/>
    <cellStyle name="Вывод 2 2 2" xfId="774" builtinId="53" customBuiltin="true"/>
    <cellStyle name="Вывод 2 3" xfId="775" builtinId="53" customBuiltin="true"/>
    <cellStyle name="Вывод 2 4" xfId="776" builtinId="53" customBuiltin="true"/>
    <cellStyle name="Вывод 3" xfId="777" builtinId="53" customBuiltin="true"/>
    <cellStyle name="Вывод 3 2" xfId="778" builtinId="53" customBuiltin="true"/>
    <cellStyle name="Вывод 4" xfId="779" builtinId="53" customBuiltin="true"/>
    <cellStyle name="Вывод 4 2" xfId="780" builtinId="53" customBuiltin="true"/>
    <cellStyle name="Вычисление 2" xfId="781" builtinId="53" customBuiltin="true"/>
    <cellStyle name="Вычисление 2 2" xfId="782" builtinId="53" customBuiltin="true"/>
    <cellStyle name="Вычисление 2 2 2" xfId="783" builtinId="53" customBuiltin="true"/>
    <cellStyle name="Вычисление 2 3" xfId="784" builtinId="53" customBuiltin="true"/>
    <cellStyle name="Вычисление 2 4" xfId="785" builtinId="53" customBuiltin="true"/>
    <cellStyle name="Вычисление 3" xfId="786" builtinId="53" customBuiltin="true"/>
    <cellStyle name="Вычисление 3 2" xfId="787" builtinId="53" customBuiltin="true"/>
    <cellStyle name="Вычисление 4" xfId="788" builtinId="53" customBuiltin="true"/>
    <cellStyle name="Вычисление 4 2" xfId="789" builtinId="53" customBuiltin="true"/>
    <cellStyle name="Вычисление 5" xfId="790" builtinId="53" customBuiltin="true"/>
    <cellStyle name="Гиперссылка 2" xfId="791" builtinId="53" customBuiltin="true"/>
    <cellStyle name="Гиперссылка 3" xfId="792" builtinId="53" customBuiltin="true"/>
    <cellStyle name="ДАТА" xfId="793" builtinId="53" customBuiltin="true"/>
    <cellStyle name="Денежный 2" xfId="794" builtinId="53" customBuiltin="true"/>
    <cellStyle name="ЗАГОЛОВОК1" xfId="795" builtinId="53" customBuiltin="true"/>
    <cellStyle name="ЗАГОЛОВОК2" xfId="796" builtinId="53" customBuiltin="true"/>
    <cellStyle name="Заголовок 1 2" xfId="797" builtinId="53" customBuiltin="true"/>
    <cellStyle name="Заголовок 1 2 2" xfId="798" builtinId="53" customBuiltin="true"/>
    <cellStyle name="Заголовок 1 2 2 2" xfId="799" builtinId="53" customBuiltin="true"/>
    <cellStyle name="Заголовок 1 2 3" xfId="800" builtinId="53" customBuiltin="true"/>
    <cellStyle name="Заголовок 1 2 4" xfId="801" builtinId="53" customBuiltin="true"/>
    <cellStyle name="Заголовок 1 3" xfId="802" builtinId="53" customBuiltin="true"/>
    <cellStyle name="Заголовок 1 3 2" xfId="803" builtinId="53" customBuiltin="true"/>
    <cellStyle name="Заголовок 1 4" xfId="804" builtinId="53" customBuiltin="true"/>
    <cellStyle name="Заголовок 1 4 2" xfId="805" builtinId="53" customBuiltin="true"/>
    <cellStyle name="Заголовок 1 5" xfId="806" builtinId="53" customBuiltin="true"/>
    <cellStyle name="Заголовок 2 2" xfId="807" builtinId="53" customBuiltin="true"/>
    <cellStyle name="Заголовок 2 2 2" xfId="808" builtinId="53" customBuiltin="true"/>
    <cellStyle name="Заголовок 2 2 2 2" xfId="809" builtinId="53" customBuiltin="true"/>
    <cellStyle name="Заголовок 2 2 3" xfId="810" builtinId="53" customBuiltin="true"/>
    <cellStyle name="Заголовок 2 2 4" xfId="811" builtinId="53" customBuiltin="true"/>
    <cellStyle name="Заголовок 2 3" xfId="812" builtinId="53" customBuiltin="true"/>
    <cellStyle name="Заголовок 2 3 2" xfId="813" builtinId="53" customBuiltin="true"/>
    <cellStyle name="Заголовок 2 4" xfId="814" builtinId="53" customBuiltin="true"/>
    <cellStyle name="Заголовок 2 4 2" xfId="815" builtinId="53" customBuiltin="true"/>
    <cellStyle name="Заголовок 2 5" xfId="816" builtinId="53" customBuiltin="true"/>
    <cellStyle name="Заголовок 3 2" xfId="817" builtinId="53" customBuiltin="true"/>
    <cellStyle name="Заголовок 3 2 2" xfId="818" builtinId="53" customBuiltin="true"/>
    <cellStyle name="Заголовок 3 2 2 2" xfId="819" builtinId="53" customBuiltin="true"/>
    <cellStyle name="Заголовок 3 2 3" xfId="820" builtinId="53" customBuiltin="true"/>
    <cellStyle name="Заголовок 3 2 4" xfId="821" builtinId="53" customBuiltin="true"/>
    <cellStyle name="Заголовок 3 3" xfId="822" builtinId="53" customBuiltin="true"/>
    <cellStyle name="Заголовок 3 3 2" xfId="823" builtinId="53" customBuiltin="true"/>
    <cellStyle name="Заголовок 3 4" xfId="824" builtinId="53" customBuiltin="true"/>
    <cellStyle name="Заголовок 3 4 2" xfId="825" builtinId="53" customBuiltin="true"/>
    <cellStyle name="Заголовок 3 5" xfId="826" builtinId="53" customBuiltin="true"/>
    <cellStyle name="Заголовок 4 2" xfId="827" builtinId="53" customBuiltin="true"/>
    <cellStyle name="Заголовок 4 2 2" xfId="828" builtinId="53" customBuiltin="true"/>
    <cellStyle name="Заголовок 4 2 2 2" xfId="829" builtinId="53" customBuiltin="true"/>
    <cellStyle name="Заголовок 4 2 3" xfId="830" builtinId="53" customBuiltin="true"/>
    <cellStyle name="Заголовок 4 2 4" xfId="831" builtinId="53" customBuiltin="true"/>
    <cellStyle name="Заголовок 4 3" xfId="832" builtinId="53" customBuiltin="true"/>
    <cellStyle name="Заголовок 4 3 2" xfId="833" builtinId="53" customBuiltin="true"/>
    <cellStyle name="Заголовок 4 4" xfId="834" builtinId="53" customBuiltin="true"/>
    <cellStyle name="Заголовок 4 4 2" xfId="835" builtinId="53" customBuiltin="true"/>
    <cellStyle name="ИТОГОВЫЙ" xfId="836" builtinId="53" customBuiltin="true"/>
    <cellStyle name="Итог 2" xfId="837" builtinId="53" customBuiltin="true"/>
    <cellStyle name="Итог 2 2" xfId="838" builtinId="53" customBuiltin="true"/>
    <cellStyle name="Итог 2 2 2" xfId="839" builtinId="53" customBuiltin="true"/>
    <cellStyle name="Итог 2 3" xfId="840" builtinId="53" customBuiltin="true"/>
    <cellStyle name="Итог 2 4" xfId="841" builtinId="53" customBuiltin="true"/>
    <cellStyle name="Итог 3" xfId="842" builtinId="53" customBuiltin="true"/>
    <cellStyle name="Итог 3 2" xfId="843" builtinId="53" customBuiltin="true"/>
    <cellStyle name="Итог 4" xfId="844" builtinId="53" customBuiltin="true"/>
    <cellStyle name="Итог 4 2" xfId="845" builtinId="53" customBuiltin="true"/>
    <cellStyle name="Итог 5" xfId="846" builtinId="53" customBuiltin="true"/>
    <cellStyle name="Контрольная ячейка 2" xfId="847" builtinId="53" customBuiltin="true"/>
    <cellStyle name="Контрольная ячейка 2 2" xfId="848" builtinId="53" customBuiltin="true"/>
    <cellStyle name="Контрольная ячейка 2 3" xfId="849" builtinId="53" customBuiltin="true"/>
    <cellStyle name="Контрольная ячейка 3" xfId="850" builtinId="53" customBuiltin="true"/>
    <cellStyle name="Контрольная ячейка 4" xfId="851" builtinId="53" customBuiltin="true"/>
    <cellStyle name="Название 10" xfId="852" builtinId="53" customBuiltin="true"/>
    <cellStyle name="Название 11" xfId="853" builtinId="53" customBuiltin="true"/>
    <cellStyle name="Название 12" xfId="854" builtinId="53" customBuiltin="true"/>
    <cellStyle name="Название 13" xfId="855" builtinId="53" customBuiltin="true"/>
    <cellStyle name="Название 14" xfId="856" builtinId="53" customBuiltin="true"/>
    <cellStyle name="Название 15" xfId="857" builtinId="53" customBuiltin="true"/>
    <cellStyle name="Название 2" xfId="858" builtinId="53" customBuiltin="true"/>
    <cellStyle name="Название 2 2" xfId="859" builtinId="53" customBuiltin="true"/>
    <cellStyle name="Название 2 2 2" xfId="860" builtinId="53" customBuiltin="true"/>
    <cellStyle name="Название 2 3" xfId="861" builtinId="53" customBuiltin="true"/>
    <cellStyle name="Название 2 4" xfId="862" builtinId="53" customBuiltin="true"/>
    <cellStyle name="Название 3" xfId="863" builtinId="53" customBuiltin="true"/>
    <cellStyle name="Название 3 2" xfId="864" builtinId="53" customBuiltin="true"/>
    <cellStyle name="Название 4" xfId="865" builtinId="53" customBuiltin="true"/>
    <cellStyle name="Название 5" xfId="866" builtinId="53" customBuiltin="true"/>
    <cellStyle name="Название 6" xfId="867" builtinId="53" customBuiltin="true"/>
    <cellStyle name="Название 7" xfId="868" builtinId="53" customBuiltin="true"/>
    <cellStyle name="Название 8" xfId="869" builtinId="53" customBuiltin="true"/>
    <cellStyle name="Название 9" xfId="870" builtinId="53" customBuiltin="true"/>
    <cellStyle name="Нейтральный 2" xfId="871" builtinId="53" customBuiltin="true"/>
    <cellStyle name="Нейтральный 2 2" xfId="872" builtinId="53" customBuiltin="true"/>
    <cellStyle name="Нейтральный 2 3" xfId="873" builtinId="53" customBuiltin="true"/>
    <cellStyle name="Нейтральный 3" xfId="874" builtinId="53" customBuiltin="true"/>
    <cellStyle name="Нейтральный 4" xfId="875" builtinId="53" customBuiltin="true"/>
    <cellStyle name="Нейтральный 4 2" xfId="876" builtinId="53" customBuiltin="true"/>
    <cellStyle name="Обычный 10" xfId="877" builtinId="53" customBuiltin="true"/>
    <cellStyle name="Обычный 10 2" xfId="878" builtinId="53" customBuiltin="true"/>
    <cellStyle name="Обычный 10 2 2" xfId="879" builtinId="53" customBuiltin="true"/>
    <cellStyle name="Обычный 10 2 2 2" xfId="880" builtinId="53" customBuiltin="true"/>
    <cellStyle name="Обычный 10 2 3" xfId="881" builtinId="53" customBuiltin="true"/>
    <cellStyle name="Обычный 10 2 4" xfId="882" builtinId="53" customBuiltin="true"/>
    <cellStyle name="Обычный 10 3" xfId="883" builtinId="53" customBuiltin="true"/>
    <cellStyle name="Обычный 10 3 2" xfId="884" builtinId="53" customBuiltin="true"/>
    <cellStyle name="Обычный 10 3 2 2" xfId="885" builtinId="53" customBuiltin="true"/>
    <cellStyle name="Обычный 10 3 3" xfId="886" builtinId="53" customBuiltin="true"/>
    <cellStyle name="Обычный 10 3 4" xfId="887" builtinId="53" customBuiltin="true"/>
    <cellStyle name="Обычный 10 4" xfId="888" builtinId="53" customBuiltin="true"/>
    <cellStyle name="Обычный 10 4 2" xfId="889" builtinId="53" customBuiltin="true"/>
    <cellStyle name="Обычный 10 5" xfId="890" builtinId="53" customBuiltin="true"/>
    <cellStyle name="Обычный 10 6" xfId="891" builtinId="53" customBuiltin="true"/>
    <cellStyle name="Обычный 100" xfId="892" builtinId="53" customBuiltin="true"/>
    <cellStyle name="Обычный 100 2" xfId="893" builtinId="53" customBuiltin="true"/>
    <cellStyle name="Обычный 101" xfId="894" builtinId="53" customBuiltin="true"/>
    <cellStyle name="Обычный 101 2" xfId="895" builtinId="53" customBuiltin="true"/>
    <cellStyle name="Обычный 102" xfId="896" builtinId="53" customBuiltin="true"/>
    <cellStyle name="Обычный 102 2" xfId="897" builtinId="53" customBuiltin="true"/>
    <cellStyle name="Обычный 103" xfId="898" builtinId="53" customBuiltin="true"/>
    <cellStyle name="Обычный 103 2" xfId="899" builtinId="53" customBuiltin="true"/>
    <cellStyle name="Обычный 104" xfId="900" builtinId="53" customBuiltin="true"/>
    <cellStyle name="Обычный 104 2" xfId="901" builtinId="53" customBuiltin="true"/>
    <cellStyle name="Обычный 105" xfId="902" builtinId="53" customBuiltin="true"/>
    <cellStyle name="Обычный 105 2" xfId="903" builtinId="53" customBuiltin="true"/>
    <cellStyle name="Обычный 106" xfId="904" builtinId="53" customBuiltin="true"/>
    <cellStyle name="Обычный 106 2" xfId="905" builtinId="53" customBuiltin="true"/>
    <cellStyle name="Обычный 107" xfId="906" builtinId="53" customBuiltin="true"/>
    <cellStyle name="Обычный 107 2" xfId="907" builtinId="53" customBuiltin="true"/>
    <cellStyle name="Обычный 108" xfId="908" builtinId="53" customBuiltin="true"/>
    <cellStyle name="Обычный 108 2" xfId="909" builtinId="53" customBuiltin="true"/>
    <cellStyle name="Обычный 109" xfId="910" builtinId="53" customBuiltin="true"/>
    <cellStyle name="Обычный 109 2" xfId="911" builtinId="53" customBuiltin="true"/>
    <cellStyle name="Обычный 11" xfId="912" builtinId="53" customBuiltin="true"/>
    <cellStyle name="Обычный 11 2" xfId="913" builtinId="53" customBuiltin="true"/>
    <cellStyle name="Обычный 11 2 2" xfId="914" builtinId="53" customBuiltin="true"/>
    <cellStyle name="Обычный 11 2 2 2" xfId="915" builtinId="53" customBuiltin="true"/>
    <cellStyle name="Обычный 11 2 2 3" xfId="916" builtinId="53" customBuiltin="true"/>
    <cellStyle name="Обычный 11 2 3" xfId="917" builtinId="53" customBuiltin="true"/>
    <cellStyle name="Обычный 11 2 4" xfId="918" builtinId="53" customBuiltin="true"/>
    <cellStyle name="Обычный 11 3" xfId="919" builtinId="53" customBuiltin="true"/>
    <cellStyle name="Обычный 11 3 2" xfId="920" builtinId="53" customBuiltin="true"/>
    <cellStyle name="Обычный 11 3 2 2" xfId="921" builtinId="53" customBuiltin="true"/>
    <cellStyle name="Обычный 11 3 3" xfId="922" builtinId="53" customBuiltin="true"/>
    <cellStyle name="Обычный 11 3 4" xfId="923" builtinId="53" customBuiltin="true"/>
    <cellStyle name="Обычный 11 4" xfId="924" builtinId="53" customBuiltin="true"/>
    <cellStyle name="Обычный 11 4 2" xfId="925" builtinId="53" customBuiltin="true"/>
    <cellStyle name="Обычный 11 5" xfId="926" builtinId="53" customBuiltin="true"/>
    <cellStyle name="Обычный 11 6" xfId="927" builtinId="53" customBuiltin="true"/>
    <cellStyle name="Обычный 110" xfId="928" builtinId="53" customBuiltin="true"/>
    <cellStyle name="Обычный 110 2" xfId="929" builtinId="53" customBuiltin="true"/>
    <cellStyle name="Обычный 111" xfId="930" builtinId="53" customBuiltin="true"/>
    <cellStyle name="Обычный 111 2" xfId="931" builtinId="53" customBuiltin="true"/>
    <cellStyle name="Обычный 112" xfId="932" builtinId="53" customBuiltin="true"/>
    <cellStyle name="Обычный 113" xfId="933" builtinId="53" customBuiltin="true"/>
    <cellStyle name="Обычный 113 2" xfId="934" builtinId="53" customBuiltin="true"/>
    <cellStyle name="Обычный 114" xfId="935" builtinId="53" customBuiltin="true"/>
    <cellStyle name="Обычный 114 2" xfId="936" builtinId="53" customBuiltin="true"/>
    <cellStyle name="Обычный 115" xfId="937" builtinId="53" customBuiltin="true"/>
    <cellStyle name="Обычный 116" xfId="938" builtinId="53" customBuiltin="true"/>
    <cellStyle name="Обычный 117" xfId="939" builtinId="53" customBuiltin="true"/>
    <cellStyle name="Обычный 118" xfId="940" builtinId="53" customBuiltin="true"/>
    <cellStyle name="Обычный 119" xfId="941" builtinId="53" customBuiltin="true"/>
    <cellStyle name="Обычный 12" xfId="942" builtinId="53" customBuiltin="true"/>
    <cellStyle name="Обычный 12 2" xfId="943" builtinId="53" customBuiltin="true"/>
    <cellStyle name="Обычный 12 2 2" xfId="944" builtinId="53" customBuiltin="true"/>
    <cellStyle name="Обычный 12 2 2 2" xfId="945" builtinId="53" customBuiltin="true"/>
    <cellStyle name="Обычный 12 2 3" xfId="946" builtinId="53" customBuiltin="true"/>
    <cellStyle name="Обычный 12 2 4" xfId="947" builtinId="53" customBuiltin="true"/>
    <cellStyle name="Обычный 12 3" xfId="948" builtinId="53" customBuiltin="true"/>
    <cellStyle name="Обычный 12 3 2" xfId="949" builtinId="53" customBuiltin="true"/>
    <cellStyle name="Обычный 12 3 2 2" xfId="950" builtinId="53" customBuiltin="true"/>
    <cellStyle name="Обычный 12 3 3" xfId="951" builtinId="53" customBuiltin="true"/>
    <cellStyle name="Обычный 12 3 4" xfId="952" builtinId="53" customBuiltin="true"/>
    <cellStyle name="Обычный 12 4" xfId="953" builtinId="53" customBuiltin="true"/>
    <cellStyle name="Обычный 12 4 2" xfId="954" builtinId="53" customBuiltin="true"/>
    <cellStyle name="Обычный 12 5" xfId="955" builtinId="53" customBuiltin="true"/>
    <cellStyle name="Обычный 12 6" xfId="956" builtinId="53" customBuiltin="true"/>
    <cellStyle name="Обычный 120" xfId="957" builtinId="53" customBuiltin="true"/>
    <cellStyle name="Обычный 121" xfId="958" builtinId="53" customBuiltin="true"/>
    <cellStyle name="Обычный 122" xfId="959" builtinId="53" customBuiltin="true"/>
    <cellStyle name="Обычный 123" xfId="960" builtinId="53" customBuiltin="true"/>
    <cellStyle name="Обычный 124" xfId="961" builtinId="53" customBuiltin="true"/>
    <cellStyle name="Обычный 125" xfId="962" builtinId="53" customBuiltin="true"/>
    <cellStyle name="Обычный 126" xfId="963" builtinId="53" customBuiltin="true"/>
    <cellStyle name="Обычный 127" xfId="964" builtinId="53" customBuiltin="true"/>
    <cellStyle name="Обычный 128" xfId="965" builtinId="53" customBuiltin="true"/>
    <cellStyle name="Обычный 129" xfId="966" builtinId="53" customBuiltin="true"/>
    <cellStyle name="Обычный 13" xfId="967" builtinId="53" customBuiltin="true"/>
    <cellStyle name="Обычный 13 2" xfId="968" builtinId="53" customBuiltin="true"/>
    <cellStyle name="Обычный 13 2 2" xfId="969" builtinId="53" customBuiltin="true"/>
    <cellStyle name="Обычный 13 2 3" xfId="970" builtinId="53" customBuiltin="true"/>
    <cellStyle name="Обычный 13 3" xfId="971" builtinId="53" customBuiltin="true"/>
    <cellStyle name="Обычный 13 3 2" xfId="972" builtinId="53" customBuiltin="true"/>
    <cellStyle name="Обычный 13 4" xfId="973" builtinId="53" customBuiltin="true"/>
    <cellStyle name="Обычный 130" xfId="974" builtinId="53" customBuiltin="true"/>
    <cellStyle name="Обычный 131" xfId="975" builtinId="53" customBuiltin="true"/>
    <cellStyle name="Обычный 14" xfId="976" builtinId="53" customBuiltin="true"/>
    <cellStyle name="Обычный 14 2" xfId="977" builtinId="53" customBuiltin="true"/>
    <cellStyle name="Обычный 14 2 2" xfId="978" builtinId="53" customBuiltin="true"/>
    <cellStyle name="Обычный 14 3" xfId="979" builtinId="53" customBuiltin="true"/>
    <cellStyle name="Обычный 14 4" xfId="980" builtinId="53" customBuiltin="true"/>
    <cellStyle name="Обычный 14 5" xfId="981" builtinId="53" customBuiltin="true"/>
    <cellStyle name="Обычный 14 5 2" xfId="982" builtinId="53" customBuiltin="true"/>
    <cellStyle name="Обычный 14 6" xfId="983" builtinId="53" customBuiltin="true"/>
    <cellStyle name="Обычный 14 7" xfId="984" builtinId="53" customBuiltin="true"/>
    <cellStyle name="Обычный 15" xfId="985" builtinId="53" customBuiltin="true"/>
    <cellStyle name="Обычный 15 2" xfId="986" builtinId="53" customBuiltin="true"/>
    <cellStyle name="Обычный 15 2 2" xfId="987" builtinId="53" customBuiltin="true"/>
    <cellStyle name="Обычный 15 3" xfId="988" builtinId="53" customBuiltin="true"/>
    <cellStyle name="Обычный 15 3 2" xfId="989" builtinId="53" customBuiltin="true"/>
    <cellStyle name="Обычный 15 4" xfId="990" builtinId="53" customBuiltin="true"/>
    <cellStyle name="Обычный 15 5" xfId="991" builtinId="53" customBuiltin="true"/>
    <cellStyle name="Обычный 15 5 2" xfId="992" builtinId="53" customBuiltin="true"/>
    <cellStyle name="Обычный 15 6" xfId="993" builtinId="53" customBuiltin="true"/>
    <cellStyle name="Обычный 15 7" xfId="994" builtinId="53" customBuiltin="true"/>
    <cellStyle name="Обычный 16" xfId="995" builtinId="53" customBuiltin="true"/>
    <cellStyle name="Обычный 16 2" xfId="996" builtinId="53" customBuiltin="true"/>
    <cellStyle name="Обычный 16 2 2" xfId="997" builtinId="53" customBuiltin="true"/>
    <cellStyle name="Обычный 16 3" xfId="998" builtinId="53" customBuiltin="true"/>
    <cellStyle name="Обычный 16 4" xfId="999" builtinId="53" customBuiltin="true"/>
    <cellStyle name="Обычный 16 5" xfId="1000" builtinId="53" customBuiltin="true"/>
    <cellStyle name="Обычный 16 5 2" xfId="1001" builtinId="53" customBuiltin="true"/>
    <cellStyle name="Обычный 16 6" xfId="1002" builtinId="53" customBuiltin="true"/>
    <cellStyle name="Обычный 16 7" xfId="1003" builtinId="53" customBuiltin="true"/>
    <cellStyle name="Обычный 17" xfId="1004" builtinId="53" customBuiltin="true"/>
    <cellStyle name="Обычный 17 2" xfId="1005" builtinId="53" customBuiltin="true"/>
    <cellStyle name="Обычный 17 2 2" xfId="1006" builtinId="53" customBuiltin="true"/>
    <cellStyle name="Обычный 17 3" xfId="1007" builtinId="53" customBuiltin="true"/>
    <cellStyle name="Обычный 17 4" xfId="1008" builtinId="53" customBuiltin="true"/>
    <cellStyle name="Обычный 17 5" xfId="1009" builtinId="53" customBuiltin="true"/>
    <cellStyle name="Обычный 17 5 2" xfId="1010" builtinId="53" customBuiltin="true"/>
    <cellStyle name="Обычный 17 6" xfId="1011" builtinId="53" customBuiltin="true"/>
    <cellStyle name="Обычный 17 7" xfId="1012" builtinId="53" customBuiltin="true"/>
    <cellStyle name="Обычный 18" xfId="1013" builtinId="53" customBuiltin="true"/>
    <cellStyle name="Обычный 18 2" xfId="1014" builtinId="53" customBuiltin="true"/>
    <cellStyle name="Обычный 18 3" xfId="1015" builtinId="53" customBuiltin="true"/>
    <cellStyle name="Обычный 18 4" xfId="1016" builtinId="53" customBuiltin="true"/>
    <cellStyle name="Обычный 18 5" xfId="1017" builtinId="53" customBuiltin="true"/>
    <cellStyle name="Обычный 18 5 2" xfId="1018" builtinId="53" customBuiltin="true"/>
    <cellStyle name="Обычный 18 6" xfId="1019" builtinId="53" customBuiltin="true"/>
    <cellStyle name="Обычный 18 7" xfId="1020" builtinId="53" customBuiltin="true"/>
    <cellStyle name="Обычный 19" xfId="1021" builtinId="53" customBuiltin="true"/>
    <cellStyle name="Обычный 19 2" xfId="1022" builtinId="53" customBuiltin="true"/>
    <cellStyle name="Обычный 19 2 2" xfId="1023" builtinId="53" customBuiltin="true"/>
    <cellStyle name="Обычный 19 3" xfId="1024" builtinId="53" customBuiltin="true"/>
    <cellStyle name="Обычный 19 4" xfId="1025" builtinId="53" customBuiltin="true"/>
    <cellStyle name="Обычный 2" xfId="1026" builtinId="53" customBuiltin="true"/>
    <cellStyle name="Обычный 2 10" xfId="1027" builtinId="53" customBuiltin="true"/>
    <cellStyle name="Обычный 2 11" xfId="1028" builtinId="53" customBuiltin="true"/>
    <cellStyle name="Обычный 2 2" xfId="1029" builtinId="53" customBuiltin="true"/>
    <cellStyle name="Обычный 2 2 2" xfId="1030" builtinId="53" customBuiltin="true"/>
    <cellStyle name="Обычный 2 2 3" xfId="1031" builtinId="53" customBuiltin="true"/>
    <cellStyle name="Обычный 2 2 4" xfId="1032" builtinId="53" customBuiltin="true"/>
    <cellStyle name="Обычный 2 2 4 2" xfId="1033" builtinId="53" customBuiltin="true"/>
    <cellStyle name="Обычный 2 2 5" xfId="1034" builtinId="53" customBuiltin="true"/>
    <cellStyle name="Обычный 2 2 6" xfId="1035" builtinId="53" customBuiltin="true"/>
    <cellStyle name="Обычный 2 2 7" xfId="1036" builtinId="53" customBuiltin="true"/>
    <cellStyle name="Обычный 2 2 8" xfId="1037" builtinId="53" customBuiltin="true"/>
    <cellStyle name="Обычный 2 3" xfId="1038" builtinId="53" customBuiltin="true"/>
    <cellStyle name="Обычный 2 3 2" xfId="1039" builtinId="53" customBuiltin="true"/>
    <cellStyle name="Обычный 2 3 3" xfId="1040" builtinId="53" customBuiltin="true"/>
    <cellStyle name="Обычный 2 4" xfId="1041" builtinId="53" customBuiltin="true"/>
    <cellStyle name="Обычный 2 4 2" xfId="1042" builtinId="53" customBuiltin="true"/>
    <cellStyle name="Обычный 2 5" xfId="1043" builtinId="53" customBuiltin="true"/>
    <cellStyle name="Обычный 2 6" xfId="1044" builtinId="53" customBuiltin="true"/>
    <cellStyle name="Обычный 2 7" xfId="1045" builtinId="53" customBuiltin="true"/>
    <cellStyle name="Обычный 2 8" xfId="1046" builtinId="53" customBuiltin="true"/>
    <cellStyle name="Обычный 2 8 2" xfId="1047" builtinId="53" customBuiltin="true"/>
    <cellStyle name="Обычный 2 9" xfId="1048" builtinId="53" customBuiltin="true"/>
    <cellStyle name="Обычный 20" xfId="1049" builtinId="53" customBuiltin="true"/>
    <cellStyle name="Обычный 20 2" xfId="1050" builtinId="53" customBuiltin="true"/>
    <cellStyle name="Обычный 20 2 2" xfId="1051" builtinId="53" customBuiltin="true"/>
    <cellStyle name="Обычный 20 3" xfId="1052" builtinId="53" customBuiltin="true"/>
    <cellStyle name="Обычный 20 4" xfId="1053" builtinId="53" customBuiltin="true"/>
    <cellStyle name="Обычный 21" xfId="1054" builtinId="53" customBuiltin="true"/>
    <cellStyle name="Обычный 21 2" xfId="1055" builtinId="53" customBuiltin="true"/>
    <cellStyle name="Обычный 21 2 2" xfId="1056" builtinId="53" customBuiltin="true"/>
    <cellStyle name="Обычный 21 3" xfId="1057" builtinId="53" customBuiltin="true"/>
    <cellStyle name="Обычный 21 4" xfId="1058" builtinId="53" customBuiltin="true"/>
    <cellStyle name="Обычный 22" xfId="1059" builtinId="53" customBuiltin="true"/>
    <cellStyle name="Обычный 22 2" xfId="1060" builtinId="53" customBuiltin="true"/>
    <cellStyle name="Обычный 22 2 2" xfId="1061" builtinId="53" customBuiltin="true"/>
    <cellStyle name="Обычный 22 2 3" xfId="1062" builtinId="53" customBuiltin="true"/>
    <cellStyle name="Обычный 22 3" xfId="1063" builtinId="53" customBuiltin="true"/>
    <cellStyle name="Обычный 22 4" xfId="1064" builtinId="53" customBuiltin="true"/>
    <cellStyle name="Обычный 23" xfId="1065" builtinId="53" customBuiltin="true"/>
    <cellStyle name="Обычный 23 2" xfId="1066" builtinId="53" customBuiltin="true"/>
    <cellStyle name="Обычный 23 2 2" xfId="1067" builtinId="53" customBuiltin="true"/>
    <cellStyle name="Обычный 23 3" xfId="1068" builtinId="53" customBuiltin="true"/>
    <cellStyle name="Обычный 23 4" xfId="1069" builtinId="53" customBuiltin="true"/>
    <cellStyle name="Обычный 24" xfId="1070" builtinId="53" customBuiltin="true"/>
    <cellStyle name="Обычный 24 2" xfId="1071" builtinId="53" customBuiltin="true"/>
    <cellStyle name="Обычный 24 2 2" xfId="1072" builtinId="53" customBuiltin="true"/>
    <cellStyle name="Обычный 24 3" xfId="1073" builtinId="53" customBuiltin="true"/>
    <cellStyle name="Обычный 24 4" xfId="1074" builtinId="53" customBuiltin="true"/>
    <cellStyle name="Обычный 25" xfId="1075" builtinId="53" customBuiltin="true"/>
    <cellStyle name="Обычный 25 10" xfId="1076" builtinId="53" customBuiltin="true"/>
    <cellStyle name="Обычный 25 10 2" xfId="1077" builtinId="53" customBuiltin="true"/>
    <cellStyle name="Обычный 25 11" xfId="1078" builtinId="53" customBuiltin="true"/>
    <cellStyle name="Обычный 25 11 2" xfId="1079" builtinId="53" customBuiltin="true"/>
    <cellStyle name="Обычный 25 12" xfId="1080" builtinId="53" customBuiltin="true"/>
    <cellStyle name="Обычный 25 12 2" xfId="1081" builtinId="53" customBuiltin="true"/>
    <cellStyle name="Обычный 25 13" xfId="1082" builtinId="53" customBuiltin="true"/>
    <cellStyle name="Обычный 25 13 2" xfId="1083" builtinId="53" customBuiltin="true"/>
    <cellStyle name="Обычный 25 14" xfId="1084" builtinId="53" customBuiltin="true"/>
    <cellStyle name="Обычный 25 14 2" xfId="1085" builtinId="53" customBuiltin="true"/>
    <cellStyle name="Обычный 25 15" xfId="1086" builtinId="53" customBuiltin="true"/>
    <cellStyle name="Обычный 25 15 2" xfId="1087" builtinId="53" customBuiltin="true"/>
    <cellStyle name="Обычный 25 16" xfId="1088" builtinId="53" customBuiltin="true"/>
    <cellStyle name="Обычный 25 16 2" xfId="1089" builtinId="53" customBuiltin="true"/>
    <cellStyle name="Обычный 25 17" xfId="1090" builtinId="53" customBuiltin="true"/>
    <cellStyle name="Обычный 25 18" xfId="1091" builtinId="53" customBuiltin="true"/>
    <cellStyle name="Обычный 25 19" xfId="1092" builtinId="53" customBuiltin="true"/>
    <cellStyle name="Обычный 25 2" xfId="1093" builtinId="53" customBuiltin="true"/>
    <cellStyle name="Обычный 25 2 2" xfId="1094" builtinId="53" customBuiltin="true"/>
    <cellStyle name="Обычный 25 20" xfId="1095" builtinId="53" customBuiltin="true"/>
    <cellStyle name="Обычный 25 21" xfId="1096" builtinId="53" customBuiltin="true"/>
    <cellStyle name="Обычный 25 22" xfId="1097" builtinId="53" customBuiltin="true"/>
    <cellStyle name="Обычный 25 23" xfId="1098" builtinId="53" customBuiltin="true"/>
    <cellStyle name="Обычный 25 24" xfId="1099" builtinId="53" customBuiltin="true"/>
    <cellStyle name="Обычный 25 25" xfId="1100" builtinId="53" customBuiltin="true"/>
    <cellStyle name="Обычный 25 26" xfId="1101" builtinId="53" customBuiltin="true"/>
    <cellStyle name="Обычный 25 27" xfId="1102" builtinId="53" customBuiltin="true"/>
    <cellStyle name="Обычный 25 28" xfId="1103" builtinId="53" customBuiltin="true"/>
    <cellStyle name="Обычный 25 29" xfId="1104" builtinId="53" customBuiltin="true"/>
    <cellStyle name="Обычный 25 3" xfId="1105" builtinId="53" customBuiltin="true"/>
    <cellStyle name="Обычный 25 3 2" xfId="1106" builtinId="53" customBuiltin="true"/>
    <cellStyle name="Обычный 25 4" xfId="1107" builtinId="53" customBuiltin="true"/>
    <cellStyle name="Обычный 25 4 2" xfId="1108" builtinId="53" customBuiltin="true"/>
    <cellStyle name="Обычный 25 5" xfId="1109" builtinId="53" customBuiltin="true"/>
    <cellStyle name="Обычный 25 5 2" xfId="1110" builtinId="53" customBuiltin="true"/>
    <cellStyle name="Обычный 25 6" xfId="1111" builtinId="53" customBuiltin="true"/>
    <cellStyle name="Обычный 25 6 2" xfId="1112" builtinId="53" customBuiltin="true"/>
    <cellStyle name="Обычный 25 7" xfId="1113" builtinId="53" customBuiltin="true"/>
    <cellStyle name="Обычный 25 7 2" xfId="1114" builtinId="53" customBuiltin="true"/>
    <cellStyle name="Обычный 25 8" xfId="1115" builtinId="53" customBuiltin="true"/>
    <cellStyle name="Обычный 25 8 2" xfId="1116" builtinId="53" customBuiltin="true"/>
    <cellStyle name="Обычный 25 9" xfId="1117" builtinId="53" customBuiltin="true"/>
    <cellStyle name="Обычный 25 9 2" xfId="1118" builtinId="53" customBuiltin="true"/>
    <cellStyle name="Обычный 26" xfId="1119" builtinId="53" customBuiltin="true"/>
    <cellStyle name="Обычный 26 2" xfId="1120" builtinId="53" customBuiltin="true"/>
    <cellStyle name="Обычный 27" xfId="1121" builtinId="53" customBuiltin="true"/>
    <cellStyle name="Обычный 27 2" xfId="1122" builtinId="53" customBuiltin="true"/>
    <cellStyle name="Обычный 28" xfId="1123" builtinId="53" customBuiltin="true"/>
    <cellStyle name="Обычный 28 2" xfId="1124" builtinId="53" customBuiltin="true"/>
    <cellStyle name="Обычный 29" xfId="1125" builtinId="53" customBuiltin="true"/>
    <cellStyle name="Обычный 29 2" xfId="1126" builtinId="53" customBuiltin="true"/>
    <cellStyle name="Обычный 2_Bulletin NBKR №9 (2013)" xfId="1127" builtinId="53" customBuiltin="true"/>
    <cellStyle name="Обычный 3" xfId="1128" builtinId="53" customBuiltin="true"/>
    <cellStyle name="Обычный 3 2" xfId="1129" builtinId="53" customBuiltin="true"/>
    <cellStyle name="Обычный 3 2 2" xfId="1130" builtinId="53" customBuiltin="true"/>
    <cellStyle name="Обычный 3 2 3" xfId="1131" builtinId="53" customBuiltin="true"/>
    <cellStyle name="Обычный 3 3" xfId="1132" builtinId="53" customBuiltin="true"/>
    <cellStyle name="Обычный 3 3 2" xfId="1133" builtinId="53" customBuiltin="true"/>
    <cellStyle name="Обычный 3 3 3" xfId="1134" builtinId="53" customBuiltin="true"/>
    <cellStyle name="Обычный 3 4" xfId="1135" builtinId="53" customBuiltin="true"/>
    <cellStyle name="Обычный 3 4 2" xfId="1136" builtinId="53" customBuiltin="true"/>
    <cellStyle name="Обычный 3 4 3" xfId="1137" builtinId="53" customBuiltin="true"/>
    <cellStyle name="Обычный 3 5" xfId="1138" builtinId="53" customBuiltin="true"/>
    <cellStyle name="Обычный 3 5 2" xfId="1139" builtinId="53" customBuiltin="true"/>
    <cellStyle name="Обычный 3 6" xfId="1140" builtinId="53" customBuiltin="true"/>
    <cellStyle name="Обычный 3 7" xfId="1141" builtinId="53" customBuiltin="true"/>
    <cellStyle name="Обычный 30" xfId="1142" builtinId="53" customBuiltin="true"/>
    <cellStyle name="Обычный 30 2" xfId="1143" builtinId="53" customBuiltin="true"/>
    <cellStyle name="Обычный 31" xfId="1144" builtinId="53" customBuiltin="true"/>
    <cellStyle name="Обычный 31 2" xfId="1145" builtinId="53" customBuiltin="true"/>
    <cellStyle name="Обычный 32" xfId="1146" builtinId="53" customBuiltin="true"/>
    <cellStyle name="Обычный 32 2" xfId="1147" builtinId="53" customBuiltin="true"/>
    <cellStyle name="Обычный 33" xfId="1148" builtinId="53" customBuiltin="true"/>
    <cellStyle name="Обычный 33 2" xfId="1149" builtinId="53" customBuiltin="true"/>
    <cellStyle name="Обычный 34" xfId="1150" builtinId="53" customBuiltin="true"/>
    <cellStyle name="Обычный 34 2" xfId="1151" builtinId="53" customBuiltin="true"/>
    <cellStyle name="Обычный 35" xfId="1152" builtinId="53" customBuiltin="true"/>
    <cellStyle name="Обычный 35 2" xfId="1153" builtinId="53" customBuiltin="true"/>
    <cellStyle name="Обычный 36" xfId="1154" builtinId="53" customBuiltin="true"/>
    <cellStyle name="Обычный 36 2" xfId="1155" builtinId="53" customBuiltin="true"/>
    <cellStyle name="Обычный 37" xfId="1156" builtinId="53" customBuiltin="true"/>
    <cellStyle name="Обычный 37 2" xfId="1157" builtinId="53" customBuiltin="true"/>
    <cellStyle name="Обычный 38" xfId="1158" builtinId="53" customBuiltin="true"/>
    <cellStyle name="Обычный 38 2" xfId="1159" builtinId="53" customBuiltin="true"/>
    <cellStyle name="Обычный 39" xfId="1160" builtinId="53" customBuiltin="true"/>
    <cellStyle name="Обычный 39 2" xfId="1161" builtinId="53" customBuiltin="true"/>
    <cellStyle name="Обычный 4" xfId="1162" builtinId="53" customBuiltin="true"/>
    <cellStyle name="Обычный 4 2" xfId="1163" builtinId="53" customBuiltin="true"/>
    <cellStyle name="Обычный 4 2 2" xfId="1164" builtinId="53" customBuiltin="true"/>
    <cellStyle name="Обычный 4 3" xfId="1165" builtinId="53" customBuiltin="true"/>
    <cellStyle name="Обычный 4 3 2" xfId="1166" builtinId="53" customBuiltin="true"/>
    <cellStyle name="Обычный 4 4" xfId="1167" builtinId="53" customBuiltin="true"/>
    <cellStyle name="Обычный 4 4 2" xfId="1168" builtinId="53" customBuiltin="true"/>
    <cellStyle name="Обычный 4 5" xfId="1169" builtinId="53" customBuiltin="true"/>
    <cellStyle name="Обычный 4 6" xfId="1170" builtinId="53" customBuiltin="true"/>
    <cellStyle name="Обычный 4 7" xfId="1171" builtinId="53" customBuiltin="true"/>
    <cellStyle name="Обычный 40" xfId="1172" builtinId="53" customBuiltin="true"/>
    <cellStyle name="Обычный 40 2" xfId="1173" builtinId="53" customBuiltin="true"/>
    <cellStyle name="Обычный 41" xfId="1174" builtinId="53" customBuiltin="true"/>
    <cellStyle name="Обычный 41 2" xfId="1175" builtinId="53" customBuiltin="true"/>
    <cellStyle name="Обычный 42" xfId="1176" builtinId="53" customBuiltin="true"/>
    <cellStyle name="Обычный 42 2" xfId="1177" builtinId="53" customBuiltin="true"/>
    <cellStyle name="Обычный 43" xfId="1178" builtinId="53" customBuiltin="true"/>
    <cellStyle name="Обычный 43 2" xfId="1179" builtinId="53" customBuiltin="true"/>
    <cellStyle name="Обычный 44" xfId="1180" builtinId="53" customBuiltin="true"/>
    <cellStyle name="Обычный 44 2" xfId="1181" builtinId="53" customBuiltin="true"/>
    <cellStyle name="Обычный 45" xfId="1182" builtinId="53" customBuiltin="true"/>
    <cellStyle name="Обычный 45 2" xfId="1183" builtinId="53" customBuiltin="true"/>
    <cellStyle name="Обычный 46" xfId="1184" builtinId="53" customBuiltin="true"/>
    <cellStyle name="Обычный 46 2" xfId="1185" builtinId="53" customBuiltin="true"/>
    <cellStyle name="Обычный 47" xfId="1186" builtinId="53" customBuiltin="true"/>
    <cellStyle name="Обычный 47 2" xfId="1187" builtinId="53" customBuiltin="true"/>
    <cellStyle name="Обычный 48" xfId="1188" builtinId="53" customBuiltin="true"/>
    <cellStyle name="Обычный 48 2" xfId="1189" builtinId="53" customBuiltin="true"/>
    <cellStyle name="Обычный 49" xfId="1190" builtinId="53" customBuiltin="true"/>
    <cellStyle name="Обычный 49 2" xfId="1191" builtinId="53" customBuiltin="true"/>
    <cellStyle name="Обычный 5" xfId="1192" builtinId="53" customBuiltin="true"/>
    <cellStyle name="Обычный 5 2" xfId="1193" builtinId="53" customBuiltin="true"/>
    <cellStyle name="Обычный 5 2 2" xfId="1194" builtinId="53" customBuiltin="true"/>
    <cellStyle name="Обычный 5 3" xfId="1195" builtinId="53" customBuiltin="true"/>
    <cellStyle name="Обычный 5 3 2" xfId="1196" builtinId="53" customBuiltin="true"/>
    <cellStyle name="Обычный 5 4" xfId="1197" builtinId="53" customBuiltin="true"/>
    <cellStyle name="Обычный 5 4 2" xfId="1198" builtinId="53" customBuiltin="true"/>
    <cellStyle name="Обычный 5 5" xfId="1199" builtinId="53" customBuiltin="true"/>
    <cellStyle name="Обычный 5 6" xfId="1200" builtinId="53" customBuiltin="true"/>
    <cellStyle name="Обычный 50" xfId="1201" builtinId="53" customBuiltin="true"/>
    <cellStyle name="Обычный 50 2" xfId="1202" builtinId="53" customBuiltin="true"/>
    <cellStyle name="Обычный 51" xfId="1203" builtinId="53" customBuiltin="true"/>
    <cellStyle name="Обычный 51 2" xfId="1204" builtinId="53" customBuiltin="true"/>
    <cellStyle name="Обычный 52" xfId="1205" builtinId="53" customBuiltin="true"/>
    <cellStyle name="Обычный 52 2" xfId="1206" builtinId="53" customBuiltin="true"/>
    <cellStyle name="Обычный 53" xfId="1207" builtinId="53" customBuiltin="true"/>
    <cellStyle name="Обычный 53 2" xfId="1208" builtinId="53" customBuiltin="true"/>
    <cellStyle name="Обычный 54" xfId="1209" builtinId="53" customBuiltin="true"/>
    <cellStyle name="Обычный 54 2" xfId="1210" builtinId="53" customBuiltin="true"/>
    <cellStyle name="Обычный 55" xfId="1211" builtinId="53" customBuiltin="true"/>
    <cellStyle name="Обычный 55 2" xfId="1212" builtinId="53" customBuiltin="true"/>
    <cellStyle name="Обычный 56" xfId="1213" builtinId="53" customBuiltin="true"/>
    <cellStyle name="Обычный 56 2" xfId="1214" builtinId="53" customBuiltin="true"/>
    <cellStyle name="Обычный 57" xfId="1215" builtinId="53" customBuiltin="true"/>
    <cellStyle name="Обычный 57 2" xfId="1216" builtinId="53" customBuiltin="true"/>
    <cellStyle name="Обычный 58" xfId="1217" builtinId="53" customBuiltin="true"/>
    <cellStyle name="Обычный 58 2" xfId="1218" builtinId="53" customBuiltin="true"/>
    <cellStyle name="Обычный 59" xfId="1219" builtinId="53" customBuiltin="true"/>
    <cellStyle name="Обычный 59 2" xfId="1220" builtinId="53" customBuiltin="true"/>
    <cellStyle name="Обычный 6" xfId="1221" builtinId="53" customBuiltin="true"/>
    <cellStyle name="Обычный 6 2" xfId="1222" builtinId="53" customBuiltin="true"/>
    <cellStyle name="Обычный 6 2 2" xfId="1223" builtinId="53" customBuiltin="true"/>
    <cellStyle name="Обычный 6 3" xfId="1224" builtinId="53" customBuiltin="true"/>
    <cellStyle name="Обычный 6 3 2" xfId="1225" builtinId="53" customBuiltin="true"/>
    <cellStyle name="Обычный 6 4" xfId="1226" builtinId="53" customBuiltin="true"/>
    <cellStyle name="Обычный 6 4 2" xfId="1227" builtinId="53" customBuiltin="true"/>
    <cellStyle name="Обычный 6 5" xfId="1228" builtinId="53" customBuiltin="true"/>
    <cellStyle name="Обычный 6 6" xfId="1229" builtinId="53" customBuiltin="true"/>
    <cellStyle name="Обычный 60" xfId="1230" builtinId="53" customBuiltin="true"/>
    <cellStyle name="Обычный 60 2" xfId="1231" builtinId="53" customBuiltin="true"/>
    <cellStyle name="Обычный 61" xfId="1232" builtinId="53" customBuiltin="true"/>
    <cellStyle name="Обычный 61 2" xfId="1233" builtinId="53" customBuiltin="true"/>
    <cellStyle name="Обычный 62" xfId="1234" builtinId="53" customBuiltin="true"/>
    <cellStyle name="Обычный 62 2" xfId="1235" builtinId="53" customBuiltin="true"/>
    <cellStyle name="Обычный 63" xfId="1236" builtinId="53" customBuiltin="true"/>
    <cellStyle name="Обычный 63 2" xfId="1237" builtinId="53" customBuiltin="true"/>
    <cellStyle name="Обычный 64" xfId="1238" builtinId="53" customBuiltin="true"/>
    <cellStyle name="Обычный 64 2" xfId="1239" builtinId="53" customBuiltin="true"/>
    <cellStyle name="Обычный 65" xfId="1240" builtinId="53" customBuiltin="true"/>
    <cellStyle name="Обычный 65 2" xfId="1241" builtinId="53" customBuiltin="true"/>
    <cellStyle name="Обычный 66" xfId="1242" builtinId="53" customBuiltin="true"/>
    <cellStyle name="Обычный 66 2" xfId="1243" builtinId="53" customBuiltin="true"/>
    <cellStyle name="Обычный 67" xfId="1244" builtinId="53" customBuiltin="true"/>
    <cellStyle name="Обычный 67 2" xfId="1245" builtinId="53" customBuiltin="true"/>
    <cellStyle name="Обычный 68" xfId="1246" builtinId="53" customBuiltin="true"/>
    <cellStyle name="Обычный 68 2" xfId="1247" builtinId="53" customBuiltin="true"/>
    <cellStyle name="Обычный 69" xfId="1248" builtinId="53" customBuiltin="true"/>
    <cellStyle name="Обычный 69 2" xfId="1249" builtinId="53" customBuiltin="true"/>
    <cellStyle name="Обычный 7" xfId="1250" builtinId="53" customBuiltin="true"/>
    <cellStyle name="Обычный 7 2" xfId="1251" builtinId="53" customBuiltin="true"/>
    <cellStyle name="Обычный 7 2 2" xfId="1252" builtinId="53" customBuiltin="true"/>
    <cellStyle name="Обычный 7 3" xfId="1253" builtinId="53" customBuiltin="true"/>
    <cellStyle name="Обычный 7 4" xfId="1254" builtinId="53" customBuiltin="true"/>
    <cellStyle name="Обычный 7 4 2" xfId="1255" builtinId="53" customBuiltin="true"/>
    <cellStyle name="Обычный 7 5" xfId="1256" builtinId="53" customBuiltin="true"/>
    <cellStyle name="Обычный 7 6" xfId="1257" builtinId="53" customBuiltin="true"/>
    <cellStyle name="Обычный 70" xfId="1258" builtinId="53" customBuiltin="true"/>
    <cellStyle name="Обычный 70 2" xfId="1259" builtinId="53" customBuiltin="true"/>
    <cellStyle name="Обычный 71" xfId="1260" builtinId="53" customBuiltin="true"/>
    <cellStyle name="Обычный 71 2" xfId="1261" builtinId="53" customBuiltin="true"/>
    <cellStyle name="Обычный 72" xfId="1262" builtinId="53" customBuiltin="true"/>
    <cellStyle name="Обычный 72 2" xfId="1263" builtinId="53" customBuiltin="true"/>
    <cellStyle name="Обычный 73" xfId="1264" builtinId="53" customBuiltin="true"/>
    <cellStyle name="Обычный 73 2" xfId="1265" builtinId="53" customBuiltin="true"/>
    <cellStyle name="Обычный 74" xfId="1266" builtinId="53" customBuiltin="true"/>
    <cellStyle name="Обычный 74 2" xfId="1267" builtinId="53" customBuiltin="true"/>
    <cellStyle name="Обычный 75" xfId="1268" builtinId="53" customBuiltin="true"/>
    <cellStyle name="Обычный 75 2" xfId="1269" builtinId="53" customBuiltin="true"/>
    <cellStyle name="Обычный 76" xfId="1270" builtinId="53" customBuiltin="true"/>
    <cellStyle name="Обычный 76 2" xfId="1271" builtinId="53" customBuiltin="true"/>
    <cellStyle name="Обычный 77" xfId="1272" builtinId="53" customBuiltin="true"/>
    <cellStyle name="Обычный 77 2" xfId="1273" builtinId="53" customBuiltin="true"/>
    <cellStyle name="Обычный 78" xfId="1274" builtinId="53" customBuiltin="true"/>
    <cellStyle name="Обычный 78 2" xfId="1275" builtinId="53" customBuiltin="true"/>
    <cellStyle name="Обычный 79" xfId="1276" builtinId="53" customBuiltin="true"/>
    <cellStyle name="Обычный 79 2" xfId="1277" builtinId="53" customBuiltin="true"/>
    <cellStyle name="Обычный 8" xfId="1278" builtinId="53" customBuiltin="true"/>
    <cellStyle name="Обычный 8 2" xfId="1279" builtinId="53" customBuiltin="true"/>
    <cellStyle name="Обычный 8 2 2" xfId="1280" builtinId="53" customBuiltin="true"/>
    <cellStyle name="Обычный 8 3" xfId="1281" builtinId="53" customBuiltin="true"/>
    <cellStyle name="Обычный 8 4" xfId="1282" builtinId="53" customBuiltin="true"/>
    <cellStyle name="Обычный 8 4 2" xfId="1283" builtinId="53" customBuiltin="true"/>
    <cellStyle name="Обычный 8 5" xfId="1284" builtinId="53" customBuiltin="true"/>
    <cellStyle name="Обычный 8 6" xfId="1285" builtinId="53" customBuiltin="true"/>
    <cellStyle name="Обычный 80" xfId="1286" builtinId="53" customBuiltin="true"/>
    <cellStyle name="Обычный 80 2" xfId="1287" builtinId="53" customBuiltin="true"/>
    <cellStyle name="Обычный 81" xfId="1288" builtinId="53" customBuiltin="true"/>
    <cellStyle name="Обычный 81 2" xfId="1289" builtinId="53" customBuiltin="true"/>
    <cellStyle name="Обычный 82" xfId="1290" builtinId="53" customBuiltin="true"/>
    <cellStyle name="Обычный 82 2" xfId="1291" builtinId="53" customBuiltin="true"/>
    <cellStyle name="Обычный 83" xfId="1292" builtinId="53" customBuiltin="true"/>
    <cellStyle name="Обычный 83 2" xfId="1293" builtinId="53" customBuiltin="true"/>
    <cellStyle name="Обычный 84" xfId="1294" builtinId="53" customBuiltin="true"/>
    <cellStyle name="Обычный 84 2" xfId="1295" builtinId="53" customBuiltin="true"/>
    <cellStyle name="Обычный 85" xfId="1296" builtinId="53" customBuiltin="true"/>
    <cellStyle name="Обычный 85 2" xfId="1297" builtinId="53" customBuiltin="true"/>
    <cellStyle name="Обычный 86" xfId="1298" builtinId="53" customBuiltin="true"/>
    <cellStyle name="Обычный 86 2" xfId="1299" builtinId="53" customBuiltin="true"/>
    <cellStyle name="Обычный 87" xfId="1300" builtinId="53" customBuiltin="true"/>
    <cellStyle name="Обычный 87 2" xfId="1301" builtinId="53" customBuiltin="true"/>
    <cellStyle name="Обычный 88" xfId="1302" builtinId="53" customBuiltin="true"/>
    <cellStyle name="Обычный 88 2" xfId="1303" builtinId="53" customBuiltin="true"/>
    <cellStyle name="Обычный 89" xfId="1304" builtinId="53" customBuiltin="true"/>
    <cellStyle name="Обычный 89 2" xfId="1305" builtinId="53" customBuiltin="true"/>
    <cellStyle name="Обычный 9" xfId="1306" builtinId="53" customBuiltin="true"/>
    <cellStyle name="Обычный 9 2" xfId="1307" builtinId="53" customBuiltin="true"/>
    <cellStyle name="Обычный 9 2 2" xfId="1308" builtinId="53" customBuiltin="true"/>
    <cellStyle name="Обычный 9 2 2 2" xfId="1309" builtinId="53" customBuiltin="true"/>
    <cellStyle name="Обычный 9 2 3" xfId="1310" builtinId="53" customBuiltin="true"/>
    <cellStyle name="Обычный 9 2 4" xfId="1311" builtinId="53" customBuiltin="true"/>
    <cellStyle name="Обычный 9 3" xfId="1312" builtinId="53" customBuiltin="true"/>
    <cellStyle name="Обычный 9 3 2" xfId="1313" builtinId="53" customBuiltin="true"/>
    <cellStyle name="Обычный 9 3 2 2" xfId="1314" builtinId="53" customBuiltin="true"/>
    <cellStyle name="Обычный 9 3 3" xfId="1315" builtinId="53" customBuiltin="true"/>
    <cellStyle name="Обычный 9 4" xfId="1316" builtinId="53" customBuiltin="true"/>
    <cellStyle name="Обычный 9 4 2" xfId="1317" builtinId="53" customBuiltin="true"/>
    <cellStyle name="Обычный 9 5" xfId="1318" builtinId="53" customBuiltin="true"/>
    <cellStyle name="Обычный 9 6" xfId="1319" builtinId="53" customBuiltin="true"/>
    <cellStyle name="Обычный 90" xfId="1320" builtinId="53" customBuiltin="true"/>
    <cellStyle name="Обычный 90 2" xfId="1321" builtinId="53" customBuiltin="true"/>
    <cellStyle name="Обычный 91" xfId="1322" builtinId="53" customBuiltin="true"/>
    <cellStyle name="Обычный 91 2" xfId="1323" builtinId="53" customBuiltin="true"/>
    <cellStyle name="Обычный 92" xfId="1324" builtinId="53" customBuiltin="true"/>
    <cellStyle name="Обычный 92 2" xfId="1325" builtinId="53" customBuiltin="true"/>
    <cellStyle name="Обычный 93" xfId="1326" builtinId="53" customBuiltin="true"/>
    <cellStyle name="Обычный 93 2" xfId="1327" builtinId="53" customBuiltin="true"/>
    <cellStyle name="Обычный 94" xfId="1328" builtinId="53" customBuiltin="true"/>
    <cellStyle name="Обычный 94 2" xfId="1329" builtinId="53" customBuiltin="true"/>
    <cellStyle name="Обычный 95" xfId="1330" builtinId="53" customBuiltin="true"/>
    <cellStyle name="Обычный 95 2" xfId="1331" builtinId="53" customBuiltin="true"/>
    <cellStyle name="Обычный 96" xfId="1332" builtinId="53" customBuiltin="true"/>
    <cellStyle name="Обычный 96 2" xfId="1333" builtinId="53" customBuiltin="true"/>
    <cellStyle name="Обычный 97" xfId="1334" builtinId="53" customBuiltin="true"/>
    <cellStyle name="Обычный 97 2" xfId="1335" builtinId="53" customBuiltin="true"/>
    <cellStyle name="Обычный 98" xfId="1336" builtinId="53" customBuiltin="true"/>
    <cellStyle name="Обычный 98 2" xfId="1337" builtinId="53" customBuiltin="true"/>
    <cellStyle name="Обычный 99" xfId="1338" builtinId="53" customBuiltin="true"/>
    <cellStyle name="Обычный 99 2" xfId="1339" builtinId="53" customBuiltin="true"/>
    <cellStyle name="Обычный_Bulletin NBKR №7 (2013)" xfId="1340" builtinId="53" customBuiltin="true"/>
    <cellStyle name="Обычный_kapvlojenia" xfId="1341" builtinId="53" customBuiltin="true"/>
    <cellStyle name="Обычный_Таблица21" xfId="1342" builtinId="53" customBuiltin="true"/>
    <cellStyle name="Плохой 2" xfId="1343" builtinId="53" customBuiltin="true"/>
    <cellStyle name="Плохой 2 2" xfId="1344" builtinId="53" customBuiltin="true"/>
    <cellStyle name="Плохой 2 3" xfId="1345" builtinId="53" customBuiltin="true"/>
    <cellStyle name="Плохой 3" xfId="1346" builtinId="53" customBuiltin="true"/>
    <cellStyle name="Плохой 4" xfId="1347" builtinId="53" customBuiltin="true"/>
    <cellStyle name="Плохой 4 2" xfId="1348" builtinId="53" customBuiltin="true"/>
    <cellStyle name="Пояснение 2" xfId="1349" builtinId="53" customBuiltin="true"/>
    <cellStyle name="Пояснение 2 2" xfId="1350" builtinId="53" customBuiltin="true"/>
    <cellStyle name="Пояснение 2 3" xfId="1351" builtinId="53" customBuiltin="true"/>
    <cellStyle name="Пояснение 3" xfId="1352" builtinId="53" customBuiltin="true"/>
    <cellStyle name="Пояснение 4" xfId="1353" builtinId="53" customBuiltin="true"/>
    <cellStyle name="Примечание 10" xfId="1354" builtinId="53" customBuiltin="true"/>
    <cellStyle name="Примечание 11" xfId="1355" builtinId="53" customBuiltin="true"/>
    <cellStyle name="Примечание 12" xfId="1356" builtinId="53" customBuiltin="true"/>
    <cellStyle name="Примечание 2" xfId="1357" builtinId="53" customBuiltin="true"/>
    <cellStyle name="Примечание 2 2" xfId="1358" builtinId="53" customBuiltin="true"/>
    <cellStyle name="Примечание 2 2 2" xfId="1359" builtinId="53" customBuiltin="true"/>
    <cellStyle name="Примечание 2 2 2 2" xfId="1360" builtinId="53" customBuiltin="true"/>
    <cellStyle name="Примечание 2 2 2 2 2" xfId="1361" builtinId="53" customBuiltin="true"/>
    <cellStyle name="Примечание 2 2 2 2 2 2" xfId="1362" builtinId="53" customBuiltin="true"/>
    <cellStyle name="Примечание 2 2 2 2 2 2 2" xfId="1363" builtinId="53" customBuiltin="true"/>
    <cellStyle name="Примечание 2 2 2 2 2 2 2 2" xfId="1364" builtinId="53" customBuiltin="true"/>
    <cellStyle name="Примечание 2 2 2 2 2 2 3" xfId="1365" builtinId="53" customBuiltin="true"/>
    <cellStyle name="Примечание 2 2 2 2 2 3" xfId="1366" builtinId="53" customBuiltin="true"/>
    <cellStyle name="Примечание 2 2 2 2 2 3 2" xfId="1367" builtinId="53" customBuiltin="true"/>
    <cellStyle name="Примечание 2 2 2 2 2 3 2 2" xfId="1368" builtinId="53" customBuiltin="true"/>
    <cellStyle name="Примечание 2 2 2 2 2 3 3" xfId="1369" builtinId="53" customBuiltin="true"/>
    <cellStyle name="Примечание 2 2 2 2 3" xfId="1370" builtinId="53" customBuiltin="true"/>
    <cellStyle name="Примечание 2 2 2 2 4" xfId="1371" builtinId="53" customBuiltin="true"/>
    <cellStyle name="Примечание 2 2 2 2 4 2" xfId="1372" builtinId="53" customBuiltin="true"/>
    <cellStyle name="Примечание 2 2 2 2 5" xfId="1373" builtinId="53" customBuiltin="true"/>
    <cellStyle name="Примечание 2 2 2 3" xfId="1374" builtinId="53" customBuiltin="true"/>
    <cellStyle name="Примечание 2 2 2 3 2" xfId="1375" builtinId="53" customBuiltin="true"/>
    <cellStyle name="Примечание 2 2 2 3 2 2" xfId="1376" builtinId="53" customBuiltin="true"/>
    <cellStyle name="Примечание 2 2 2 3 3" xfId="1377" builtinId="53" customBuiltin="true"/>
    <cellStyle name="Примечание 2 2 2 4" xfId="1378" builtinId="53" customBuiltin="true"/>
    <cellStyle name="Примечание 2 2 3" xfId="1379" builtinId="53" customBuiltin="true"/>
    <cellStyle name="Примечание 2 2 3 2" xfId="1380" builtinId="53" customBuiltin="true"/>
    <cellStyle name="Примечание 2 2 3 2 2" xfId="1381" builtinId="53" customBuiltin="true"/>
    <cellStyle name="Примечание 2 2 3 3" xfId="1382" builtinId="53" customBuiltin="true"/>
    <cellStyle name="Примечание 2 2 3 4" xfId="1383" builtinId="53" customBuiltin="true"/>
    <cellStyle name="Примечание 2 2 4" xfId="1384" builtinId="53" customBuiltin="true"/>
    <cellStyle name="Примечание 2 2 5" xfId="1385" builtinId="53" customBuiltin="true"/>
    <cellStyle name="Примечание 2 2 5 2" xfId="1386" builtinId="53" customBuiltin="true"/>
    <cellStyle name="Примечание 2 2 6" xfId="1387" builtinId="53" customBuiltin="true"/>
    <cellStyle name="Примечание 2 2 7" xfId="1388" builtinId="53" customBuiltin="true"/>
    <cellStyle name="Примечание 2 3" xfId="1389" builtinId="53" customBuiltin="true"/>
    <cellStyle name="Примечание 2 3 2" xfId="1390" builtinId="53" customBuiltin="true"/>
    <cellStyle name="Примечание 2 4" xfId="1391" builtinId="53" customBuiltin="true"/>
    <cellStyle name="Примечание 2 4 2" xfId="1392" builtinId="53" customBuiltin="true"/>
    <cellStyle name="Примечание 2 4 2 2" xfId="1393" builtinId="53" customBuiltin="true"/>
    <cellStyle name="Примечание 2 4 3" xfId="1394" builtinId="53" customBuiltin="true"/>
    <cellStyle name="Примечание 2 4 4" xfId="1395" builtinId="53" customBuiltin="true"/>
    <cellStyle name="Примечание 2 5" xfId="1396" builtinId="53" customBuiltin="true"/>
    <cellStyle name="Примечание 2 5 2" xfId="1397" builtinId="53" customBuiltin="true"/>
    <cellStyle name="Примечание 2 5 3" xfId="1398" builtinId="53" customBuiltin="true"/>
    <cellStyle name="Примечание 2 6" xfId="1399" builtinId="53" customBuiltin="true"/>
    <cellStyle name="Примечание 2 7" xfId="1400" builtinId="53" customBuiltin="true"/>
    <cellStyle name="Примечание 3" xfId="1401" builtinId="53" customBuiltin="true"/>
    <cellStyle name="Примечание 3 2" xfId="1402" builtinId="53" customBuiltin="true"/>
    <cellStyle name="Примечание 3 2 2" xfId="1403" builtinId="53" customBuiltin="true"/>
    <cellStyle name="Примечание 3 2 2 2" xfId="1404" builtinId="53" customBuiltin="true"/>
    <cellStyle name="Примечание 3 2 2 3" xfId="1405" builtinId="53" customBuiltin="true"/>
    <cellStyle name="Примечание 3 2 3" xfId="1406" builtinId="53" customBuiltin="true"/>
    <cellStyle name="Примечание 3 2 4" xfId="1407" builtinId="53" customBuiltin="true"/>
    <cellStyle name="Примечание 3 3" xfId="1408" builtinId="53" customBuiltin="true"/>
    <cellStyle name="Примечание 3 3 2" xfId="1409" builtinId="53" customBuiltin="true"/>
    <cellStyle name="Примечание 3 3 2 2" xfId="1410" builtinId="53" customBuiltin="true"/>
    <cellStyle name="Примечание 3 3 3" xfId="1411" builtinId="53" customBuiltin="true"/>
    <cellStyle name="Примечание 3 3 4" xfId="1412" builtinId="53" customBuiltin="true"/>
    <cellStyle name="Примечание 3 4" xfId="1413" builtinId="53" customBuiltin="true"/>
    <cellStyle name="Примечание 3 4 2" xfId="1414" builtinId="53" customBuiltin="true"/>
    <cellStyle name="Примечание 3 5" xfId="1415" builtinId="53" customBuiltin="true"/>
    <cellStyle name="Примечание 3 6" xfId="1416" builtinId="53" customBuiltin="true"/>
    <cellStyle name="Примечание 4" xfId="1417" builtinId="53" customBuiltin="true"/>
    <cellStyle name="Примечание 4 2" xfId="1418" builtinId="53" customBuiltin="true"/>
    <cellStyle name="Примечание 4 2 2" xfId="1419" builtinId="53" customBuiltin="true"/>
    <cellStyle name="Примечание 4 2 2 2" xfId="1420" builtinId="53" customBuiltin="true"/>
    <cellStyle name="Примечание 4 2 3" xfId="1421" builtinId="53" customBuiltin="true"/>
    <cellStyle name="Примечание 4 2 4" xfId="1422" builtinId="53" customBuiltin="true"/>
    <cellStyle name="Примечание 4 3" xfId="1423" builtinId="53" customBuiltin="true"/>
    <cellStyle name="Примечание 4 3 2" xfId="1424" builtinId="53" customBuiltin="true"/>
    <cellStyle name="Примечание 4 3 2 2" xfId="1425" builtinId="53" customBuiltin="true"/>
    <cellStyle name="Примечание 4 3 3" xfId="1426" builtinId="53" customBuiltin="true"/>
    <cellStyle name="Примечание 4 4" xfId="1427" builtinId="53" customBuiltin="true"/>
    <cellStyle name="Примечание 4 4 2" xfId="1428" builtinId="53" customBuiltin="true"/>
    <cellStyle name="Примечание 4 5" xfId="1429" builtinId="53" customBuiltin="true"/>
    <cellStyle name="Примечание 4 6" xfId="1430" builtinId="53" customBuiltin="true"/>
    <cellStyle name="Примечание 5" xfId="1431" builtinId="53" customBuiltin="true"/>
    <cellStyle name="Примечание 5 2" xfId="1432" builtinId="53" customBuiltin="true"/>
    <cellStyle name="Примечание 5 2 2" xfId="1433" builtinId="53" customBuiltin="true"/>
    <cellStyle name="Примечание 5 2 2 2" xfId="1434" builtinId="53" customBuiltin="true"/>
    <cellStyle name="Примечание 5 2 3" xfId="1435" builtinId="53" customBuiltin="true"/>
    <cellStyle name="Примечание 5 2 4" xfId="1436" builtinId="53" customBuiltin="true"/>
    <cellStyle name="Примечание 5 3" xfId="1437" builtinId="53" customBuiltin="true"/>
    <cellStyle name="Примечание 5 3 2" xfId="1438" builtinId="53" customBuiltin="true"/>
    <cellStyle name="Примечание 5 3 2 2" xfId="1439" builtinId="53" customBuiltin="true"/>
    <cellStyle name="Примечание 5 3 3" xfId="1440" builtinId="53" customBuiltin="true"/>
    <cellStyle name="Примечание 5 4" xfId="1441" builtinId="53" customBuiltin="true"/>
    <cellStyle name="Примечание 6" xfId="1442" builtinId="53" customBuiltin="true"/>
    <cellStyle name="Примечание 6 2" xfId="1443" builtinId="53" customBuiltin="true"/>
    <cellStyle name="Примечание 7" xfId="1444" builtinId="53" customBuiltin="true"/>
    <cellStyle name="Примечание 7 10" xfId="1445" builtinId="53" customBuiltin="true"/>
    <cellStyle name="Примечание 7 10 2" xfId="1446" builtinId="53" customBuiltin="true"/>
    <cellStyle name="Примечание 7 11" xfId="1447" builtinId="53" customBuiltin="true"/>
    <cellStyle name="Примечание 7 11 2" xfId="1448" builtinId="53" customBuiltin="true"/>
    <cellStyle name="Примечание 7 12" xfId="1449" builtinId="53" customBuiltin="true"/>
    <cellStyle name="Примечание 7 12 2" xfId="1450" builtinId="53" customBuiltin="true"/>
    <cellStyle name="Примечание 7 13" xfId="1451" builtinId="53" customBuiltin="true"/>
    <cellStyle name="Примечание 7 13 2" xfId="1452" builtinId="53" customBuiltin="true"/>
    <cellStyle name="Примечание 7 14" xfId="1453" builtinId="53" customBuiltin="true"/>
    <cellStyle name="Примечание 7 14 2" xfId="1454" builtinId="53" customBuiltin="true"/>
    <cellStyle name="Примечание 7 15" xfId="1455" builtinId="53" customBuiltin="true"/>
    <cellStyle name="Примечание 7 15 2" xfId="1456" builtinId="53" customBuiltin="true"/>
    <cellStyle name="Примечание 7 16" xfId="1457" builtinId="53" customBuiltin="true"/>
    <cellStyle name="Примечание 7 16 2" xfId="1458" builtinId="53" customBuiltin="true"/>
    <cellStyle name="Примечание 7 17" xfId="1459" builtinId="53" customBuiltin="true"/>
    <cellStyle name="Примечание 7 17 2" xfId="1460" builtinId="53" customBuiltin="true"/>
    <cellStyle name="Примечание 7 18" xfId="1461" builtinId="53" customBuiltin="true"/>
    <cellStyle name="Примечание 7 18 2" xfId="1462" builtinId="53" customBuiltin="true"/>
    <cellStyle name="Примечание 7 19" xfId="1463" builtinId="53" customBuiltin="true"/>
    <cellStyle name="Примечание 7 19 2" xfId="1464" builtinId="53" customBuiltin="true"/>
    <cellStyle name="Примечание 7 2" xfId="1465" builtinId="53" customBuiltin="true"/>
    <cellStyle name="Примечание 7 2 2" xfId="1466" builtinId="53" customBuiltin="true"/>
    <cellStyle name="Примечание 7 2 3" xfId="1467" builtinId="53" customBuiltin="true"/>
    <cellStyle name="Примечание 7 20" xfId="1468" builtinId="53" customBuiltin="true"/>
    <cellStyle name="Примечание 7 20 2" xfId="1469" builtinId="53" customBuiltin="true"/>
    <cellStyle name="Примечание 7 21" xfId="1470" builtinId="53" customBuiltin="true"/>
    <cellStyle name="Примечание 7 21 2" xfId="1471" builtinId="53" customBuiltin="true"/>
    <cellStyle name="Примечание 7 22" xfId="1472" builtinId="53" customBuiltin="true"/>
    <cellStyle name="Примечание 7 22 2" xfId="1473" builtinId="53" customBuiltin="true"/>
    <cellStyle name="Примечание 7 23" xfId="1474" builtinId="53" customBuiltin="true"/>
    <cellStyle name="Примечание 7 23 2" xfId="1475" builtinId="53" customBuiltin="true"/>
    <cellStyle name="Примечание 7 24" xfId="1476" builtinId="53" customBuiltin="true"/>
    <cellStyle name="Примечание 7 25" xfId="1477" builtinId="53" customBuiltin="true"/>
    <cellStyle name="Примечание 7 26" xfId="1478" builtinId="53" customBuiltin="true"/>
    <cellStyle name="Примечание 7 27" xfId="1479" builtinId="53" customBuiltin="true"/>
    <cellStyle name="Примечание 7 28" xfId="1480" builtinId="53" customBuiltin="true"/>
    <cellStyle name="Примечание 7 29" xfId="1481" builtinId="53" customBuiltin="true"/>
    <cellStyle name="Примечание 7 3" xfId="1482" builtinId="53" customBuiltin="true"/>
    <cellStyle name="Примечание 7 3 2" xfId="1483" builtinId="53" customBuiltin="true"/>
    <cellStyle name="Примечание 7 30" xfId="1484" builtinId="53" customBuiltin="true"/>
    <cellStyle name="Примечание 7 31" xfId="1485" builtinId="53" customBuiltin="true"/>
    <cellStyle name="Примечание 7 32" xfId="1486" builtinId="53" customBuiltin="true"/>
    <cellStyle name="Примечание 7 33" xfId="1487" builtinId="53" customBuiltin="true"/>
    <cellStyle name="Примечание 7 34" xfId="1488" builtinId="53" customBuiltin="true"/>
    <cellStyle name="Примечание 7 35" xfId="1489" builtinId="53" customBuiltin="true"/>
    <cellStyle name="Примечание 7 36" xfId="1490" builtinId="53" customBuiltin="true"/>
    <cellStyle name="Примечание 7 37" xfId="1491" builtinId="53" customBuiltin="true"/>
    <cellStyle name="Примечание 7 4" xfId="1492" builtinId="53" customBuiltin="true"/>
    <cellStyle name="Примечание 7 4 2" xfId="1493" builtinId="53" customBuiltin="true"/>
    <cellStyle name="Примечание 7 5" xfId="1494" builtinId="53" customBuiltin="true"/>
    <cellStyle name="Примечание 7 5 2" xfId="1495" builtinId="53" customBuiltin="true"/>
    <cellStyle name="Примечание 7 6" xfId="1496" builtinId="53" customBuiltin="true"/>
    <cellStyle name="Примечание 7 6 2" xfId="1497" builtinId="53" customBuiltin="true"/>
    <cellStyle name="Примечание 7 7" xfId="1498" builtinId="53" customBuiltin="true"/>
    <cellStyle name="Примечание 7 7 2" xfId="1499" builtinId="53" customBuiltin="true"/>
    <cellStyle name="Примечание 7 8" xfId="1500" builtinId="53" customBuiltin="true"/>
    <cellStyle name="Примечание 7 8 2" xfId="1501" builtinId="53" customBuiltin="true"/>
    <cellStyle name="Примечание 7 9" xfId="1502" builtinId="53" customBuiltin="true"/>
    <cellStyle name="Примечание 7 9 2" xfId="1503" builtinId="53" customBuiltin="true"/>
    <cellStyle name="Примечание 8" xfId="1504" builtinId="53" customBuiltin="true"/>
    <cellStyle name="Примечание 8 2" xfId="1505" builtinId="53" customBuiltin="true"/>
    <cellStyle name="Примечание 8 3" xfId="1506" builtinId="53" customBuiltin="true"/>
    <cellStyle name="Примечание 9" xfId="1507" builtinId="53" customBuiltin="true"/>
    <cellStyle name="Примечание 9 2" xfId="1508" builtinId="53" customBuiltin="true"/>
    <cellStyle name="Процентный 2" xfId="1509" builtinId="53" customBuiltin="true"/>
    <cellStyle name="Процентный 2 2" xfId="1510" builtinId="53" customBuiltin="true"/>
    <cellStyle name="Процентный 2 3" xfId="1511" builtinId="53" customBuiltin="true"/>
    <cellStyle name="Процентный 3" xfId="1512" builtinId="53" customBuiltin="true"/>
    <cellStyle name="Процентный 3 2" xfId="1513" builtinId="53" customBuiltin="true"/>
    <cellStyle name="Процентный 3 3" xfId="1514" builtinId="53" customBuiltin="true"/>
    <cellStyle name="Процентный 4" xfId="1515" builtinId="53" customBuiltin="true"/>
    <cellStyle name="Процентный 5" xfId="1516" builtinId="53" customBuiltin="true"/>
    <cellStyle name="Связанная ячейка 2" xfId="1517" builtinId="53" customBuiltin="true"/>
    <cellStyle name="Связанная ячейка 2 2" xfId="1518" builtinId="53" customBuiltin="true"/>
    <cellStyle name="Связанная ячейка 2 3" xfId="1519" builtinId="53" customBuiltin="true"/>
    <cellStyle name="Связанная ячейка 3" xfId="1520" builtinId="53" customBuiltin="true"/>
    <cellStyle name="Связанная ячейка 4" xfId="1521" builtinId="53" customBuiltin="true"/>
    <cellStyle name="Связанная ячейка 4 2" xfId="1522" builtinId="53" customBuiltin="true"/>
    <cellStyle name="Стиль 1" xfId="1523" builtinId="53" customBuiltin="true"/>
    <cellStyle name="Стиль 1 2" xfId="1524" builtinId="53" customBuiltin="true"/>
    <cellStyle name="ТЕКСТ" xfId="1525" builtinId="53" customBuiltin="true"/>
    <cellStyle name="ТЕКСТ 2" xfId="1526" builtinId="53" customBuiltin="true"/>
    <cellStyle name="ТЕКСТ 3" xfId="1527" builtinId="53" customBuiltin="true"/>
    <cellStyle name="ТЕКСТ 4" xfId="1528" builtinId="53" customBuiltin="true"/>
    <cellStyle name="ТЕКСТ 5" xfId="1529" builtinId="53" customBuiltin="true"/>
    <cellStyle name="ТЕКСТ 6" xfId="1530" builtinId="53" customBuiltin="true"/>
    <cellStyle name="ТЕКСТ 7" xfId="1531" builtinId="53" customBuiltin="true"/>
    <cellStyle name="ТЕКСТ 8" xfId="1532" builtinId="53" customBuiltin="true"/>
    <cellStyle name="Текст предупреждения 2" xfId="1533" builtinId="53" customBuiltin="true"/>
    <cellStyle name="Текст предупреждения 2 2" xfId="1534" builtinId="53" customBuiltin="true"/>
    <cellStyle name="Текст предупреждения 2 3" xfId="1535" builtinId="53" customBuiltin="true"/>
    <cellStyle name="Текст предупреждения 3" xfId="1536" builtinId="53" customBuiltin="true"/>
    <cellStyle name="Текст предупреждения 4" xfId="1537" builtinId="53" customBuiltin="true"/>
    <cellStyle name="Тысячи [0]_4-8Окт" xfId="1538" builtinId="53" customBuiltin="true"/>
    <cellStyle name="Тысячи_4-8Окт" xfId="1539" builtinId="53" customBuiltin="true"/>
    <cellStyle name="ФИКСИРОВАННЫЙ" xfId="1540" builtinId="53" customBuiltin="true"/>
    <cellStyle name="Финансовый 10" xfId="1541" builtinId="53" customBuiltin="true"/>
    <cellStyle name="Финансовый 10 2" xfId="1542" builtinId="53" customBuiltin="true"/>
    <cellStyle name="Финансовый 100" xfId="1543" builtinId="53" customBuiltin="true"/>
    <cellStyle name="Финансовый 101" xfId="1544" builtinId="53" customBuiltin="true"/>
    <cellStyle name="Финансовый 11" xfId="1545" builtinId="53" customBuiltin="true"/>
    <cellStyle name="Финансовый 11 2" xfId="1546" builtinId="53" customBuiltin="true"/>
    <cellStyle name="Финансовый 12" xfId="1547" builtinId="53" customBuiltin="true"/>
    <cellStyle name="Финансовый 12 2" xfId="1548" builtinId="53" customBuiltin="true"/>
    <cellStyle name="Финансовый 13" xfId="1549" builtinId="53" customBuiltin="true"/>
    <cellStyle name="Финансовый 13 2" xfId="1550" builtinId="53" customBuiltin="true"/>
    <cellStyle name="Финансовый 14" xfId="1551" builtinId="53" customBuiltin="true"/>
    <cellStyle name="Финансовый 14 2" xfId="1552" builtinId="53" customBuiltin="true"/>
    <cellStyle name="Финансовый 15" xfId="1553" builtinId="53" customBuiltin="true"/>
    <cellStyle name="Финансовый 15 2" xfId="1554" builtinId="53" customBuiltin="true"/>
    <cellStyle name="Финансовый 16" xfId="1555" builtinId="53" customBuiltin="true"/>
    <cellStyle name="Финансовый 16 2" xfId="1556" builtinId="53" customBuiltin="true"/>
    <cellStyle name="Финансовый 17" xfId="0" builtinId="53" customBuiltin="true"/>
    <cellStyle name="Финансовый 17 2" xfId="0" builtinId="53" customBuiltin="true"/>
    <cellStyle name="Финансовый 18" xfId="0" builtinId="53" customBuiltin="true"/>
    <cellStyle name="Финансовый 18 2" xfId="0" builtinId="53" customBuiltin="true"/>
    <cellStyle name="Финансовый 19" xfId="0" builtinId="53" customBuiltin="true"/>
    <cellStyle name="Финансовый 19 2" xfId="0" builtinId="53" customBuiltin="true"/>
    <cellStyle name="Финансовый 2" xfId="0" builtinId="53" customBuiltin="true"/>
    <cellStyle name="Финансовый 2 2" xfId="0" builtinId="53" customBuiltin="true"/>
    <cellStyle name="Финансовый 2 3" xfId="0" builtinId="53" customBuiltin="true"/>
    <cellStyle name="Финансовый 20" xfId="0" builtinId="53" customBuiltin="true"/>
    <cellStyle name="Финансовый 20 2" xfId="0" builtinId="53" customBuiltin="true"/>
    <cellStyle name="Финансовый 21" xfId="0" builtinId="53" customBuiltin="true"/>
    <cellStyle name="Финансовый 21 2" xfId="0" builtinId="53" customBuiltin="true"/>
    <cellStyle name="Финансовый 22" xfId="0" builtinId="53" customBuiltin="true"/>
    <cellStyle name="Финансовый 22 2" xfId="0" builtinId="53" customBuiltin="true"/>
    <cellStyle name="Финансовый 23" xfId="0" builtinId="53" customBuiltin="true"/>
    <cellStyle name="Финансовый 23 2" xfId="0" builtinId="53" customBuiltin="true"/>
    <cellStyle name="Финансовый 24" xfId="0" builtinId="53" customBuiltin="true"/>
    <cellStyle name="Финансовый 24 2" xfId="0" builtinId="53" customBuiltin="true"/>
    <cellStyle name="Финансовый 25" xfId="0" builtinId="53" customBuiltin="true"/>
    <cellStyle name="Финансовый 25 2" xfId="0" builtinId="53" customBuiltin="true"/>
    <cellStyle name="Финансовый 26" xfId="0" builtinId="53" customBuiltin="true"/>
    <cellStyle name="Финансовый 26 2" xfId="0" builtinId="53" customBuiltin="true"/>
    <cellStyle name="Финансовый 27" xfId="0" builtinId="53" customBuiltin="true"/>
    <cellStyle name="Финансовый 27 2" xfId="0" builtinId="53" customBuiltin="true"/>
    <cellStyle name="Финансовый 28" xfId="0" builtinId="53" customBuiltin="true"/>
    <cellStyle name="Финансовый 28 2" xfId="0" builtinId="53" customBuiltin="true"/>
    <cellStyle name="Финансовый 29" xfId="0" builtinId="53" customBuiltin="true"/>
    <cellStyle name="Финансовый 29 2" xfId="0" builtinId="53" customBuiltin="true"/>
    <cellStyle name="Финансовый 3" xfId="0" builtinId="53" customBuiltin="true"/>
    <cellStyle name="Финансовый 3 2" xfId="0" builtinId="53" customBuiltin="true"/>
    <cellStyle name="Финансовый 30" xfId="0" builtinId="53" customBuiltin="true"/>
    <cellStyle name="Финансовый 30 2" xfId="0" builtinId="53" customBuiltin="true"/>
    <cellStyle name="Финансовый 31" xfId="0" builtinId="53" customBuiltin="true"/>
    <cellStyle name="Финансовый 31 2" xfId="0" builtinId="53" customBuiltin="true"/>
    <cellStyle name="Финансовый 32" xfId="0" builtinId="53" customBuiltin="true"/>
    <cellStyle name="Финансовый 32 2" xfId="0" builtinId="53" customBuiltin="true"/>
    <cellStyle name="Финансовый 33" xfId="0" builtinId="53" customBuiltin="true"/>
    <cellStyle name="Финансовый 33 2" xfId="0" builtinId="53" customBuiltin="true"/>
    <cellStyle name="Финансовый 34" xfId="0" builtinId="53" customBuiltin="true"/>
    <cellStyle name="Финансовый 34 2" xfId="0" builtinId="53" customBuiltin="true"/>
    <cellStyle name="Финансовый 35" xfId="0" builtinId="53" customBuiltin="true"/>
    <cellStyle name="Финансовый 35 2" xfId="0" builtinId="53" customBuiltin="true"/>
    <cellStyle name="Финансовый 36" xfId="0" builtinId="53" customBuiltin="true"/>
    <cellStyle name="Финансовый 36 2" xfId="0" builtinId="53" customBuiltin="true"/>
    <cellStyle name="Финансовый 37" xfId="0" builtinId="53" customBuiltin="true"/>
    <cellStyle name="Финансовый 37 2" xfId="0" builtinId="53" customBuiltin="true"/>
    <cellStyle name="Финансовый 38" xfId="0" builtinId="53" customBuiltin="true"/>
    <cellStyle name="Финансовый 39" xfId="0" builtinId="53" customBuiltin="true"/>
    <cellStyle name="Финансовый 4" xfId="0" builtinId="53" customBuiltin="true"/>
    <cellStyle name="Финансовый 4 2" xfId="0" builtinId="53" customBuiltin="true"/>
    <cellStyle name="Финансовый 40" xfId="0" builtinId="53" customBuiltin="true"/>
    <cellStyle name="Финансовый 41" xfId="0" builtinId="53" customBuiltin="true"/>
    <cellStyle name="Финансовый 42" xfId="0" builtinId="53" customBuiltin="true"/>
    <cellStyle name="Финансовый 43" xfId="0" builtinId="53" customBuiltin="true"/>
    <cellStyle name="Финансовый 44" xfId="0" builtinId="53" customBuiltin="true"/>
    <cellStyle name="Финансовый 45" xfId="0" builtinId="53" customBuiltin="true"/>
    <cellStyle name="Финансовый 46" xfId="0" builtinId="53" customBuiltin="true"/>
    <cellStyle name="Финансовый 47" xfId="0" builtinId="53" customBuiltin="true"/>
    <cellStyle name="Финансовый 48" xfId="0" builtinId="53" customBuiltin="true"/>
    <cellStyle name="Финансовый 49" xfId="0" builtinId="53" customBuiltin="true"/>
    <cellStyle name="Финансовый 5" xfId="0" builtinId="53" customBuiltin="true"/>
    <cellStyle name="Финансовый 50" xfId="0" builtinId="53" customBuiltin="true"/>
    <cellStyle name="Финансовый 51" xfId="0" builtinId="53" customBuiltin="true"/>
    <cellStyle name="Финансовый 52" xfId="0" builtinId="53" customBuiltin="true"/>
    <cellStyle name="Финансовый 53" xfId="0" builtinId="53" customBuiltin="true"/>
    <cellStyle name="Финансовый 54" xfId="0" builtinId="53" customBuiltin="true"/>
    <cellStyle name="Финансовый 55" xfId="0" builtinId="53" customBuiltin="true"/>
    <cellStyle name="Финансовый 56" xfId="0" builtinId="53" customBuiltin="true"/>
    <cellStyle name="Финансовый 57" xfId="0" builtinId="53" customBuiltin="true"/>
    <cellStyle name="Финансовый 58" xfId="0" builtinId="53" customBuiltin="true"/>
    <cellStyle name="Финансовый 59" xfId="0" builtinId="53" customBuiltin="true"/>
    <cellStyle name="Финансовый 6" xfId="0" builtinId="53" customBuiltin="true"/>
    <cellStyle name="Финансовый 6 2" xfId="0" builtinId="53" customBuiltin="true"/>
    <cellStyle name="Финансовый 60" xfId="0" builtinId="53" customBuiltin="true"/>
    <cellStyle name="Финансовый 61" xfId="0" builtinId="53" customBuiltin="true"/>
    <cellStyle name="Финансовый 62" xfId="0" builtinId="53" customBuiltin="true"/>
    <cellStyle name="Финансовый 63" xfId="0" builtinId="53" customBuiltin="true"/>
    <cellStyle name="Финансовый 64" xfId="0" builtinId="53" customBuiltin="true"/>
    <cellStyle name="Финансовый 65" xfId="0" builtinId="53" customBuiltin="true"/>
    <cellStyle name="Финансовый 66" xfId="0" builtinId="53" customBuiltin="true"/>
    <cellStyle name="Финансовый 67" xfId="0" builtinId="53" customBuiltin="true"/>
    <cellStyle name="Финансовый 68" xfId="0" builtinId="53" customBuiltin="true"/>
    <cellStyle name="Финансовый 69" xfId="0" builtinId="53" customBuiltin="true"/>
    <cellStyle name="Финансовый 7" xfId="0" builtinId="53" customBuiltin="true"/>
    <cellStyle name="Финансовый 7 2" xfId="0" builtinId="53" customBuiltin="true"/>
    <cellStyle name="Финансовый 70" xfId="0" builtinId="53" customBuiltin="true"/>
    <cellStyle name="Финансовый 71" xfId="0" builtinId="53" customBuiltin="true"/>
    <cellStyle name="Финансовый 72" xfId="0" builtinId="53" customBuiltin="true"/>
    <cellStyle name="Финансовый 73" xfId="0" builtinId="53" customBuiltin="true"/>
    <cellStyle name="Финансовый 74" xfId="0" builtinId="53" customBuiltin="true"/>
    <cellStyle name="Финансовый 75" xfId="0" builtinId="53" customBuiltin="true"/>
    <cellStyle name="Финансовый 76" xfId="0" builtinId="53" customBuiltin="true"/>
    <cellStyle name="Финансовый 77" xfId="0" builtinId="53" customBuiltin="true"/>
    <cellStyle name="Финансовый 78" xfId="0" builtinId="53" customBuiltin="true"/>
    <cellStyle name="Финансовый 79" xfId="0" builtinId="53" customBuiltin="true"/>
    <cellStyle name="Финансовый 8" xfId="0" builtinId="53" customBuiltin="true"/>
    <cellStyle name="Финансовый 8 2" xfId="0" builtinId="53" customBuiltin="true"/>
    <cellStyle name="Финансовый 80" xfId="0" builtinId="53" customBuiltin="true"/>
    <cellStyle name="Финансовый 81" xfId="0" builtinId="53" customBuiltin="true"/>
    <cellStyle name="Финансовый 82" xfId="0" builtinId="53" customBuiltin="true"/>
    <cellStyle name="Финансовый 83" xfId="0" builtinId="53" customBuiltin="true"/>
    <cellStyle name="Финансовый 84" xfId="0" builtinId="53" customBuiltin="true"/>
    <cellStyle name="Финансовый 85" xfId="0" builtinId="53" customBuiltin="true"/>
    <cellStyle name="Финансовый 86" xfId="0" builtinId="53" customBuiltin="true"/>
    <cellStyle name="Финансовый 87" xfId="0" builtinId="53" customBuiltin="true"/>
    <cellStyle name="Финансовый 88" xfId="0" builtinId="53" customBuiltin="true"/>
    <cellStyle name="Финансовый 89" xfId="0" builtinId="53" customBuiltin="true"/>
    <cellStyle name="Финансовый 9" xfId="0" builtinId="53" customBuiltin="true"/>
    <cellStyle name="Финансовый 9 2" xfId="0" builtinId="53" customBuiltin="true"/>
    <cellStyle name="Финансовый 90" xfId="0" builtinId="53" customBuiltin="true"/>
    <cellStyle name="Финансовый 91" xfId="0" builtinId="53" customBuiltin="true"/>
    <cellStyle name="Финансовый 92" xfId="0" builtinId="53" customBuiltin="true"/>
    <cellStyle name="Финансовый 93" xfId="0" builtinId="53" customBuiltin="true"/>
    <cellStyle name="Финансовый 94" xfId="0" builtinId="53" customBuiltin="true"/>
    <cellStyle name="Финансовый 95" xfId="0" builtinId="53" customBuiltin="true"/>
    <cellStyle name="Финансовый 96" xfId="0" builtinId="53" customBuiltin="true"/>
    <cellStyle name="Финансовый 97" xfId="0" builtinId="53" customBuiltin="true"/>
    <cellStyle name="Финансовый 98" xfId="0" builtinId="53" customBuiltin="true"/>
    <cellStyle name="Финансовый 99" xfId="0" builtinId="53" customBuiltin="true"/>
    <cellStyle name="Финансовый [0] 2" xfId="0" builtinId="53" customBuiltin="true"/>
    <cellStyle name="Финансовый [0] 2 10" xfId="0" builtinId="53" customBuiltin="true"/>
    <cellStyle name="Финансовый [0] 2 11" xfId="0" builtinId="53" customBuiltin="true"/>
    <cellStyle name="Финансовый [0] 2 2" xfId="0" builtinId="53" customBuiltin="true"/>
    <cellStyle name="Финансовый [0] 2 3" xfId="0" builtinId="53" customBuiltin="true"/>
    <cellStyle name="Финансовый [0] 2 4" xfId="0" builtinId="53" customBuiltin="true"/>
    <cellStyle name="Финансовый [0] 2 5" xfId="0" builtinId="53" customBuiltin="true"/>
    <cellStyle name="Финансовый [0] 2 6" xfId="0" builtinId="53" customBuiltin="true"/>
    <cellStyle name="Финансовый [0] 2 7" xfId="0" builtinId="53" customBuiltin="true"/>
    <cellStyle name="Финансовый [0] 2 8" xfId="0" builtinId="53" customBuiltin="true"/>
    <cellStyle name="Финансовый [0] 2 9" xfId="0" builtinId="53" customBuiltin="true"/>
    <cellStyle name="Финансовый [0] 3" xfId="0" builtinId="53" customBuiltin="true"/>
    <cellStyle name="Финансовый [0] 4" xfId="0" builtinId="53" customBuiltin="true"/>
    <cellStyle name="Хороший 2" xfId="0" builtinId="53" customBuiltin="true"/>
    <cellStyle name="Хороший 2 2" xfId="0" builtinId="53" customBuiltin="true"/>
    <cellStyle name="Хороший 2 3" xfId="0" builtinId="53" customBuiltin="true"/>
    <cellStyle name="Хороший 3" xfId="0" builtinId="53" customBuiltin="true"/>
    <cellStyle name="Хороший 4" xfId="0" builtinId="53" customBuiltin="true"/>
    <cellStyle name="Хороший 4 2" xfId="0" builtinId="53" customBuiltin="true"/>
    <cellStyle name="標準_030710_KGZ_exp_rev2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E6B9B8"/>
      <rgbColor rgb="FF00FFFF"/>
      <rgbColor rgb="FFF2DCDB"/>
      <rgbColor rgb="FFCCC1DA"/>
      <rgbColor rgb="FFEBF1DE"/>
      <rgbColor rgb="FFFF8C3F"/>
      <rgbColor rgb="FF800080"/>
      <rgbColor rgb="FFC4BD97"/>
      <rgbColor rgb="FFC0C0C0"/>
      <rgbColor rgb="FF80806A"/>
      <rgbColor rgb="FF9999FF"/>
      <rgbColor rgb="FFB0B0B0"/>
      <rgbColor rgb="FFFFFFCC"/>
      <rgbColor rgb="FFCCFFFF"/>
      <rgbColor rgb="FFD7E4BD"/>
      <rgbColor rgb="FFFF8080"/>
      <rgbColor rgb="FF0066CC"/>
      <rgbColor rgb="FFCCCCFF"/>
      <rgbColor rgb="FFFDEADA"/>
      <rgbColor rgb="FFCFCFCF"/>
      <rgbColor rgb="FFFFC000"/>
      <rgbColor rgb="FFA5D8FF"/>
      <rgbColor rgb="FFFCD5B5"/>
      <rgbColor rgb="FFE6E0EC"/>
      <rgbColor rgb="FFB9CDE5"/>
      <rgbColor rgb="FFEEECE1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45"/>
      <rgbColor rgb="FFFFCC00"/>
      <rgbColor rgb="FFFF9900"/>
      <rgbColor rgb="FFFF6600"/>
      <rgbColor rgb="FF666699"/>
      <rgbColor rgb="FF969696"/>
      <rgbColor rgb="FF003366"/>
      <rgbColor rgb="FF1A9842"/>
      <rgbColor rgb="FFDCE6F2"/>
      <rgbColor rgb="FFB7DEE8"/>
      <rgbColor rgb="FF993701"/>
      <rgbColor rgb="FFB2B2B2"/>
      <rgbColor rgb="FF2F34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file:///\\DT-PC\DataExtraction&amp;Correction\%D0%BA%D0%B2%D0%B0%D1%80%D1%82%D0%B0%D0%BB%D1%8C%D0%BD%D1%8B%D0%B5\by\%D0%94%D0%B8%D0%BD%D0%B0%D0%BC%D0%B8%D0%BA%D0%B0%20%D1%81%D1%82%D0%B0%D0%B2%D0%BE%D0%BA%20%D0%BA%D1%80%D0%B5%D0%B4%D0%B8%D1%82%D0%BD%D0%BE-%D0%B4%D0%B5" TargetMode="External"/><Relationship Id="rId2" Type="http://schemas.openxmlformats.org/officeDocument/2006/relationships/hyperlink" Target="file:///\\DT-PC\DataExtraction&amp;Correction\%D0%BA%D0%B2%D0%B0%D1%80%D1%82%D0%B0%D0%BB%D1%8C%D0%BD%D1%8B%D0%B5\by\%D0%94%D0%B8%D0%BD%D0%B0%D0%BC%D0%B8%D0%BA%D0%B0%20%D1%81%D1%82%D0%B0%D0%B2%D0%BE%D0%BA%20%D0%BA%D1%80%D0%B5%D0%B4%D0%B8%D1%82%D0%BD%D0%BE-%D0%B4%D0%B5" TargetMode="External"/><Relationship Id="rId3" Type="http://schemas.openxmlformats.org/officeDocument/2006/relationships/hyperlink" Target="file:///\\DT-PC\DataExtraction&amp;Correction\%D0%BA%D0%B2%D0%B0%D1%80%D1%82%D0%B0%D0%BB%D1%8C%D0%BD%D1%8B%D0%B5\by\%D0%92%D0%92%D0%9F\%D0%A1%D0%9D%D0%A1%D0%91%D0%B5%D0%BB%D0%B0%D1%80%D1%83%D1%81%D1%8C" TargetMode="External"/><Relationship Id="rId4" Type="http://schemas.openxmlformats.org/officeDocument/2006/relationships/hyperlink" Target="file:///\\DT-PC\DataExtraction&amp;Correction\%D0%BA%D0%B2%D0%B0%D1%80%D1%82%D0%B0%D0%BB%D1%8C%D0%BD%D1%8B%D0%B5\by\%D0%92%D0%92%D0%9F\%D0%A1%D0%9D%D0%A1%D0%91%D0%B5%D0%BB%D0%B0%D1%80%D1%83%D1%81%D1%8C" TargetMode="External"/><Relationship Id="rId5" Type="http://schemas.openxmlformats.org/officeDocument/2006/relationships/hyperlink" Target="file:///\\DT-PC\DataExtraction&amp;Correction\%D0%BA%D0%B2%D0%B0%D1%80%D1%82%D0%B0%D0%BB%D1%8C%D0%BD%D1%8B%D0%B5\by\%D0%92%D0%92%D0%9F\%D0%A1%D0%9D%D0%A1%D0%91%D0%B5%D0%BB%D0%B0%D1%80%D1%83%D1%81%D1%8C" TargetMode="External"/><Relationship Id="rId6" Type="http://schemas.openxmlformats.org/officeDocument/2006/relationships/hyperlink" Target="file:///\\DT-PC\DataExtraction&amp;Correction\%D0%BA%D0%B2%D0%B0%D1%80%D1%82%D0%B0%D0%BB%D1%8C%D0%BD%D1%8B%D0%B5\by\%D0%92%D0%92%D0%9F\%D0%A1%D0%9D%D0%A1%D0%91%D0%B5%D0%BB%D0%B0%D1%80%D1%83%D1%81%D1%8C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://w3.unece.org/PXWeb2015/pxweb/en/STAT/STAT__20-ME__2-MENA/15_en_MENCGDPExpQ_r.px/?rxid=6c72d8b7-c3d8-40aa-b39f-373b2bf9578b" TargetMode="External"/><Relationship Id="rId3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3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4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5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6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7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8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9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0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1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2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3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4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5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6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7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8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19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0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1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2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3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4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5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6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7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8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29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30" Type="http://schemas.openxmlformats.org/officeDocument/2006/relationships/hyperlink" Target="file:///\\DT-PC\DataExtraction&amp;Correction\%D0%BA%D0%B2%D0%B0%D1%80%D1%82%D0%B0%D0%BB%D1%8C%D0%BD%D1%8B%D0%B5\kg\%D0%B3%D0%BE%D1%81%D0%B1%D1%8E%D0%B4%D0%B6%D0%B5%D1%82,%20%D0%93%D0%BE%D1%81%20%D0%B1%D1%8E%D0%B4%D0%B6%D0%B5%D1%82(%D0%BA%D0%B2.%202007-2015),%20(%D0%" TargetMode="External"/><Relationship Id="rId31" Type="http://schemas.openxmlformats.org/officeDocument/2006/relationships/hyperlink" Target="file:///\\DT-PC\DataExtraction&amp;Correction\DataFrom1Level" TargetMode="External"/><Relationship Id="rId32" Type="http://schemas.openxmlformats.org/officeDocument/2006/relationships/hyperlink" Target="file:///\\DT-PC\DataExtraction&amp;Correction\DataFrom1Level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file:///\\DT-PC\DataExtraction&amp;Correction\%D0%BA%D0%B2%D0%B0%D1%80%D1%82%D0%B0%D0%BB%D1%8C%D0%BD%D1%8B%D0%B5\am\%D0%93%D0%9E%D0%A1%D0%91_%D0%90%D0%A0%D0%9C%D0%95%D0%9D%D0%98%D0%98\%D0%94%D0%B0%D1%83%D1%80%D0%B5%D0%BD_%D0%A0%D0%90" TargetMode="External"/><Relationship Id="rId2" Type="http://schemas.openxmlformats.org/officeDocument/2006/relationships/hyperlink" Target="file:///\\DT-PC\DataExtraction&amp;Correction\%D0%BA%D0%B2%D0%B0%D1%80%D1%82%D0%B0%D0%BB%D1%8C%D0%BD%D1%8B%D0%B5\am\%D0%93%D0%9E%D0%A1%D0%91_%D0%90%D0%A0%D0%9C%D0%95%D0%9D%D0%98%D0%98\%D0%94%D0%B0%D1%83%D1%80%D0%B5%D0%BD_%D0%A0%D0%90" TargetMode="External"/><Relationship Id="rId3" Type="http://schemas.openxmlformats.org/officeDocument/2006/relationships/hyperlink" Target="file:///\\DT-PC\DataExtraction&amp;Correction\%D0%BA%D0%B2%D0%B0%D1%80%D1%82%D0%B0%D0%BB%D1%8C%D0%BD%D1%8B%D0%B5\am\%D0%93%D0%9E%D0%A1%D0%91_%D0%90%D0%A0%D0%9C%D0%95%D0%9D%D0%98%D0%98\%D0%94%D0%B0%D1%83%D1%80%D0%B5%D0%BD_%D0%A0%D0%90" TargetMode="External"/><Relationship Id="rId4" Type="http://schemas.openxmlformats.org/officeDocument/2006/relationships/hyperlink" Target="file:///\\DT-PC\DataExtraction&amp;Correction\%D0%BA%D0%B2%D0%B0%D1%80%D1%82%D0%B0%D0%BB%D1%8C%D0%BD%D1%8B%D0%B5\am\%D0%93%D0%9E%D0%A1%D0%91_%D0%90%D0%A0%D0%9C%D0%95%D0%9D%D0%98%D0%98\%D0%94%D0%B0%D1%83%D1%80%D0%B5%D0%BD_%D0%A0%D0%90" TargetMode="External"/><Relationship Id="rId5" Type="http://schemas.openxmlformats.org/officeDocument/2006/relationships/hyperlink" Target="file:///\\DT-PC\DataExtraction&amp;Correction\%D0%BA%D0%B2%D0%B0%D1%80%D1%82%D0%B0%D0%BB%D1%8C%D0%BD%D1%8B%D0%B5\am\%D0%93%D0%9E%D0%A1%D0%91_%D0%90%D0%A0%D0%9C%D0%95%D0%9D%D0%98%D0%98\%D0%94%D0%B0%D1%83%D1%80%D0%B5%D0%BD_%D0%A0%D0%90" TargetMode="External"/><Relationship Id="rId6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7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8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9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0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1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2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3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4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5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6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7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8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19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20" Type="http://schemas.openxmlformats.org/officeDocument/2006/relationships/hyperlink" Target="file:///\\DT-PC\DataExtraction&amp;Correction\%D0%BA%D0%B2%D0%B0%D1%80%D1%82%D0%B0%D0%BB%D1%8C%D0%BD%D1%8B%D0%B5\am\%D0%92%D0%92%D0%9F%20%D0%B2%20%D1%81%D0%BE%D0%BE%D1%82%D0%B2%D0%B5%D1%82%D1%81%D1%82%D0%B2%D0%B8%D0%B8%20%D1%81%20%D0%B5%D0%B2%D1%80%D0%BE%D0%BF%D0%B5%" TargetMode="External"/><Relationship Id="rId21" Type="http://schemas.openxmlformats.org/officeDocument/2006/relationships/hyperlink" Target="file:///\\DT-PC\DataExtraction&amp;Correction\%D0%BA%D0%B2%D0%B0%D1%80%D1%82%D0%B0%D0%BB%D1%8C%D0%BD%D1%8B%D0%B5\am\Deposits%20by%20sectors" TargetMode="External"/><Relationship Id="rId22" Type="http://schemas.openxmlformats.org/officeDocument/2006/relationships/hyperlink" Target="file:///\\DT-PC\DataExtraction&amp;Correction\%D0%BA%D0%B2%D0%B0%D1%80%D1%82%D0%B0%D0%BB%D1%8C%D0%BD%D1%8B%D0%B5\am\Deposits%20by%20sectors" TargetMode="External"/><Relationship Id="rId23" Type="http://schemas.openxmlformats.org/officeDocument/2006/relationships/hyperlink" Target="file:///\\DT-PC\DataExtraction&amp;Correction\%D0%BA%D0%B2%D0%B0%D1%80%D1%82%D0%B0%D0%BB%D1%8C%D0%BD%D1%8B%D0%B5\am\Deposits%20by%20sectors" TargetMode="External"/><Relationship Id="rId24" Type="http://schemas.openxmlformats.org/officeDocument/2006/relationships/hyperlink" Target="file:///\\DT-PC\DataExtraction&amp;Correction\%D0%BA%D0%B2%D0%B0%D1%80%D1%82%D0%B0%D0%BB%D1%8C%D0%BD%D1%8B%D0%B5\am\Deposits%20by%20sectors" TargetMode="External"/><Relationship Id="rId25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26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27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28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29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30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31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32" Type="http://schemas.openxmlformats.org/officeDocument/2006/relationships/hyperlink" Target="file:///\\DT-PC\DataExtraction&amp;Correction\%D0%BA%D0%B2%D0%B0%D1%80%D1%82%D0%B0%D0%BB%D1%8C%D0%BD%D1%8B%D0%B5\am\INTEREST%20RATES,%25%20(Deposits.%20Loans)" TargetMode="External"/><Relationship Id="rId33" Type="http://schemas.openxmlformats.org/officeDocument/2006/relationships/hyperlink" Target="file:///\\DT-PC\DataExtraction&amp;Correction\%D0%BA%D0%B2%D0%B0%D1%80%D1%82%D0%B0%D0%BB%D1%8C%D0%BD%D1%8B%D0%B5\am\loans(credit)%20by%20sector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gks.ru/free_doc/new_site/vvp/kv/tab6.htm%20%20%20(%20&#1074;%20&#1094;&#1077;&#1085;&#1072;&#1093;%202008%20&#1075;&#1086;&#1076;&#1072;%20&#1074;%20&#1084;&#1083;&#1088;&#1076;.&#1088;&#1091;&#1073;.%20%20&#1075;&#1086;&#1076;&#1099;%20&#1089;%201995-2011%20&#1075;.)%20&#1089;%202011%20&#1075;&#1086;&#1076;&#1072;%20&#1087;&#1086;%202016%20&#1075;&#1086;&#1076;&#1099;" TargetMode="External"/><Relationship Id="rId2" Type="http://schemas.openxmlformats.org/officeDocument/2006/relationships/hyperlink" Target="http://sophist.hse.ru/" TargetMode="External"/><Relationship Id="rId3" Type="http://schemas.openxmlformats.org/officeDocument/2006/relationships/hyperlink" Target="http://www.gks.ru/wps/wcm/connect/rosstat_main/rosstat/ru/statistics/accounts/" TargetMode="External"/><Relationship Id="rId4" Type="http://schemas.openxmlformats.org/officeDocument/2006/relationships/hyperlink" Target="http://www.roskazna.ru/ispolnenie-byudzhetov/konsolidirovannyj-byudzhet/" TargetMode="External"/><Relationship Id="rId5" Type="http://schemas.openxmlformats.org/officeDocument/2006/relationships/hyperlink" Target="http://www.cbr.ru/statistics/?Prtid=svs&amp;ch=Par_57946" TargetMode="External"/><Relationship Id="rId6" Type="http://schemas.openxmlformats.org/officeDocument/2006/relationships/hyperlink" Target="http://elibrary-data.imf.org/DataExplorer.aspx" TargetMode="External"/><Relationship Id="rId7" Type="http://schemas.openxmlformats.org/officeDocument/2006/relationships/hyperlink" Target="http://www.gks.ru/free_doc/new_site/vvp/kv/tab6.htm%20%20%20(%20&#1074;%20&#1094;&#1077;&#1085;&#1072;&#1093;%202008%20&#1075;&#1086;&#1076;&#1072;%20&#1074;%20&#1084;&#1083;&#1088;&#1076;.&#1088;&#1091;&#1073;.%20%20&#1075;&#1086;&#1076;&#1099;%20&#1089;%201995-2011%20&#1075;.)%20&#1089;%202011%20&#1075;&#1086;&#1076;&#1072;%20&#1087;&#1086;%202016%20&#1075;&#1086;&#1076;&#1099;" TargetMode="External"/><Relationship Id="rId8" Type="http://schemas.openxmlformats.org/officeDocument/2006/relationships/hyperlink" Target="http://www.cbr.ru/statistics/print.aspx?file=credit_statistics/survey_ci_01.htm&amp;pid=dkfs&amp;sid=MN_53371" TargetMode="External"/><Relationship Id="rId9" Type="http://schemas.openxmlformats.org/officeDocument/2006/relationships/hyperlink" Target="http://data.imf.org/?sk=5DABAFF2-C5AD-4D27-A175-1253419C02D1&amp;ss=1390030341854" TargetMode="External"/><Relationship Id="rId10" Type="http://schemas.openxmlformats.org/officeDocument/2006/relationships/hyperlink" Target="http://www.roskazna.ru/ispolnenie-byudzhetov/konsolidirovannyj-byudzhet/" TargetMode="External"/><Relationship Id="rId11" Type="http://schemas.openxmlformats.org/officeDocument/2006/relationships/hyperlink" Target="http://minfin.ru/ru/perfomance/nationalwealthfund/statistics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cbr.ru/statistics/print.aspx?file=credit_statistics/survey_ci_01.htm&amp;pid=dkfs&amp;sid=MN_53371" TargetMode="External"/><Relationship Id="rId2" Type="http://schemas.openxmlformats.org/officeDocument/2006/relationships/hyperlink" Target="file:///\\DT-PC\DataExtraction&amp;Correction\%D0%BA%D0%B2%D0%B0%D1%80%D1%82%D0%B0%D0%BB%D1%8C%D0%BD%D1%8B%D0%B5\ru\%D0%BA%D0%BE%D0%BD%D1%81%D0%BE%D0%BB%20%D0%B1%D1%8E%D0%B4%D0%B6%D0%B5%D1%82\2000-2015" TargetMode="External"/><Relationship Id="rId3" Type="http://schemas.openxmlformats.org/officeDocument/2006/relationships/hyperlink" Target="file:///\\DT-PC\DataExtraction&amp;Correction\%D0%BA%D0%B2%D0%B0%D1%80%D1%82%D0%B0%D0%BB%D1%8C%D0%BD%D1%8B%D0%B5\ru\%D0%BA%D0%BE%D0%BD%D1%81%D0%BE%D0%BB%20%D0%B1%D1%8E%D0%B4%D0%B6%D0%B5%D1%82\2000-2015" TargetMode="External"/><Relationship Id="rId4" Type="http://schemas.openxmlformats.org/officeDocument/2006/relationships/hyperlink" Target="file:///\\DT-PC\DataExtraction&amp;Correction\%D0%BA%D0%B2%D0%B0%D1%80%D1%82%D0%B0%D0%BB%D1%8C%D0%BD%D1%8B%D0%B5\ru\%D0%BA%D0%BE%D0%BD%D1%81%D0%BE%D0%BB%20%D0%B1%D1%8E%D0%B4%D0%B6%D0%B5%D1%82\2000-2015" TargetMode="External"/><Relationship Id="rId5" Type="http://schemas.openxmlformats.org/officeDocument/2006/relationships/hyperlink" Target="file:///\\DT-PC\DataExtraction&amp;Correction\%D0%BA%D0%B2%D0%B0%D1%80%D1%82%D0%B0%D0%BB%D1%8C%D0%BD%D1%8B%D0%B5\ru\%D0%BA%D0%BE%D0%BD%D1%81%D0%BE%D0%BB%20%D0%B1%D1%8E%D0%B4%D0%B6%D0%B5%D1%82\2000-2015" TargetMode="External"/><Relationship Id="rId6" Type="http://schemas.openxmlformats.org/officeDocument/2006/relationships/hyperlink" Target="file:///\\DT-PC\DataExtraction&amp;Correction\%D0%BA%D0%B2%D0%B0%D1%80%D1%82%D0%B0%D0%BB%D1%8C%D0%BD%D1%8B%D0%B5\ru\%D0%BA%D0%BE%D0%BD%D1%81%D0%BE%D0%BB%20%D0%B1%D1%8E%D0%B4%D0%B6%D0%B5%D1%82\2000-2015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://www.minfin.gov.by/upload/bp/doklad/2016/ym2016.pdf" TargetMode="External"/><Relationship Id="rId3" Type="http://schemas.openxmlformats.org/officeDocument/2006/relationships/hyperlink" Target="http://www.belstat.gov.by/ofitsialnaya-statistika/ssrd-mvf_2/natsionalnaya-stranitsa-svodnyh-dannyh/vvp-rasschitannyi-proizvodstvennym-metodom/p2010/" TargetMode="External"/><Relationship Id="rId4" Type="http://schemas.openxmlformats.org/officeDocument/2006/relationships/hyperlink" Target="http://www.minfin.gov.by/ru/budgetary_policy/analytical_reports/2009/" TargetMode="External"/><Relationship Id="rId5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2.86"/>
    <col collapsed="false" customWidth="true" hidden="false" outlineLevel="0" max="3" min="3" style="1" width="13.86"/>
    <col collapsed="false" customWidth="true" hidden="false" outlineLevel="0" max="4" min="4" style="1" width="13.57"/>
    <col collapsed="false" customWidth="true" hidden="false" outlineLevel="0" max="8" min="5" style="1" width="12.57"/>
    <col collapsed="false" customWidth="true" hidden="false" outlineLevel="0" max="9" min="9" style="1" width="14.7"/>
    <col collapsed="false" customWidth="true" hidden="false" outlineLevel="0" max="24" min="10" style="1" width="13.29"/>
    <col collapsed="false" customWidth="true" hidden="false" outlineLevel="0" max="38" min="25" style="1" width="12.57"/>
    <col collapsed="false" customWidth="true" hidden="false" outlineLevel="0" max="39" min="39" style="1" width="11.86"/>
    <col collapsed="false" customWidth="true" hidden="false" outlineLevel="0" max="67" min="40" style="1" width="12.57"/>
    <col collapsed="false" customWidth="true" hidden="false" outlineLevel="0" max="1025" min="68" style="1" width="9.14"/>
  </cols>
  <sheetData>
    <row r="1" s="5" customFormat="true" ht="75.75" hidden="false" customHeight="tru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101</v>
      </c>
      <c r="P1" s="3" t="n">
        <v>102</v>
      </c>
      <c r="Q1" s="3" t="n">
        <v>103</v>
      </c>
      <c r="R1" s="3" t="n">
        <v>104</v>
      </c>
      <c r="S1" s="3" t="n">
        <v>105</v>
      </c>
      <c r="T1" s="3" t="n">
        <v>106</v>
      </c>
      <c r="U1" s="3" t="n">
        <v>107</v>
      </c>
      <c r="V1" s="3" t="n">
        <v>108</v>
      </c>
      <c r="W1" s="3" t="n">
        <v>109</v>
      </c>
      <c r="X1" s="3" t="n">
        <v>110</v>
      </c>
      <c r="Y1" s="3" t="n">
        <v>111</v>
      </c>
      <c r="Z1" s="3" t="n">
        <v>112</v>
      </c>
      <c r="AA1" s="3" t="n">
        <v>113</v>
      </c>
      <c r="AB1" s="4" t="n">
        <v>201</v>
      </c>
      <c r="AC1" s="4" t="n">
        <v>202</v>
      </c>
      <c r="AD1" s="4" t="n">
        <v>203</v>
      </c>
      <c r="AE1" s="4" t="n">
        <v>204</v>
      </c>
      <c r="AF1" s="4" t="n">
        <v>205</v>
      </c>
      <c r="AG1" s="4" t="n">
        <v>206</v>
      </c>
      <c r="AH1" s="4" t="n">
        <v>207</v>
      </c>
      <c r="AI1" s="4" t="n">
        <v>208</v>
      </c>
      <c r="AJ1" s="4" t="n">
        <v>209</v>
      </c>
      <c r="AK1" s="4" t="n">
        <v>210</v>
      </c>
      <c r="AL1" s="4" t="n">
        <v>211</v>
      </c>
      <c r="AM1" s="4" t="n">
        <v>212</v>
      </c>
      <c r="AN1" s="4" t="n">
        <v>213</v>
      </c>
      <c r="AO1" s="4" t="n">
        <v>301</v>
      </c>
      <c r="AP1" s="4" t="n">
        <v>302</v>
      </c>
      <c r="AQ1" s="4" t="n">
        <v>303</v>
      </c>
      <c r="AR1" s="4" t="n">
        <v>304</v>
      </c>
      <c r="AS1" s="4" t="n">
        <v>305</v>
      </c>
      <c r="AT1" s="4" t="n">
        <v>306</v>
      </c>
      <c r="AU1" s="4" t="n">
        <v>307</v>
      </c>
      <c r="AV1" s="4" t="n">
        <v>308</v>
      </c>
      <c r="AW1" s="4" t="n">
        <v>309</v>
      </c>
      <c r="AX1" s="4" t="n">
        <v>310</v>
      </c>
      <c r="AY1" s="4" t="n">
        <v>311</v>
      </c>
      <c r="AZ1" s="4" t="n">
        <v>312</v>
      </c>
      <c r="BA1" s="4" t="n">
        <v>313</v>
      </c>
      <c r="BB1" s="4" t="n">
        <v>314</v>
      </c>
      <c r="BC1" s="4" t="n">
        <v>401</v>
      </c>
      <c r="BD1" s="4" t="n">
        <v>402</v>
      </c>
      <c r="BE1" s="4" t="n">
        <v>403</v>
      </c>
      <c r="BF1" s="4" t="n">
        <v>404</v>
      </c>
      <c r="BG1" s="4" t="n">
        <v>405</v>
      </c>
      <c r="BH1" s="4" t="n">
        <v>406</v>
      </c>
      <c r="BI1" s="4" t="n">
        <v>407</v>
      </c>
      <c r="BJ1" s="4" t="n">
        <v>408</v>
      </c>
      <c r="BK1" s="4" t="n">
        <v>409</v>
      </c>
      <c r="BL1" s="4" t="n">
        <v>410</v>
      </c>
      <c r="BM1" s="4" t="n">
        <v>411</v>
      </c>
      <c r="BN1" s="4" t="n">
        <v>412</v>
      </c>
      <c r="BO1" s="4" t="n">
        <v>413</v>
      </c>
      <c r="BP1" s="4" t="n">
        <v>414</v>
      </c>
    </row>
    <row r="2" customFormat="false" ht="15.75" hidden="false" customHeight="false" outlineLevel="0" collapsed="false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  <c r="AW2" s="7" t="s">
        <v>49</v>
      </c>
      <c r="AX2" s="7" t="s">
        <v>50</v>
      </c>
      <c r="AY2" s="7" t="s">
        <v>51</v>
      </c>
      <c r="AZ2" s="7" t="s">
        <v>52</v>
      </c>
      <c r="BA2" s="7" t="s">
        <v>53</v>
      </c>
      <c r="BB2" s="7" t="s">
        <v>54</v>
      </c>
      <c r="BC2" s="7" t="s">
        <v>55</v>
      </c>
      <c r="BD2" s="7" t="s">
        <v>56</v>
      </c>
      <c r="BE2" s="7" t="s">
        <v>57</v>
      </c>
      <c r="BF2" s="7" t="s">
        <v>58</v>
      </c>
      <c r="BG2" s="7" t="s">
        <v>59</v>
      </c>
      <c r="BH2" s="7" t="s">
        <v>60</v>
      </c>
      <c r="BI2" s="7" t="s">
        <v>61</v>
      </c>
      <c r="BJ2" s="7" t="s">
        <v>62</v>
      </c>
      <c r="BK2" s="7" t="s">
        <v>63</v>
      </c>
      <c r="BL2" s="7" t="s">
        <v>64</v>
      </c>
      <c r="BM2" s="7" t="s">
        <v>65</v>
      </c>
      <c r="BN2" s="7" t="s">
        <v>66</v>
      </c>
      <c r="BO2" s="7" t="s">
        <v>67</v>
      </c>
      <c r="BP2" s="7" t="s">
        <v>68</v>
      </c>
      <c r="BQ2" s="8" t="s">
        <v>69</v>
      </c>
      <c r="BR2" s="8" t="s">
        <v>70</v>
      </c>
      <c r="BS2" s="8" t="s">
        <v>3</v>
      </c>
      <c r="BT2" s="8" t="s">
        <v>4</v>
      </c>
      <c r="BU2" s="8" t="s">
        <v>5</v>
      </c>
      <c r="BV2" s="8" t="s">
        <v>6</v>
      </c>
      <c r="BW2" s="8" t="s">
        <v>7</v>
      </c>
      <c r="BX2" s="8" t="s">
        <v>8</v>
      </c>
      <c r="BY2" s="8" t="s">
        <v>9</v>
      </c>
      <c r="BZ2" s="8" t="s">
        <v>10</v>
      </c>
      <c r="CA2" s="9" t="s">
        <v>71</v>
      </c>
      <c r="CB2" s="9" t="s">
        <v>72</v>
      </c>
      <c r="CC2" s="9" t="s">
        <v>73</v>
      </c>
      <c r="CD2" s="9" t="s">
        <v>74</v>
      </c>
      <c r="CE2" s="9" t="s">
        <v>75</v>
      </c>
      <c r="CF2" s="9" t="s">
        <v>76</v>
      </c>
      <c r="CG2" s="9" t="s">
        <v>77</v>
      </c>
      <c r="CH2" s="9" t="s">
        <v>78</v>
      </c>
      <c r="CI2" s="9" t="s">
        <v>79</v>
      </c>
      <c r="CJ2" s="9" t="s">
        <v>14</v>
      </c>
      <c r="CK2" s="9" t="s">
        <v>80</v>
      </c>
      <c r="CL2" s="9" t="s">
        <v>81</v>
      </c>
      <c r="CM2" s="9" t="s">
        <v>82</v>
      </c>
      <c r="CN2" s="9" t="s">
        <v>83</v>
      </c>
      <c r="CO2" s="9" t="s">
        <v>84</v>
      </c>
    </row>
    <row r="3" customFormat="false" ht="15" hidden="false" customHeight="false" outlineLevel="0" collapsed="false">
      <c r="A3" s="1" t="n">
        <v>1994</v>
      </c>
      <c r="B3" s="10" t="n">
        <v>1646.7</v>
      </c>
      <c r="C3" s="10" t="n">
        <v>423468.8</v>
      </c>
      <c r="D3" s="11" t="n">
        <v>316476.1</v>
      </c>
      <c r="E3" s="11" t="n">
        <v>12370.7</v>
      </c>
      <c r="F3" s="11" t="n">
        <v>45234</v>
      </c>
      <c r="G3" s="11" t="n">
        <v>110654.8</v>
      </c>
      <c r="H3" s="12" t="n">
        <v>10898</v>
      </c>
      <c r="I3" s="11" t="n">
        <v>156957.6</v>
      </c>
      <c r="J3" s="11" t="n">
        <v>199525.8</v>
      </c>
      <c r="K3" s="1" t="n">
        <v>16095199</v>
      </c>
      <c r="L3" s="1" t="n">
        <v>62.8609886169434</v>
      </c>
      <c r="M3" s="11" t="n">
        <v>1243565</v>
      </c>
      <c r="N3" s="11" t="n">
        <v>1977.4</v>
      </c>
      <c r="O3" s="11" t="n">
        <v>407.9</v>
      </c>
      <c r="P3" s="11"/>
      <c r="Q3" s="11"/>
      <c r="R3" s="11"/>
      <c r="S3" s="11"/>
      <c r="T3" s="11"/>
      <c r="U3" s="11"/>
      <c r="V3" s="11"/>
      <c r="W3" s="11"/>
      <c r="X3" s="1" t="n">
        <v>148336000</v>
      </c>
      <c r="Y3" s="1" t="n">
        <v>66.3940887451172</v>
      </c>
      <c r="Z3" s="1" t="n">
        <v>1221494</v>
      </c>
      <c r="AB3" s="1" t="n">
        <v>1945.10519423365</v>
      </c>
      <c r="AI3" s="1" t="n">
        <v>12.6812</v>
      </c>
      <c r="AJ3" s="1" t="n">
        <v>14.9649</v>
      </c>
      <c r="AK3" s="1" t="n">
        <v>10227000</v>
      </c>
      <c r="AL3" s="1" t="n">
        <v>65.6895599365234</v>
      </c>
      <c r="AO3" s="13" t="n">
        <v>70.405</v>
      </c>
      <c r="AP3" s="1" t="n">
        <v>12019.2</v>
      </c>
      <c r="AQ3" s="1" t="n">
        <v>9066.1</v>
      </c>
      <c r="AR3" s="1" t="n">
        <v>355.7</v>
      </c>
      <c r="AS3" s="1" t="n">
        <v>2272</v>
      </c>
      <c r="AT3" s="1" t="n">
        <v>1450.7</v>
      </c>
      <c r="AU3" s="1" t="n">
        <v>-409.4</v>
      </c>
      <c r="AV3" s="1" t="n">
        <v>4057.9</v>
      </c>
      <c r="AW3" s="1" t="n">
        <v>-4815.9</v>
      </c>
      <c r="AX3" s="1" t="n">
        <v>4505.1</v>
      </c>
      <c r="AY3" s="1" t="n">
        <v>2649</v>
      </c>
      <c r="BB3" s="13" t="n">
        <v>24.016</v>
      </c>
      <c r="BC3" s="1" t="n">
        <v>4161.1</v>
      </c>
      <c r="BL3" s="1" t="n">
        <v>3753</v>
      </c>
      <c r="BM3" s="1" t="n">
        <v>62.3224487304688</v>
      </c>
      <c r="BP3" s="14" t="n">
        <v>36.135</v>
      </c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customFormat="false" ht="15" hidden="false" customHeight="false" outlineLevel="0" collapsed="false">
      <c r="A4" s="1" t="n">
        <v>1995</v>
      </c>
      <c r="B4" s="1" t="n">
        <v>260.9</v>
      </c>
      <c r="C4" s="10" t="n">
        <v>1014190</v>
      </c>
      <c r="D4" s="11" t="n">
        <v>706364</v>
      </c>
      <c r="E4" s="11" t="n">
        <v>14766.3</v>
      </c>
      <c r="F4" s="11" t="n">
        <v>137748.2</v>
      </c>
      <c r="G4" s="11" t="n">
        <v>233811.6</v>
      </c>
      <c r="H4" s="12" t="n">
        <v>2694.7</v>
      </c>
      <c r="I4" s="11" t="n">
        <v>395269</v>
      </c>
      <c r="J4" s="11" t="n">
        <v>441665</v>
      </c>
      <c r="K4" s="1" t="n">
        <v>15815626</v>
      </c>
      <c r="L4" s="1" t="n">
        <v>63.0799865722656</v>
      </c>
      <c r="M4" s="11" t="n">
        <v>1385721</v>
      </c>
      <c r="N4" s="11" t="n">
        <v>276.2</v>
      </c>
      <c r="O4" s="1" t="n">
        <v>243.6</v>
      </c>
      <c r="P4" s="11" t="n">
        <v>1428.5</v>
      </c>
      <c r="Q4" s="11" t="n">
        <v>719.8</v>
      </c>
      <c r="R4" s="11" t="n">
        <v>24.3</v>
      </c>
      <c r="S4" s="11" t="n">
        <v>272.5</v>
      </c>
      <c r="T4" s="11" t="n">
        <v>301.1</v>
      </c>
      <c r="U4" s="11" t="n">
        <v>62.3</v>
      </c>
      <c r="V4" s="11" t="n">
        <v>418.4</v>
      </c>
      <c r="W4" s="11" t="n">
        <v>369.9</v>
      </c>
      <c r="X4" s="1" t="n">
        <v>148375726</v>
      </c>
      <c r="Y4" s="1" t="n">
        <v>66.5794677734375</v>
      </c>
      <c r="Z4" s="15" t="n">
        <v>5306460</v>
      </c>
      <c r="AB4" s="1" t="n">
        <v>661.486754329338</v>
      </c>
      <c r="AI4" s="1" t="n">
        <v>60.295</v>
      </c>
      <c r="AJ4" s="1" t="n">
        <v>65.6224</v>
      </c>
      <c r="AK4" s="1" t="n">
        <v>10194000</v>
      </c>
      <c r="AL4" s="1" t="n">
        <v>65.7864608764648</v>
      </c>
      <c r="AO4" s="13" t="n">
        <v>100</v>
      </c>
      <c r="AP4" s="1" t="n">
        <v>16145.1</v>
      </c>
      <c r="AQ4" s="1" t="n">
        <v>11761.7</v>
      </c>
      <c r="AR4" s="1" t="n">
        <v>348.9</v>
      </c>
      <c r="AS4" s="1" t="n">
        <v>3154</v>
      </c>
      <c r="AT4" s="1" t="n">
        <v>3290</v>
      </c>
      <c r="AU4" s="1" t="n">
        <v>-376.8</v>
      </c>
      <c r="AV4" s="1" t="n">
        <v>4757.5</v>
      </c>
      <c r="AW4" s="1" t="n">
        <v>-6838.6</v>
      </c>
      <c r="AX4" s="1" t="n">
        <v>4525</v>
      </c>
      <c r="AY4" s="1" t="n">
        <v>2659</v>
      </c>
      <c r="BB4" s="13" t="n">
        <v>34.452</v>
      </c>
      <c r="BC4" s="1" t="n">
        <v>261.2</v>
      </c>
      <c r="BL4" s="1" t="n">
        <v>3670</v>
      </c>
      <c r="BM4" s="1" t="n">
        <v>62.1446647644043</v>
      </c>
      <c r="BP4" s="14" t="n">
        <v>100</v>
      </c>
    </row>
    <row r="5" customFormat="false" ht="15" hidden="false" customHeight="false" outlineLevel="0" collapsed="false">
      <c r="A5" s="1" t="n">
        <v>1996</v>
      </c>
      <c r="B5" s="1" t="n">
        <v>138.9</v>
      </c>
      <c r="C5" s="10" t="n">
        <v>1415749.7</v>
      </c>
      <c r="D5" s="11" t="n">
        <v>938078.5</v>
      </c>
      <c r="E5" s="11" t="n">
        <v>14711.3</v>
      </c>
      <c r="F5" s="11" t="n">
        <v>182789.5</v>
      </c>
      <c r="G5" s="11" t="n">
        <v>243876</v>
      </c>
      <c r="H5" s="12" t="n">
        <v>-15281.2</v>
      </c>
      <c r="I5" s="11" t="n">
        <v>499318</v>
      </c>
      <c r="J5" s="11" t="n">
        <v>509737.4</v>
      </c>
      <c r="K5" s="1" t="n">
        <v>15577894</v>
      </c>
      <c r="L5" s="1" t="n">
        <v>63.4191017150879</v>
      </c>
      <c r="M5" s="11" t="n">
        <v>1997754</v>
      </c>
      <c r="N5" s="11" t="n">
        <v>139.3</v>
      </c>
      <c r="O5" s="1" t="n">
        <v>145.813214134471</v>
      </c>
      <c r="P5" s="11" t="n">
        <v>2007.8</v>
      </c>
      <c r="Q5" s="11" t="n">
        <v>1007.8</v>
      </c>
      <c r="R5" s="11" t="n">
        <v>36.7</v>
      </c>
      <c r="S5" s="11" t="n">
        <v>391.4</v>
      </c>
      <c r="T5" s="11" t="n">
        <v>401.6</v>
      </c>
      <c r="U5" s="11" t="n">
        <v>73.6</v>
      </c>
      <c r="V5" s="11" t="n">
        <v>523.5</v>
      </c>
      <c r="W5" s="11" t="n">
        <v>438.7</v>
      </c>
      <c r="X5" s="1" t="n">
        <v>148160042</v>
      </c>
      <c r="Y5" s="1" t="n">
        <v>66.9623260498047</v>
      </c>
      <c r="Z5" s="1" t="n">
        <v>13250160</v>
      </c>
      <c r="AB5" s="1" t="n">
        <v>53.7154367375121</v>
      </c>
      <c r="AI5" s="1" t="n">
        <v>88.9174</v>
      </c>
      <c r="AJ5" s="1" t="n">
        <v>96.7347</v>
      </c>
      <c r="AK5" s="1" t="n">
        <v>10160000</v>
      </c>
      <c r="AL5" s="1" t="n">
        <v>66.0419311523438</v>
      </c>
      <c r="AO5" s="13" t="n">
        <v>135.341</v>
      </c>
      <c r="AP5" s="1" t="n">
        <v>23399.3</v>
      </c>
      <c r="AQ5" s="1" t="n">
        <v>18703.3</v>
      </c>
      <c r="AR5" s="1" t="n">
        <v>508.5</v>
      </c>
      <c r="AS5" s="1" t="n">
        <v>4333</v>
      </c>
      <c r="AT5" s="1" t="n">
        <v>5243.5</v>
      </c>
      <c r="AU5" s="1" t="n">
        <v>600</v>
      </c>
      <c r="AV5" s="1" t="n">
        <v>7192.5</v>
      </c>
      <c r="AW5" s="1" t="n">
        <v>-13234.1</v>
      </c>
      <c r="AX5" s="1" t="n">
        <v>4595.9</v>
      </c>
      <c r="AY5" s="1" t="n">
        <v>2700</v>
      </c>
      <c r="BB5" s="13" t="n">
        <v>45.464</v>
      </c>
      <c r="BC5" s="1" t="n">
        <v>119.5</v>
      </c>
      <c r="BL5" s="1" t="n">
        <v>3589</v>
      </c>
      <c r="BM5" s="1" t="n">
        <v>62.2293586730957</v>
      </c>
      <c r="BO5" s="1" t="n">
        <v>214.05</v>
      </c>
      <c r="BP5" s="14" t="n">
        <v>118.653</v>
      </c>
    </row>
    <row r="6" customFormat="false" ht="15" hidden="false" customHeight="false" outlineLevel="0" collapsed="false">
      <c r="A6" s="1" t="n">
        <v>1997</v>
      </c>
      <c r="B6" s="1" t="n">
        <v>116.1</v>
      </c>
      <c r="C6" s="10" t="n">
        <v>1672142.5</v>
      </c>
      <c r="D6" s="11" t="n">
        <v>1168806.4</v>
      </c>
      <c r="E6" s="11" t="n">
        <v>10338.4</v>
      </c>
      <c r="F6" s="11" t="n">
        <v>207022.5</v>
      </c>
      <c r="G6" s="11" t="n">
        <v>271765.2</v>
      </c>
      <c r="H6" s="12" t="n">
        <v>-10940.8</v>
      </c>
      <c r="I6" s="11" t="n">
        <v>583859.6</v>
      </c>
      <c r="J6" s="11" t="n">
        <v>626095.2</v>
      </c>
      <c r="K6" s="1" t="n">
        <v>15333703</v>
      </c>
      <c r="L6" s="1" t="n">
        <v>63.8694953918457</v>
      </c>
      <c r="M6" s="11" t="n">
        <v>2730985</v>
      </c>
      <c r="N6" s="11" t="n">
        <v>117.4</v>
      </c>
      <c r="O6" s="1" t="n">
        <v>115.079806495851</v>
      </c>
      <c r="P6" s="11" t="n">
        <v>2342.5</v>
      </c>
      <c r="Q6" s="11" t="n">
        <v>1235.2</v>
      </c>
      <c r="R6" s="11" t="n">
        <v>47.4</v>
      </c>
      <c r="S6" s="11" t="n">
        <v>493.5</v>
      </c>
      <c r="T6" s="11" t="n">
        <v>428.5</v>
      </c>
      <c r="U6" s="11" t="n">
        <v>86.3</v>
      </c>
      <c r="V6" s="11" t="n">
        <v>579.3</v>
      </c>
      <c r="W6" s="11" t="n">
        <v>527.7</v>
      </c>
      <c r="X6" s="1" t="n">
        <v>147915307</v>
      </c>
      <c r="Y6" s="1" t="n">
        <v>67.515495300293</v>
      </c>
      <c r="Z6" s="1" t="n">
        <v>13411951</v>
      </c>
      <c r="AB6" s="1" t="n">
        <v>71.6493618412428</v>
      </c>
      <c r="AI6" s="1" t="n">
        <v>219.584</v>
      </c>
      <c r="AJ6" s="1" t="n">
        <v>240.8472</v>
      </c>
      <c r="AK6" s="1" t="n">
        <v>10117000</v>
      </c>
      <c r="AL6" s="1" t="n">
        <v>66.4405059814453</v>
      </c>
      <c r="AO6" s="13" t="n">
        <v>161.429</v>
      </c>
      <c r="AP6" s="1" t="n">
        <v>30685.7</v>
      </c>
      <c r="AQ6" s="1" t="n">
        <v>20559.4</v>
      </c>
      <c r="AR6" s="1" t="n">
        <v>591.5</v>
      </c>
      <c r="AS6" s="1" t="n">
        <v>5307</v>
      </c>
      <c r="AT6" s="1" t="n">
        <v>3802</v>
      </c>
      <c r="AU6" s="1" t="n">
        <v>2781.2</v>
      </c>
      <c r="AV6" s="1" t="n">
        <v>11748.6</v>
      </c>
      <c r="AW6" s="1" t="n">
        <v>-14173.8</v>
      </c>
      <c r="AX6" s="1" t="n">
        <v>4661</v>
      </c>
      <c r="AY6" s="1" t="n">
        <v>2739</v>
      </c>
      <c r="BB6" s="13" t="n">
        <v>56.12</v>
      </c>
      <c r="BC6" s="1" t="n">
        <v>117.3</v>
      </c>
      <c r="BL6" s="1" t="n">
        <v>3509</v>
      </c>
      <c r="BM6" s="1" t="n">
        <v>62.553337097168</v>
      </c>
      <c r="BN6" s="1" t="n">
        <v>126225.5</v>
      </c>
      <c r="BO6" s="1" t="n">
        <v>296.28</v>
      </c>
      <c r="BP6" s="14" t="n">
        <v>135.318</v>
      </c>
    </row>
    <row r="7" customFormat="false" ht="15" hidden="false" customHeight="false" outlineLevel="0" collapsed="false">
      <c r="A7" s="1" t="n">
        <v>1998</v>
      </c>
      <c r="B7" s="1" t="n">
        <v>105.6</v>
      </c>
      <c r="C7" s="10" t="n">
        <v>1733263.5</v>
      </c>
      <c r="D7" s="11" t="n">
        <v>1261626.5</v>
      </c>
      <c r="E7" s="11" t="n">
        <v>8396.8</v>
      </c>
      <c r="F7" s="11" t="n">
        <v>186869.9</v>
      </c>
      <c r="G7" s="11" t="n">
        <v>272444.7</v>
      </c>
      <c r="H7" s="12" t="n">
        <v>1486.9</v>
      </c>
      <c r="I7" s="11" t="n">
        <v>525945</v>
      </c>
      <c r="J7" s="11" t="n">
        <v>604215.3</v>
      </c>
      <c r="K7" s="1" t="n">
        <v>15071300</v>
      </c>
      <c r="L7" s="1" t="n">
        <v>64.4040985107422</v>
      </c>
      <c r="M7" s="11" t="n">
        <v>2717160</v>
      </c>
      <c r="N7" s="11" t="n">
        <v>107.1</v>
      </c>
      <c r="O7" s="1" t="n">
        <v>118.59519984363</v>
      </c>
      <c r="P7" s="11" t="n">
        <v>2629.6</v>
      </c>
      <c r="Q7" s="11" t="n">
        <v>1462.3</v>
      </c>
      <c r="R7" s="11" t="n">
        <v>48.9</v>
      </c>
      <c r="S7" s="11" t="n">
        <v>492.6</v>
      </c>
      <c r="T7" s="11" t="n">
        <v>424.7</v>
      </c>
      <c r="U7" s="11" t="n">
        <v>-31.2</v>
      </c>
      <c r="V7" s="11" t="n">
        <v>821</v>
      </c>
      <c r="W7" s="11" t="n">
        <v>645.6</v>
      </c>
      <c r="X7" s="1" t="n">
        <v>147670692</v>
      </c>
      <c r="Y7" s="1" t="n">
        <v>68.167236328125</v>
      </c>
      <c r="Z7" s="1" t="n">
        <v>14277540</v>
      </c>
      <c r="AB7" s="1" t="n">
        <v>76.5800878935638</v>
      </c>
      <c r="AI7" s="1" t="n">
        <v>414.6341</v>
      </c>
      <c r="AJ7" s="1" t="n">
        <v>448.7274</v>
      </c>
      <c r="AK7" s="1" t="n">
        <v>10069000</v>
      </c>
      <c r="AL7" s="1" t="n">
        <v>66.9329528808594</v>
      </c>
      <c r="AO7" s="13" t="n">
        <v>176.134</v>
      </c>
      <c r="AP7" s="1" t="n">
        <v>34181.4</v>
      </c>
      <c r="AQ7" s="1" t="n">
        <v>29759.5</v>
      </c>
      <c r="AR7" s="1" t="n">
        <v>403.6</v>
      </c>
      <c r="AS7" s="1" t="n">
        <v>6103</v>
      </c>
      <c r="AT7" s="1" t="n">
        <v>4403.7</v>
      </c>
      <c r="AU7" s="1" t="n">
        <v>779.5</v>
      </c>
      <c r="AV7" s="1" t="n">
        <v>12470.5</v>
      </c>
      <c r="AW7" s="1" t="n">
        <v>-19834.1</v>
      </c>
      <c r="AX7" s="1" t="n">
        <v>4731.9</v>
      </c>
      <c r="AY7" s="1" t="n">
        <v>2781</v>
      </c>
      <c r="BB7" s="13" t="n">
        <v>61.983</v>
      </c>
      <c r="BC7" s="1" t="n">
        <v>111.2</v>
      </c>
      <c r="BL7" s="1" t="n">
        <v>3432</v>
      </c>
      <c r="BM7" s="1" t="n">
        <v>63.0491981506348</v>
      </c>
      <c r="BN7" s="1" t="n">
        <v>1156250.4</v>
      </c>
      <c r="BO7" s="1" t="n">
        <v>341.732</v>
      </c>
      <c r="BP7" s="14" t="n">
        <v>147.054</v>
      </c>
    </row>
    <row r="8" customFormat="false" ht="15" hidden="false" customHeight="false" outlineLevel="0" collapsed="false">
      <c r="A8" s="1" t="n">
        <v>1999</v>
      </c>
      <c r="B8" s="1" t="n">
        <v>113.3</v>
      </c>
      <c r="C8" s="10" t="n">
        <v>2016456.3</v>
      </c>
      <c r="D8" s="11" t="n">
        <v>1445328.4</v>
      </c>
      <c r="E8" s="11" t="n">
        <v>14788.5</v>
      </c>
      <c r="F8" s="11" t="n">
        <v>232713</v>
      </c>
      <c r="G8" s="11" t="n">
        <v>326258.5</v>
      </c>
      <c r="H8" s="12" t="n">
        <v>32191.5</v>
      </c>
      <c r="I8" s="11" t="n">
        <v>856229.6</v>
      </c>
      <c r="J8" s="11" t="n">
        <v>808942.9</v>
      </c>
      <c r="K8" s="1" t="n">
        <v>14928426</v>
      </c>
      <c r="L8" s="1" t="n">
        <v>64.9739532470703</v>
      </c>
      <c r="M8" s="11" t="n">
        <v>2879651</v>
      </c>
      <c r="N8" s="11" t="n">
        <v>108.3</v>
      </c>
      <c r="O8" s="1" t="n">
        <v>172.46573016962</v>
      </c>
      <c r="P8" s="11" t="n">
        <v>4823.2</v>
      </c>
      <c r="Q8" s="11" t="n">
        <v>2526.2</v>
      </c>
      <c r="R8" s="11" t="n">
        <v>56.3</v>
      </c>
      <c r="S8" s="11" t="n">
        <v>703.2</v>
      </c>
      <c r="T8" s="11" t="n">
        <v>693.9</v>
      </c>
      <c r="U8" s="11" t="n">
        <v>21.4</v>
      </c>
      <c r="V8" s="11" t="n">
        <v>2084.6</v>
      </c>
      <c r="W8" s="11" t="n">
        <v>1262.4</v>
      </c>
      <c r="X8" s="1" t="n">
        <v>147214392</v>
      </c>
      <c r="Y8" s="1" t="n">
        <v>68.8146743774414</v>
      </c>
      <c r="Z8" s="1" t="n">
        <v>14334783</v>
      </c>
      <c r="AA8" s="1" t="n">
        <v>4774</v>
      </c>
      <c r="AB8" s="1" t="n">
        <v>316.792017912661</v>
      </c>
      <c r="AI8" s="1" t="n">
        <v>1791.5313</v>
      </c>
      <c r="AJ8" s="1" t="n">
        <v>1865.0166</v>
      </c>
      <c r="AK8" s="1" t="n">
        <v>10035000</v>
      </c>
      <c r="AL8" s="1" t="n">
        <v>67.4472427368164</v>
      </c>
      <c r="AO8" s="13" t="n">
        <v>242.206</v>
      </c>
      <c r="AP8" s="1" t="n">
        <v>48744</v>
      </c>
      <c r="AQ8" s="1" t="n">
        <v>36208.1</v>
      </c>
      <c r="AR8" s="1" t="n">
        <v>1640.1</v>
      </c>
      <c r="AS8" s="1" t="n">
        <v>9320</v>
      </c>
      <c r="AT8" s="1" t="n">
        <v>7663.1</v>
      </c>
      <c r="AU8" s="1" t="n">
        <v>992.9</v>
      </c>
      <c r="AV8" s="1" t="n">
        <v>20571.4</v>
      </c>
      <c r="AW8" s="1" t="n">
        <v>-27782.4</v>
      </c>
      <c r="AX8" s="1" t="n">
        <v>4806.1</v>
      </c>
      <c r="AY8" s="1" t="n">
        <v>2822</v>
      </c>
      <c r="BB8" s="13" t="n">
        <v>84.239</v>
      </c>
      <c r="BC8" s="1" t="n">
        <v>100.1</v>
      </c>
      <c r="BL8" s="1" t="n">
        <v>3359</v>
      </c>
      <c r="BM8" s="1" t="n">
        <v>63.6070938110352</v>
      </c>
      <c r="BN8" s="1" t="n">
        <v>1138158.8</v>
      </c>
      <c r="BO8" s="1" t="n">
        <v>386.987</v>
      </c>
      <c r="BP8" s="14" t="n">
        <v>148.007</v>
      </c>
    </row>
    <row r="9" customFormat="false" ht="15" hidden="false" customHeight="false" outlineLevel="0" collapsed="false">
      <c r="A9" s="1" t="n">
        <v>2000</v>
      </c>
      <c r="B9" s="1" t="n">
        <v>117.4</v>
      </c>
      <c r="C9" s="10" t="n">
        <v>2599901.6</v>
      </c>
      <c r="D9" s="11" t="n">
        <v>1589061.6</v>
      </c>
      <c r="E9" s="11" t="n">
        <v>19926.6</v>
      </c>
      <c r="F9" s="11" t="n">
        <v>313984.5</v>
      </c>
      <c r="G9" s="11" t="n">
        <v>450258.4</v>
      </c>
      <c r="H9" s="12" t="n">
        <v>21339</v>
      </c>
      <c r="I9" s="11" t="n">
        <v>1471607.4</v>
      </c>
      <c r="J9" s="11" t="n">
        <v>1276480.6</v>
      </c>
      <c r="K9" s="1" t="n">
        <v>14883626</v>
      </c>
      <c r="L9" s="1" t="n">
        <v>65.5334854125977</v>
      </c>
      <c r="M9" s="11" t="n">
        <v>3401831</v>
      </c>
      <c r="N9" s="11" t="n">
        <v>113.2</v>
      </c>
      <c r="O9" s="1" t="n">
        <v>137.640881851638</v>
      </c>
      <c r="P9" s="11" t="n">
        <v>7305.6</v>
      </c>
      <c r="Q9" s="11" t="n">
        <v>3295.2</v>
      </c>
      <c r="R9" s="11" t="n">
        <v>79.1</v>
      </c>
      <c r="S9" s="11" t="n">
        <v>1102.5</v>
      </c>
      <c r="T9" s="11" t="n">
        <v>1232</v>
      </c>
      <c r="U9" s="11" t="n">
        <v>133.7</v>
      </c>
      <c r="V9" s="11" t="n">
        <v>3218.9</v>
      </c>
      <c r="W9" s="11" t="n">
        <v>1755.8</v>
      </c>
      <c r="X9" s="1" t="n">
        <v>146596557</v>
      </c>
      <c r="Y9" s="1" t="n">
        <v>69.381591796875</v>
      </c>
      <c r="Z9" s="1" t="n">
        <v>17464172</v>
      </c>
      <c r="AA9" s="1" t="n">
        <v>4373.08</v>
      </c>
      <c r="AB9" s="1" t="n">
        <v>185.291416700844</v>
      </c>
      <c r="AC9" s="1" t="n">
        <v>9134</v>
      </c>
      <c r="AD9" s="1" t="n">
        <v>5011.9</v>
      </c>
      <c r="AE9" s="1" t="n">
        <v>186.2</v>
      </c>
      <c r="AF9" s="1" t="n">
        <v>1779.1</v>
      </c>
      <c r="AG9" s="1" t="n">
        <v>2301.9</v>
      </c>
      <c r="AH9" s="1" t="n">
        <v>18</v>
      </c>
      <c r="AI9" s="1" t="n">
        <v>5912.4</v>
      </c>
      <c r="AJ9" s="1" t="n">
        <v>6230</v>
      </c>
      <c r="AK9" s="1" t="n">
        <v>10005000</v>
      </c>
      <c r="AL9" s="1" t="n">
        <v>67.9293518066406</v>
      </c>
      <c r="AM9" s="15" t="n">
        <v>76799</v>
      </c>
      <c r="AO9" s="13" t="n">
        <v>308.236</v>
      </c>
      <c r="AP9" s="1" t="n">
        <v>65357.9</v>
      </c>
      <c r="AQ9" s="1" t="n">
        <v>41105.2</v>
      </c>
      <c r="AR9" s="1" t="n">
        <v>1824.4</v>
      </c>
      <c r="AS9" s="1" t="n">
        <v>13099</v>
      </c>
      <c r="AT9" s="1" t="n">
        <v>11781.8</v>
      </c>
      <c r="AU9" s="1" t="n">
        <v>1136</v>
      </c>
      <c r="AV9" s="1" t="n">
        <v>27350.8</v>
      </c>
      <c r="AW9" s="1" t="n">
        <v>-31099.2</v>
      </c>
      <c r="AX9" s="1" t="n">
        <v>4874.71</v>
      </c>
      <c r="AY9" s="1" t="n">
        <v>2896</v>
      </c>
      <c r="BA9" s="1" t="n">
        <v>79.915</v>
      </c>
      <c r="BB9" s="13" t="n">
        <v>100</v>
      </c>
      <c r="BC9" s="1" t="n">
        <v>98.6</v>
      </c>
      <c r="BD9" s="1" t="n">
        <v>1031338</v>
      </c>
      <c r="BE9" s="1" t="n">
        <v>997641.6</v>
      </c>
      <c r="BF9" s="1" t="n">
        <v>4062.7</v>
      </c>
      <c r="BG9" s="1" t="n">
        <v>121790.9</v>
      </c>
      <c r="BH9" s="1" t="n">
        <v>190129.8</v>
      </c>
      <c r="BI9" s="1" t="n">
        <v>2148.6</v>
      </c>
      <c r="BJ9" s="1" t="n">
        <v>241078.2</v>
      </c>
      <c r="BK9" s="1" t="n">
        <v>521272.3</v>
      </c>
      <c r="BL9" s="1" t="n">
        <v>3221.1</v>
      </c>
      <c r="BM9" s="1" t="n">
        <v>64.1450653076172</v>
      </c>
      <c r="BN9" s="1" t="n">
        <v>1171341</v>
      </c>
      <c r="BO9" s="1" t="n">
        <v>405.952</v>
      </c>
      <c r="BP9" s="14" t="n">
        <v>146.837</v>
      </c>
    </row>
    <row r="10" customFormat="false" ht="15" hidden="false" customHeight="false" outlineLevel="0" collapsed="false">
      <c r="A10" s="1" t="n">
        <v>2001</v>
      </c>
      <c r="B10" s="1" t="n">
        <v>110.1</v>
      </c>
      <c r="C10" s="10" t="n">
        <v>3250593.3</v>
      </c>
      <c r="D10" s="11" t="n">
        <v>1850799.1</v>
      </c>
      <c r="E10" s="11" t="n">
        <v>31694.4</v>
      </c>
      <c r="F10" s="11" t="n">
        <v>436036.4</v>
      </c>
      <c r="G10" s="11" t="n">
        <v>771384.6</v>
      </c>
      <c r="H10" s="12" t="n">
        <v>102258.6</v>
      </c>
      <c r="I10" s="11" t="n">
        <v>1491860.4</v>
      </c>
      <c r="J10" s="11" t="n">
        <v>1526285.2</v>
      </c>
      <c r="K10" s="1" t="n">
        <v>14858335</v>
      </c>
      <c r="L10" s="1" t="n">
        <v>66.0572128295898</v>
      </c>
      <c r="M10" s="11" t="n">
        <v>4004036</v>
      </c>
      <c r="N10" s="11" t="n">
        <v>108.4</v>
      </c>
      <c r="O10" s="1" t="n">
        <v>116.4895193476</v>
      </c>
      <c r="P10" s="11" t="n">
        <v>8943.6</v>
      </c>
      <c r="Q10" s="11" t="n">
        <v>4318.1</v>
      </c>
      <c r="R10" s="11" t="n">
        <v>98.8</v>
      </c>
      <c r="S10" s="11" t="n">
        <v>1469.9</v>
      </c>
      <c r="T10" s="11" t="n">
        <v>1689.3</v>
      </c>
      <c r="U10" s="11" t="n">
        <v>273.8</v>
      </c>
      <c r="V10" s="11" t="n">
        <v>3299.6</v>
      </c>
      <c r="W10" s="11" t="n">
        <v>2165.9</v>
      </c>
      <c r="X10" s="1" t="n">
        <v>145976083</v>
      </c>
      <c r="Y10" s="1" t="n">
        <v>69.8362808227539</v>
      </c>
      <c r="Z10" s="1" t="n">
        <v>21495236</v>
      </c>
      <c r="AA10" s="1" t="n">
        <v>4258.304</v>
      </c>
      <c r="AB10" s="1" t="n">
        <v>79.5345725217979</v>
      </c>
      <c r="AC10" s="1" t="n">
        <v>17173</v>
      </c>
      <c r="AD10" s="1" t="n">
        <v>9531.2</v>
      </c>
      <c r="AE10" s="1" t="n">
        <v>364.7</v>
      </c>
      <c r="AF10" s="1" t="n">
        <v>3701.3</v>
      </c>
      <c r="AG10" s="1" t="n">
        <v>3893</v>
      </c>
      <c r="AH10" s="1" t="n">
        <v>187.5</v>
      </c>
      <c r="AI10" s="1" t="n">
        <v>11750.9</v>
      </c>
      <c r="AJ10" s="1" t="n">
        <v>12516.1</v>
      </c>
      <c r="AK10" s="1" t="n">
        <v>9928000</v>
      </c>
      <c r="AL10" s="1" t="n">
        <v>68.3574981689453</v>
      </c>
      <c r="AM10" s="1" t="n">
        <v>100633</v>
      </c>
      <c r="AO10" s="13" t="n">
        <v>330.904</v>
      </c>
      <c r="AP10" s="1" t="n">
        <v>73883.3</v>
      </c>
      <c r="AQ10" s="1" t="n">
        <v>45931.5</v>
      </c>
      <c r="AR10" s="1" t="n">
        <v>1961.6</v>
      </c>
      <c r="AS10" s="1" t="n">
        <v>12912</v>
      </c>
      <c r="AT10" s="1" t="n">
        <v>12410.6</v>
      </c>
      <c r="AU10" s="1" t="n">
        <v>724.3</v>
      </c>
      <c r="AV10" s="1" t="n">
        <v>27133.4</v>
      </c>
      <c r="AW10" s="1" t="n">
        <v>-27353.4</v>
      </c>
      <c r="AX10" s="1" t="n">
        <v>4922.01</v>
      </c>
      <c r="AY10" s="1" t="n">
        <v>2961</v>
      </c>
      <c r="BA10" s="1" t="n">
        <v>79.288</v>
      </c>
      <c r="BB10" s="13" t="n">
        <v>106.913</v>
      </c>
      <c r="BC10" s="1" t="n">
        <v>104.1</v>
      </c>
      <c r="BD10" s="1" t="n">
        <v>1175877</v>
      </c>
      <c r="BE10" s="1" t="n">
        <v>1097461.3</v>
      </c>
      <c r="BF10" s="1" t="n">
        <v>2574.1</v>
      </c>
      <c r="BG10" s="1" t="n">
        <v>132708.3</v>
      </c>
      <c r="BH10" s="1" t="n">
        <v>208025</v>
      </c>
      <c r="BI10" s="1" t="n">
        <v>24304.3</v>
      </c>
      <c r="BJ10" s="1" t="n">
        <v>299476.9</v>
      </c>
      <c r="BK10" s="1" t="n">
        <v>542653.1</v>
      </c>
      <c r="BL10" s="1" t="n">
        <v>3211.8</v>
      </c>
      <c r="BM10" s="1" t="n">
        <v>64.6361694335938</v>
      </c>
      <c r="BN10" s="1" t="n">
        <v>1205411.7</v>
      </c>
      <c r="BO10" s="1" t="n">
        <v>444.761</v>
      </c>
      <c r="BP10" s="14" t="n">
        <v>151.456</v>
      </c>
    </row>
    <row r="11" customFormat="false" ht="15" hidden="false" customHeight="false" outlineLevel="0" collapsed="false">
      <c r="A11" s="1" t="n">
        <v>2002</v>
      </c>
      <c r="B11" s="1" t="n">
        <v>105.9</v>
      </c>
      <c r="C11" s="10" t="n">
        <v>3776277.3</v>
      </c>
      <c r="D11" s="11" t="n">
        <v>1993710.8</v>
      </c>
      <c r="E11" s="11" t="n">
        <v>68095.6</v>
      </c>
      <c r="F11" s="11" t="n">
        <v>438407.1</v>
      </c>
      <c r="G11" s="11" t="n">
        <v>907126</v>
      </c>
      <c r="H11" s="12" t="n">
        <v>123334.1</v>
      </c>
      <c r="I11" s="11" t="n">
        <v>1774496.9</v>
      </c>
      <c r="J11" s="11" t="n">
        <v>1776400.3</v>
      </c>
      <c r="K11" s="1" t="n">
        <v>14858948</v>
      </c>
      <c r="L11" s="1" t="n">
        <v>66.5380783081055</v>
      </c>
      <c r="M11" s="11"/>
      <c r="N11" s="11" t="n">
        <v>105.9</v>
      </c>
      <c r="O11" s="1" t="n">
        <v>115.613926203769</v>
      </c>
      <c r="P11" s="11" t="n">
        <v>10830.5350532435</v>
      </c>
      <c r="Q11" s="11" t="n">
        <v>5409.1577</v>
      </c>
      <c r="R11" s="11" t="n">
        <v>132.516</v>
      </c>
      <c r="S11" s="11" t="n">
        <v>1942.4418</v>
      </c>
      <c r="T11" s="11" t="n">
        <v>1939.3144</v>
      </c>
      <c r="U11" s="11" t="n">
        <v>229.9993</v>
      </c>
      <c r="V11" s="11" t="n">
        <v>3813.6946</v>
      </c>
      <c r="W11" s="11" t="n">
        <v>2646.2041</v>
      </c>
      <c r="X11" s="1" t="n">
        <v>145306046</v>
      </c>
      <c r="Y11" s="1" t="n">
        <v>70.194221496582</v>
      </c>
      <c r="Z11" s="1" t="n">
        <v>26333273</v>
      </c>
      <c r="AA11" s="1" t="n">
        <v>4360.634</v>
      </c>
      <c r="AB11" s="1" t="n">
        <v>44.8937390952701</v>
      </c>
      <c r="AC11" s="1" t="n">
        <v>26138</v>
      </c>
      <c r="AD11" s="1" t="n">
        <v>15113.8</v>
      </c>
      <c r="AE11" s="1" t="n">
        <v>436.1</v>
      </c>
      <c r="AF11" s="1" t="n">
        <v>5496.7</v>
      </c>
      <c r="AG11" s="1" t="n">
        <v>5746.4</v>
      </c>
      <c r="AH11" s="1" t="n">
        <v>50.2</v>
      </c>
      <c r="AI11" s="1" t="n">
        <v>16705</v>
      </c>
      <c r="AJ11" s="1" t="n">
        <v>17610.5</v>
      </c>
      <c r="AK11" s="1" t="n">
        <v>9865000</v>
      </c>
      <c r="AL11" s="1" t="n">
        <v>68.7409973144531</v>
      </c>
      <c r="AM11" s="1" t="n">
        <v>130753</v>
      </c>
      <c r="AO11" s="13" t="n">
        <v>337.622</v>
      </c>
      <c r="AP11" s="1" t="n">
        <v>75366.7</v>
      </c>
      <c r="AQ11" s="1" t="n">
        <v>48680.7</v>
      </c>
      <c r="AR11" s="1" t="n">
        <v>2216</v>
      </c>
      <c r="AS11" s="1" t="n">
        <v>14033</v>
      </c>
      <c r="AT11" s="1" t="n">
        <v>12253</v>
      </c>
      <c r="AU11" s="1" t="n">
        <v>852.1</v>
      </c>
      <c r="AV11" s="1" t="n">
        <v>29831.2</v>
      </c>
      <c r="AW11" s="1" t="n">
        <v>-32663.5</v>
      </c>
      <c r="AX11" s="1" t="n">
        <v>4968.11</v>
      </c>
      <c r="AY11" s="1" t="n">
        <v>3026</v>
      </c>
      <c r="BA11" s="1" t="n">
        <v>80.542</v>
      </c>
      <c r="BB11" s="13" t="n">
        <v>109.109</v>
      </c>
      <c r="BC11" s="1" t="n">
        <v>102.3</v>
      </c>
      <c r="BD11" s="1" t="n">
        <v>1362472</v>
      </c>
      <c r="BE11" s="1" t="n">
        <v>1207154.2</v>
      </c>
      <c r="BF11" s="1" t="n">
        <v>6599.6</v>
      </c>
      <c r="BG11" s="1" t="n">
        <v>136070.6</v>
      </c>
      <c r="BH11" s="1" t="n">
        <v>287369.1</v>
      </c>
      <c r="BI11" s="1" t="n">
        <v>7838.9</v>
      </c>
      <c r="BJ11" s="1" t="n">
        <v>399974.7</v>
      </c>
      <c r="BK11" s="1" t="n">
        <v>634732.9</v>
      </c>
      <c r="BL11" s="1" t="n">
        <v>3199.8</v>
      </c>
      <c r="BM11" s="1" t="n">
        <v>65.0970001220703</v>
      </c>
      <c r="BN11" s="1" t="n">
        <v>1202488.9</v>
      </c>
      <c r="BO11" s="1" t="n">
        <v>519.17</v>
      </c>
      <c r="BP11" s="14" t="n">
        <v>153.078</v>
      </c>
    </row>
    <row r="12" customFormat="false" ht="15" hidden="false" customHeight="false" outlineLevel="0" collapsed="false">
      <c r="A12" s="1" t="n">
        <v>2003</v>
      </c>
      <c r="B12" s="1" t="n">
        <v>111.7</v>
      </c>
      <c r="C12" s="10" t="n">
        <v>4611975.3</v>
      </c>
      <c r="D12" s="11" t="n">
        <v>2434434.1</v>
      </c>
      <c r="E12" s="11" t="n">
        <v>78403.6</v>
      </c>
      <c r="F12" s="11" t="n">
        <v>519195.3</v>
      </c>
      <c r="G12" s="11" t="n">
        <v>1062657.7</v>
      </c>
      <c r="H12" s="12" t="n">
        <v>122800.4</v>
      </c>
      <c r="I12" s="11" t="n">
        <v>2232981.1</v>
      </c>
      <c r="J12" s="11" t="n">
        <v>1985285.2</v>
      </c>
      <c r="K12" s="1" t="n">
        <v>14909018</v>
      </c>
      <c r="L12" s="1" t="n">
        <v>66.9690780639648</v>
      </c>
      <c r="M12" s="11"/>
      <c r="N12" s="11" t="n">
        <v>106.4</v>
      </c>
      <c r="O12" s="1" t="n">
        <v>113.780061468852</v>
      </c>
      <c r="P12" s="11" t="n">
        <v>13208.233779342</v>
      </c>
      <c r="Q12" s="11" t="n">
        <v>6537.4</v>
      </c>
      <c r="R12" s="11" t="n">
        <v>154.9</v>
      </c>
      <c r="S12" s="11" t="n">
        <v>2366.4</v>
      </c>
      <c r="T12" s="11" t="n">
        <v>2432.3</v>
      </c>
      <c r="U12" s="11" t="n">
        <v>322.8</v>
      </c>
      <c r="V12" s="11" t="n">
        <v>4655.9</v>
      </c>
      <c r="W12" s="11" t="n">
        <v>3153.9</v>
      </c>
      <c r="X12" s="1" t="n">
        <v>144648257</v>
      </c>
      <c r="Y12" s="1" t="n">
        <v>70.4823913574219</v>
      </c>
      <c r="Z12" s="1" t="n">
        <v>32173286</v>
      </c>
      <c r="AA12" s="1" t="n">
        <v>4009.893</v>
      </c>
      <c r="AB12" s="1" t="n">
        <v>30.6853213611019</v>
      </c>
      <c r="AC12" s="1" t="n">
        <v>36565</v>
      </c>
      <c r="AD12" s="1" t="n">
        <v>20331.8</v>
      </c>
      <c r="AE12" s="1" t="n">
        <v>557.8</v>
      </c>
      <c r="AF12" s="1" t="n">
        <v>7817.3</v>
      </c>
      <c r="AG12" s="1" t="n">
        <v>8683.5</v>
      </c>
      <c r="AH12" s="1" t="n">
        <v>441</v>
      </c>
      <c r="AI12" s="1" t="n">
        <v>23816.1</v>
      </c>
      <c r="AJ12" s="1" t="n">
        <v>25224.4</v>
      </c>
      <c r="AK12" s="1" t="n">
        <v>9797000</v>
      </c>
      <c r="AL12" s="1" t="n">
        <v>69.0929718017578</v>
      </c>
      <c r="AM12" s="1" t="n">
        <v>163314</v>
      </c>
      <c r="AO12" s="13" t="n">
        <v>351.141</v>
      </c>
      <c r="AP12" s="1" t="n">
        <v>83871.6</v>
      </c>
      <c r="AQ12" s="1" t="n">
        <v>63352.1</v>
      </c>
      <c r="AR12" s="1" t="n">
        <v>1991.9</v>
      </c>
      <c r="AS12" s="1" t="n">
        <v>14116</v>
      </c>
      <c r="AT12" s="1" t="n">
        <v>11432.3</v>
      </c>
      <c r="AU12" s="1" t="n">
        <v>-1678.1</v>
      </c>
      <c r="AV12" s="1" t="n">
        <v>32442.4</v>
      </c>
      <c r="AW12" s="1" t="n">
        <v>-37953.2</v>
      </c>
      <c r="AX12" s="1" t="n">
        <v>5013.31</v>
      </c>
      <c r="AY12" s="1" t="n">
        <v>3091</v>
      </c>
      <c r="BA12" s="1" t="n">
        <v>89.655</v>
      </c>
      <c r="BB12" s="13" t="n">
        <v>112.47</v>
      </c>
      <c r="BC12" s="1" t="n">
        <v>104.6</v>
      </c>
      <c r="BD12" s="1" t="n">
        <v>1624643</v>
      </c>
      <c r="BE12" s="1" t="n">
        <v>1349783</v>
      </c>
      <c r="BF12" s="1" t="n">
        <v>3275.8</v>
      </c>
      <c r="BG12" s="1" t="n">
        <v>165831.3</v>
      </c>
      <c r="BH12" s="1" t="n">
        <v>373614.9</v>
      </c>
      <c r="BI12" s="1" t="n">
        <v>20489.8</v>
      </c>
      <c r="BJ12" s="1" t="n">
        <v>522365.6</v>
      </c>
      <c r="BK12" s="1" t="n">
        <v>812890</v>
      </c>
      <c r="BL12" s="1" t="n">
        <v>3182.5</v>
      </c>
      <c r="BM12" s="1" t="n">
        <v>65.5421295166016</v>
      </c>
      <c r="BN12" s="1" t="n">
        <v>1070507.8</v>
      </c>
      <c r="BO12" s="1" t="n">
        <v>534.176</v>
      </c>
      <c r="BP12" s="14" t="n">
        <v>160.279</v>
      </c>
    </row>
    <row r="13" customFormat="false" ht="15" hidden="false" customHeight="false" outlineLevel="0" collapsed="false">
      <c r="A13" s="1" t="n">
        <v>2004</v>
      </c>
      <c r="B13" s="1" t="n">
        <v>116.1</v>
      </c>
      <c r="C13" s="10" t="n">
        <v>5870134.3</v>
      </c>
      <c r="D13" s="11" t="n">
        <v>3053657.9</v>
      </c>
      <c r="E13" s="11" t="n">
        <v>88799.2</v>
      </c>
      <c r="F13" s="11" t="n">
        <v>681786.9</v>
      </c>
      <c r="G13" s="11" t="n">
        <v>1472424.2</v>
      </c>
      <c r="H13" s="12" t="n">
        <v>72072.1</v>
      </c>
      <c r="I13" s="11" t="n">
        <v>3081844.6</v>
      </c>
      <c r="J13" s="11" t="n">
        <v>2577504.9</v>
      </c>
      <c r="K13" s="1" t="n">
        <v>15012985</v>
      </c>
      <c r="L13" s="1" t="n">
        <v>67.3535919189453</v>
      </c>
      <c r="M13" s="11"/>
      <c r="N13" s="11" t="n">
        <v>106.9</v>
      </c>
      <c r="O13" s="1" t="n">
        <v>120.282076928218</v>
      </c>
      <c r="P13" s="11" t="n">
        <v>17027.190860304</v>
      </c>
      <c r="Q13" s="11" t="n">
        <v>8438.5</v>
      </c>
      <c r="R13" s="11" t="n">
        <v>149.6</v>
      </c>
      <c r="S13" s="11" t="n">
        <v>2889.8</v>
      </c>
      <c r="T13" s="11" t="n">
        <v>3130.5</v>
      </c>
      <c r="U13" s="11" t="n">
        <v>428.4</v>
      </c>
      <c r="V13" s="11" t="n">
        <v>5860.4</v>
      </c>
      <c r="W13" s="11" t="n">
        <v>3773.9</v>
      </c>
      <c r="X13" s="1" t="n">
        <v>144067054</v>
      </c>
      <c r="Y13" s="1" t="n">
        <v>70.7480392456055</v>
      </c>
      <c r="Z13" s="1" t="n">
        <v>34873724</v>
      </c>
      <c r="AA13" s="1" t="n">
        <v>3799.833</v>
      </c>
      <c r="AB13" s="1" t="n">
        <v>22.675122647452</v>
      </c>
      <c r="AC13" s="1" t="n">
        <v>49992</v>
      </c>
      <c r="AD13" s="1" t="n">
        <v>26130.2</v>
      </c>
      <c r="AE13" s="1" t="n">
        <v>728.6</v>
      </c>
      <c r="AF13" s="1" t="n">
        <v>10299.9</v>
      </c>
      <c r="AG13" s="1" t="n">
        <v>12656.6</v>
      </c>
      <c r="AH13" s="1" t="n">
        <v>1674.7</v>
      </c>
      <c r="AI13" s="1" t="n">
        <v>33937.6</v>
      </c>
      <c r="AJ13" s="1" t="n">
        <v>37119</v>
      </c>
      <c r="AK13" s="1" t="n">
        <v>9730000</v>
      </c>
      <c r="AL13" s="1" t="n">
        <v>69.4388122558594</v>
      </c>
      <c r="AM13" s="1" t="n">
        <v>201138</v>
      </c>
      <c r="AN13" s="1" t="n">
        <v>4767.449</v>
      </c>
      <c r="AO13" s="13" t="n">
        <v>369.079</v>
      </c>
      <c r="AP13" s="1" t="n">
        <v>94350.7</v>
      </c>
      <c r="AQ13" s="1" t="n">
        <v>69983.4</v>
      </c>
      <c r="AR13" s="1" t="n">
        <v>1763.6</v>
      </c>
      <c r="AS13" s="1" t="n">
        <v>17146</v>
      </c>
      <c r="AT13" s="1" t="n">
        <v>13739.1</v>
      </c>
      <c r="AU13" s="1" t="n">
        <v>-255.5</v>
      </c>
      <c r="AV13" s="1" t="n">
        <v>40151.8</v>
      </c>
      <c r="AW13" s="1" t="n">
        <v>-48364</v>
      </c>
      <c r="AX13" s="1" t="n">
        <v>5073.31</v>
      </c>
      <c r="AY13" s="1" t="n">
        <v>3162</v>
      </c>
      <c r="BA13" s="1" t="n">
        <v>87.66</v>
      </c>
      <c r="BB13" s="13" t="n">
        <v>117.092</v>
      </c>
      <c r="BC13" s="1" t="n">
        <v>106.3</v>
      </c>
      <c r="BD13" s="1" t="n">
        <v>1907945</v>
      </c>
      <c r="BE13" s="1" t="n">
        <v>1570350.7</v>
      </c>
      <c r="BF13" s="1" t="n">
        <v>3241.5</v>
      </c>
      <c r="BG13" s="1" t="n">
        <v>194094.6</v>
      </c>
      <c r="BH13" s="1" t="n">
        <v>455305</v>
      </c>
      <c r="BI13" s="1" t="n">
        <v>19360.5</v>
      </c>
      <c r="BJ13" s="1" t="n">
        <v>567324.3</v>
      </c>
      <c r="BK13" s="1" t="n">
        <v>864344.7</v>
      </c>
      <c r="BL13" s="1" t="n">
        <v>3164.9</v>
      </c>
      <c r="BM13" s="1" t="n">
        <v>66.0021057128906</v>
      </c>
      <c r="BN13" s="1" t="n">
        <v>1115750.4</v>
      </c>
      <c r="BO13" s="1" t="n">
        <v>504.307</v>
      </c>
      <c r="BP13" s="14" t="n">
        <v>171.431</v>
      </c>
    </row>
    <row r="14" customFormat="false" ht="15" hidden="false" customHeight="false" outlineLevel="0" collapsed="false">
      <c r="A14" s="1" t="n">
        <v>2005</v>
      </c>
      <c r="B14" s="1" t="n">
        <v>117.9</v>
      </c>
      <c r="C14" s="10" t="n">
        <v>7590593.5</v>
      </c>
      <c r="D14" s="11" t="n">
        <v>3685763.3</v>
      </c>
      <c r="E14" s="11" t="n">
        <v>98677.7</v>
      </c>
      <c r="F14" s="11" t="n">
        <v>853830.1</v>
      </c>
      <c r="G14" s="11" t="n">
        <v>2122679.1</v>
      </c>
      <c r="H14" s="12" t="n">
        <v>228110.1</v>
      </c>
      <c r="I14" s="11" t="n">
        <v>4064191.1</v>
      </c>
      <c r="J14" s="11" t="n">
        <v>3394967.4</v>
      </c>
      <c r="K14" s="1" t="n">
        <v>15147029</v>
      </c>
      <c r="L14" s="1" t="n">
        <v>67.6941833496094</v>
      </c>
      <c r="M14" s="11"/>
      <c r="N14" s="11" t="n">
        <v>107.6</v>
      </c>
      <c r="O14" s="1" t="n">
        <v>119.306094835869</v>
      </c>
      <c r="P14" s="11" t="n">
        <v>21609.765489327</v>
      </c>
      <c r="Q14" s="11" t="n">
        <v>10652.9</v>
      </c>
      <c r="R14" s="11" t="n">
        <v>139.4</v>
      </c>
      <c r="S14" s="11" t="n">
        <v>3645.9</v>
      </c>
      <c r="T14" s="11" t="n">
        <v>3836.9</v>
      </c>
      <c r="U14" s="11" t="n">
        <v>501.8</v>
      </c>
      <c r="V14" s="11" t="n">
        <v>7607.3</v>
      </c>
      <c r="W14" s="11" t="n">
        <v>4648.3</v>
      </c>
      <c r="X14" s="1" t="n">
        <v>143518523</v>
      </c>
      <c r="Y14" s="1" t="n">
        <v>71.0222778320313</v>
      </c>
      <c r="Z14" s="1" t="n">
        <v>41493568</v>
      </c>
      <c r="AA14" s="1" t="n">
        <v>3438.5</v>
      </c>
      <c r="AB14" s="1" t="n">
        <v>18.9276963107456</v>
      </c>
      <c r="AC14" s="1" t="n">
        <v>65067</v>
      </c>
      <c r="AD14" s="1" t="n">
        <v>32954.6</v>
      </c>
      <c r="AE14" s="1" t="n">
        <v>872.4</v>
      </c>
      <c r="AF14" s="1" t="n">
        <v>13524.4</v>
      </c>
      <c r="AG14" s="1" t="n">
        <v>17253.6</v>
      </c>
      <c r="AH14" s="1" t="n">
        <v>1264.8</v>
      </c>
      <c r="AI14" s="1" t="n">
        <v>38908.7</v>
      </c>
      <c r="AJ14" s="1" t="n">
        <v>38445.9</v>
      </c>
      <c r="AK14" s="1" t="n">
        <v>9663000</v>
      </c>
      <c r="AL14" s="1" t="n">
        <v>69.7935180664063</v>
      </c>
      <c r="AM14" s="1" t="n">
        <v>207513</v>
      </c>
      <c r="AN14" s="1" t="n">
        <v>5459.825</v>
      </c>
      <c r="AO14" s="13" t="n">
        <v>395.328</v>
      </c>
      <c r="AP14" s="1" t="n">
        <v>100899.2</v>
      </c>
      <c r="AQ14" s="1" t="n">
        <v>83471.3</v>
      </c>
      <c r="AR14" s="1" t="n">
        <v>1833.8</v>
      </c>
      <c r="AS14" s="1" t="n">
        <v>17667</v>
      </c>
      <c r="AT14" s="1" t="n">
        <v>16150</v>
      </c>
      <c r="AU14" s="1" t="n">
        <v>208.54</v>
      </c>
      <c r="AV14" s="1" t="n">
        <v>38650</v>
      </c>
      <c r="AW14" s="1" t="n">
        <v>-57289</v>
      </c>
      <c r="AX14" s="1" t="n">
        <v>5136.11</v>
      </c>
      <c r="AY14" s="1" t="n">
        <v>3234</v>
      </c>
      <c r="BA14" s="1" t="n">
        <v>86.713</v>
      </c>
      <c r="BB14" s="13" t="n">
        <v>122.172</v>
      </c>
      <c r="BC14" s="1" t="n">
        <v>103.2</v>
      </c>
      <c r="BD14" s="1" t="n">
        <v>2242881</v>
      </c>
      <c r="BE14" s="1" t="n">
        <v>1690282.1</v>
      </c>
      <c r="BF14" s="1" t="n">
        <v>3048.2</v>
      </c>
      <c r="BG14" s="1" t="n">
        <v>236646</v>
      </c>
      <c r="BH14" s="1" t="n">
        <v>668268</v>
      </c>
      <c r="BI14" s="1" t="n">
        <v>15055.3</v>
      </c>
      <c r="BJ14" s="1" t="n">
        <v>646156.5</v>
      </c>
      <c r="BK14" s="1" t="n">
        <v>969590.8</v>
      </c>
      <c r="BL14" s="1" t="n">
        <v>3146.4</v>
      </c>
      <c r="BM14" s="1" t="n">
        <v>66.4963912963867</v>
      </c>
      <c r="BN14" s="1" t="n">
        <v>1291141.2</v>
      </c>
      <c r="BO14" s="1" t="n">
        <v>459.054</v>
      </c>
      <c r="BP14" s="14" t="n">
        <v>172.541</v>
      </c>
    </row>
    <row r="15" customFormat="false" ht="15" hidden="false" customHeight="false" outlineLevel="0" collapsed="false">
      <c r="A15" s="16" t="n">
        <v>2006</v>
      </c>
      <c r="B15" s="1" t="n">
        <v>121.5</v>
      </c>
      <c r="C15" s="10" t="n">
        <v>10213731.2</v>
      </c>
      <c r="D15" s="11" t="n">
        <v>4547334.5</v>
      </c>
      <c r="E15" s="11" t="n">
        <v>122564.8</v>
      </c>
      <c r="F15" s="11" t="n">
        <v>1039845.9</v>
      </c>
      <c r="G15" s="11" t="n">
        <v>3084388</v>
      </c>
      <c r="H15" s="12" t="n">
        <v>378147.7</v>
      </c>
      <c r="I15" s="11" t="n">
        <v>5224446.9</v>
      </c>
      <c r="J15" s="11" t="n">
        <v>4134338.6</v>
      </c>
      <c r="K15" s="1" t="n">
        <v>15308084</v>
      </c>
      <c r="L15" s="1" t="n">
        <v>67.9940948486328</v>
      </c>
      <c r="M15" s="11"/>
      <c r="N15" s="11" t="n">
        <v>108.6</v>
      </c>
      <c r="O15" s="1" t="n">
        <v>115.170047105096</v>
      </c>
      <c r="P15" s="11" t="n">
        <v>26917.2013750997</v>
      </c>
      <c r="Q15" s="11" t="n">
        <v>12974.7</v>
      </c>
      <c r="R15" s="11" t="n">
        <v>154.6</v>
      </c>
      <c r="S15" s="11" t="n">
        <v>4680.4</v>
      </c>
      <c r="T15" s="11" t="n">
        <v>4980.6</v>
      </c>
      <c r="U15" s="11" t="n">
        <v>718.2</v>
      </c>
      <c r="V15" s="11" t="n">
        <v>9079.3</v>
      </c>
      <c r="W15" s="11" t="n">
        <v>5653.4</v>
      </c>
      <c r="X15" s="1" t="n">
        <v>143049528</v>
      </c>
      <c r="Y15" s="1" t="n">
        <v>71.3125686645508</v>
      </c>
      <c r="Z15" s="1" t="n">
        <v>47489498</v>
      </c>
      <c r="AA15" s="1" t="n">
        <v>2827.5</v>
      </c>
      <c r="AB15" s="1" t="n">
        <v>10.7506374655066</v>
      </c>
      <c r="AC15" s="1" t="n">
        <v>79267</v>
      </c>
      <c r="AD15" s="1" t="n">
        <v>39792.3</v>
      </c>
      <c r="AE15" s="1" t="n">
        <v>1010.8</v>
      </c>
      <c r="AF15" s="1" t="n">
        <v>15225.1</v>
      </c>
      <c r="AG15" s="1" t="n">
        <v>23511.2</v>
      </c>
      <c r="AH15" s="1" t="n">
        <v>2000.2</v>
      </c>
      <c r="AI15" s="1" t="n">
        <v>47608.8</v>
      </c>
      <c r="AJ15" s="1" t="n">
        <v>50916.2</v>
      </c>
      <c r="AK15" s="1" t="n">
        <v>9604000</v>
      </c>
      <c r="AL15" s="1" t="n">
        <v>70.1593017578125</v>
      </c>
      <c r="AM15" s="1" t="n">
        <v>250136</v>
      </c>
      <c r="AN15" s="1" t="n">
        <v>8793.7</v>
      </c>
      <c r="AO15" s="13" t="n">
        <v>432.468</v>
      </c>
      <c r="AP15" s="1" t="n">
        <v>113800.1</v>
      </c>
      <c r="AQ15" s="1" t="n">
        <v>105799.4</v>
      </c>
      <c r="AR15" s="1" t="n">
        <v>2453.7</v>
      </c>
      <c r="AS15" s="1" t="n">
        <v>20470</v>
      </c>
      <c r="AT15" s="1" t="n">
        <v>26211.6</v>
      </c>
      <c r="AU15" s="1" t="n">
        <v>867.9</v>
      </c>
      <c r="AV15" s="1" t="n">
        <v>47478.1</v>
      </c>
      <c r="AW15" s="1" t="n">
        <v>-89935.5</v>
      </c>
      <c r="AX15" s="1" t="n">
        <v>5189.21</v>
      </c>
      <c r="AY15" s="1" t="n">
        <v>3299</v>
      </c>
      <c r="AZ15" s="10" t="n">
        <v>73875</v>
      </c>
      <c r="BA15" s="1" t="n">
        <v>82.504</v>
      </c>
      <c r="BB15" s="13" t="n">
        <v>128.952</v>
      </c>
      <c r="BC15" s="1" t="n">
        <v>104.6</v>
      </c>
      <c r="BD15" s="1" t="n">
        <v>2656190</v>
      </c>
      <c r="BE15" s="1" t="n">
        <v>1916469.3</v>
      </c>
      <c r="BF15" s="1" t="n">
        <v>2643</v>
      </c>
      <c r="BG15" s="1" t="n">
        <v>268016.7</v>
      </c>
      <c r="BH15" s="1" t="n">
        <v>943780.2</v>
      </c>
      <c r="BI15" s="1" t="n">
        <v>9954.8</v>
      </c>
      <c r="BJ15" s="1" t="n">
        <v>620459</v>
      </c>
      <c r="BK15" s="1" t="n">
        <v>1042560</v>
      </c>
      <c r="BL15" s="1" t="n">
        <v>3127.1</v>
      </c>
      <c r="BM15" s="1" t="n">
        <v>67.0277252197266</v>
      </c>
      <c r="BN15" s="1" t="n">
        <v>1403275.6</v>
      </c>
      <c r="BO15" s="1" t="n">
        <v>429.848</v>
      </c>
      <c r="BP15" s="14" t="n">
        <v>177.639</v>
      </c>
    </row>
    <row r="16" customFormat="false" ht="15" hidden="false" customHeight="false" outlineLevel="0" collapsed="false">
      <c r="A16" s="16" t="n">
        <v>2007</v>
      </c>
      <c r="B16" s="1" t="n">
        <v>115.5</v>
      </c>
      <c r="C16" s="10" t="n">
        <v>12849794</v>
      </c>
      <c r="D16" s="10" t="n">
        <v>5641240.9</v>
      </c>
      <c r="E16" s="10" t="n">
        <v>154197.5</v>
      </c>
      <c r="F16" s="10" t="n">
        <v>1420406.3</v>
      </c>
      <c r="G16" s="10" t="n">
        <v>3857191.9</v>
      </c>
      <c r="H16" s="10" t="n">
        <v>707915.8</v>
      </c>
      <c r="I16" s="10" t="n">
        <v>6352917</v>
      </c>
      <c r="J16" s="10" t="n">
        <v>5493379.6</v>
      </c>
      <c r="K16" s="1" t="n">
        <v>15484192</v>
      </c>
      <c r="L16" s="1" t="n">
        <v>68.2428359985352</v>
      </c>
      <c r="M16" s="10"/>
      <c r="N16" s="10" t="n">
        <v>110.8</v>
      </c>
      <c r="O16" s="1" t="n">
        <v>113.804420679741</v>
      </c>
      <c r="P16" s="10" t="n">
        <v>33247.5132288221</v>
      </c>
      <c r="Q16" s="11" t="n">
        <v>16031.7</v>
      </c>
      <c r="R16" s="11" t="n">
        <v>185.9</v>
      </c>
      <c r="S16" s="11" t="n">
        <v>5751</v>
      </c>
      <c r="T16" s="11" t="n">
        <v>6980.4</v>
      </c>
      <c r="U16" s="11" t="n">
        <v>1053.7</v>
      </c>
      <c r="V16" s="11" t="n">
        <v>10028.8</v>
      </c>
      <c r="W16" s="11" t="n">
        <v>7162.2</v>
      </c>
      <c r="X16" s="1" t="n">
        <v>142805088</v>
      </c>
      <c r="Y16" s="1" t="n">
        <v>71.5944671630859</v>
      </c>
      <c r="Z16" s="1" t="n">
        <v>60391454</v>
      </c>
      <c r="AA16" s="1" t="n">
        <v>2861.5</v>
      </c>
      <c r="AB16" s="1" t="n">
        <v>12.8235532801878</v>
      </c>
      <c r="AC16" s="1" t="n">
        <v>97165</v>
      </c>
      <c r="AD16" s="1" t="n">
        <v>49174.6</v>
      </c>
      <c r="AE16" s="1" t="n">
        <v>1167.8</v>
      </c>
      <c r="AF16" s="1" t="n">
        <v>17998.1</v>
      </c>
      <c r="AG16" s="1" t="n">
        <v>30486.9</v>
      </c>
      <c r="AH16" s="1" t="n">
        <v>2638.6</v>
      </c>
      <c r="AI16" s="1" t="n">
        <v>59215.5</v>
      </c>
      <c r="AJ16" s="1" t="n">
        <v>65305.6</v>
      </c>
      <c r="AK16" s="1" t="n">
        <v>9560000</v>
      </c>
      <c r="AL16" s="1" t="n">
        <v>70.5170822143555</v>
      </c>
      <c r="AM16" s="1" t="n">
        <v>285237</v>
      </c>
      <c r="AN16" s="1" t="n">
        <v>17826.582</v>
      </c>
      <c r="AO16" s="13" t="n">
        <v>496.804</v>
      </c>
      <c r="AP16" s="1" t="n">
        <v>141897.7</v>
      </c>
      <c r="AQ16" s="1" t="n">
        <v>120678.9</v>
      </c>
      <c r="AR16" s="1" t="n">
        <v>3462.3</v>
      </c>
      <c r="AS16" s="1" t="n">
        <v>24269</v>
      </c>
      <c r="AT16" s="1" t="n">
        <v>34936.7</v>
      </c>
      <c r="AU16" s="1" t="n">
        <v>2310.5</v>
      </c>
      <c r="AV16" s="1" t="n">
        <v>75082.3</v>
      </c>
      <c r="AW16" s="1" t="n">
        <v>-119400.4</v>
      </c>
      <c r="AX16" s="1" t="n">
        <v>5247.61</v>
      </c>
      <c r="AY16" s="1" t="n">
        <v>3360</v>
      </c>
      <c r="AZ16" s="10" t="n">
        <v>81098.1</v>
      </c>
      <c r="BA16" s="1" t="n">
        <v>80.605</v>
      </c>
      <c r="BB16" s="13" t="n">
        <v>142.11</v>
      </c>
      <c r="BC16" s="1" t="n">
        <v>104.2</v>
      </c>
      <c r="BD16" s="1" t="n">
        <v>3149283</v>
      </c>
      <c r="BE16" s="1" t="n">
        <v>2252347.4</v>
      </c>
      <c r="BF16" s="1" t="n">
        <v>3515.5</v>
      </c>
      <c r="BG16" s="1" t="n">
        <v>320382.4</v>
      </c>
      <c r="BH16" s="1" t="n">
        <v>1163202.8</v>
      </c>
      <c r="BI16" s="1" t="n">
        <v>26677.3</v>
      </c>
      <c r="BJ16" s="1" t="n">
        <v>604210.3</v>
      </c>
      <c r="BK16" s="1" t="n">
        <v>1232970.1</v>
      </c>
      <c r="BL16" s="1" t="n">
        <v>3107.4</v>
      </c>
      <c r="BM16" s="1" t="n">
        <v>67.5745391845703</v>
      </c>
      <c r="BN16" s="1" t="n">
        <v>1468043</v>
      </c>
      <c r="BO16" s="1" t="n">
        <v>448.757</v>
      </c>
      <c r="BP16" s="14" t="n">
        <v>185.727</v>
      </c>
    </row>
    <row r="17" customFormat="false" ht="15" hidden="false" customHeight="false" outlineLevel="0" collapsed="false">
      <c r="A17" s="16" t="n">
        <v>2008</v>
      </c>
      <c r="B17" s="1" t="n">
        <v>121</v>
      </c>
      <c r="C17" s="10" t="n">
        <v>16052919.2</v>
      </c>
      <c r="D17" s="10" t="n">
        <v>6970468.5</v>
      </c>
      <c r="E17" s="10" t="n">
        <v>117691.4</v>
      </c>
      <c r="F17" s="10" t="n">
        <v>1635550.6</v>
      </c>
      <c r="G17" s="10" t="n">
        <v>4308792.9</v>
      </c>
      <c r="H17" s="10" t="n">
        <v>106800.8</v>
      </c>
      <c r="I17" s="10" t="n">
        <v>9173663</v>
      </c>
      <c r="J17" s="10" t="n">
        <v>5963405.8</v>
      </c>
      <c r="K17" s="1" t="n">
        <v>15674000</v>
      </c>
      <c r="L17" s="1" t="n">
        <v>68.4169540405273</v>
      </c>
      <c r="M17" s="10"/>
      <c r="N17" s="10" t="n">
        <v>117</v>
      </c>
      <c r="O17" s="1" t="n">
        <v>117.959714037319</v>
      </c>
      <c r="P17" s="10" t="n">
        <v>41276.8491870303</v>
      </c>
      <c r="Q17" s="11" t="n">
        <v>19966.9</v>
      </c>
      <c r="R17" s="11" t="n">
        <v>216.7</v>
      </c>
      <c r="S17" s="11" t="n">
        <v>7359.9</v>
      </c>
      <c r="T17" s="11" t="n">
        <v>9200.8</v>
      </c>
      <c r="U17" s="11" t="n">
        <v>1325.3</v>
      </c>
      <c r="V17" s="11" t="n">
        <v>12923.6</v>
      </c>
      <c r="W17" s="11" t="n">
        <v>9111</v>
      </c>
      <c r="X17" s="1" t="n">
        <v>142742350</v>
      </c>
      <c r="Y17" s="1" t="n">
        <v>71.8305206298828</v>
      </c>
      <c r="Z17" s="1" t="n">
        <v>74441095</v>
      </c>
      <c r="AA17" s="1" t="n">
        <v>3293.2</v>
      </c>
      <c r="AB17" s="1" t="n">
        <v>21.1604910954187</v>
      </c>
      <c r="AC17" s="1" t="n">
        <v>129791</v>
      </c>
      <c r="AD17" s="1" t="n">
        <v>66244.4</v>
      </c>
      <c r="AE17" s="1" t="n">
        <v>1191.3</v>
      </c>
      <c r="AF17" s="1" t="n">
        <v>21447.9</v>
      </c>
      <c r="AG17" s="1" t="n">
        <v>43225.2</v>
      </c>
      <c r="AH17" s="1" t="n">
        <v>5630.2</v>
      </c>
      <c r="AI17" s="1" t="n">
        <v>79091.6</v>
      </c>
      <c r="AJ17" s="1" t="n">
        <v>89116.6</v>
      </c>
      <c r="AK17" s="1" t="n">
        <v>9528000</v>
      </c>
      <c r="AL17" s="1" t="n">
        <v>70.8360748291016</v>
      </c>
      <c r="AM17" s="1" t="n">
        <v>319401</v>
      </c>
      <c r="AN17" s="1" t="n">
        <v>27957.873</v>
      </c>
      <c r="AO17" s="13" t="n">
        <v>611.89</v>
      </c>
      <c r="AP17" s="1" t="n">
        <v>187991.9</v>
      </c>
      <c r="AQ17" s="1" t="n">
        <v>171294.6</v>
      </c>
      <c r="AR17" s="1" t="n">
        <v>2670.3</v>
      </c>
      <c r="AS17" s="1" t="n">
        <v>32938</v>
      </c>
      <c r="AT17" s="1" t="n">
        <v>50342.9</v>
      </c>
      <c r="AU17" s="1" t="n">
        <v>3324.2</v>
      </c>
      <c r="AV17" s="1" t="n">
        <v>100667.7</v>
      </c>
      <c r="AW17" s="1" t="n">
        <v>-173999.9</v>
      </c>
      <c r="AX17" s="1" t="n">
        <v>5289.21</v>
      </c>
      <c r="AY17" s="1" t="n">
        <v>3407</v>
      </c>
      <c r="AZ17" s="10" t="n">
        <v>87073.3</v>
      </c>
      <c r="BA17" s="1" t="n">
        <v>91.098</v>
      </c>
      <c r="BB17" s="13" t="n">
        <v>176.97</v>
      </c>
      <c r="BC17" s="1" t="n">
        <v>105.9</v>
      </c>
      <c r="BD17" s="1" t="n">
        <v>3568228</v>
      </c>
      <c r="BE17" s="1" t="n">
        <v>2549430.6</v>
      </c>
      <c r="BF17" s="1" t="n">
        <v>4349.1</v>
      </c>
      <c r="BG17" s="1" t="n">
        <v>365001.3</v>
      </c>
      <c r="BH17" s="1" t="n">
        <v>1418785.2</v>
      </c>
      <c r="BI17" s="1" t="n">
        <v>39590.2</v>
      </c>
      <c r="BJ17" s="1" t="n">
        <v>536914.9</v>
      </c>
      <c r="BK17" s="1" t="n">
        <v>1450690</v>
      </c>
      <c r="BL17" s="1" t="n">
        <v>3087.1</v>
      </c>
      <c r="BM17" s="1" t="n">
        <v>68.1039886474609</v>
      </c>
      <c r="BN17" s="1" t="n">
        <v>1768415.5</v>
      </c>
      <c r="BO17" s="1" t="n">
        <v>522.066</v>
      </c>
      <c r="BP17" s="14" t="n">
        <v>202.476</v>
      </c>
    </row>
    <row r="18" customFormat="false" ht="15" hidden="false" customHeight="false" outlineLevel="0" collapsed="false">
      <c r="A18" s="16" t="n">
        <v>2009</v>
      </c>
      <c r="B18" s="1" t="n">
        <v>104.7</v>
      </c>
      <c r="C18" s="10" t="n">
        <v>17007647</v>
      </c>
      <c r="D18" s="10" t="n">
        <v>7912607</v>
      </c>
      <c r="E18" s="10" t="n">
        <v>169906.4</v>
      </c>
      <c r="F18" s="10" t="n">
        <v>1983589.3</v>
      </c>
      <c r="G18" s="10" t="n">
        <v>4726718.7</v>
      </c>
      <c r="H18" s="10" t="n">
        <v>276006.6</v>
      </c>
      <c r="I18" s="10" t="n">
        <v>7115731.2</v>
      </c>
      <c r="J18" s="10" t="n">
        <v>5770294.1</v>
      </c>
      <c r="K18" s="1" t="n">
        <v>16092701</v>
      </c>
      <c r="L18" s="1" t="n">
        <v>68.4868469238281</v>
      </c>
      <c r="M18" s="10"/>
      <c r="N18" s="10" t="n">
        <v>107.3</v>
      </c>
      <c r="O18" s="1" t="n">
        <v>101.993722823202</v>
      </c>
      <c r="P18" s="10" t="n">
        <v>38807.2185747562</v>
      </c>
      <c r="Q18" s="11" t="n">
        <v>20985.9</v>
      </c>
      <c r="R18" s="11" t="n">
        <v>217</v>
      </c>
      <c r="S18" s="11" t="n">
        <v>8066.7</v>
      </c>
      <c r="T18" s="11" t="n">
        <v>8535.7</v>
      </c>
      <c r="U18" s="11" t="n">
        <v>-1190.9</v>
      </c>
      <c r="V18" s="11" t="n">
        <v>10842</v>
      </c>
      <c r="W18" s="11" t="n">
        <v>7954.3</v>
      </c>
      <c r="X18" s="1" t="n">
        <v>142785342</v>
      </c>
      <c r="Y18" s="1" t="n">
        <v>71.970085144043</v>
      </c>
      <c r="Z18" s="1" t="n">
        <v>82302969</v>
      </c>
      <c r="AA18" s="1" t="n">
        <v>4124</v>
      </c>
      <c r="AB18" s="1" t="n">
        <v>5.72228590291118</v>
      </c>
      <c r="AC18" s="1" t="n">
        <v>137442</v>
      </c>
      <c r="AD18" s="1" t="n">
        <v>74997.4</v>
      </c>
      <c r="AE18" s="1" t="n">
        <v>929.3</v>
      </c>
      <c r="AF18" s="1" t="n">
        <v>23001.3</v>
      </c>
      <c r="AG18" s="1" t="n">
        <v>49345.6</v>
      </c>
      <c r="AH18" s="1" t="n">
        <v>1885</v>
      </c>
      <c r="AI18" s="1" t="n">
        <v>69449.2</v>
      </c>
      <c r="AJ18" s="1" t="n">
        <v>84912.6</v>
      </c>
      <c r="AK18" s="1" t="n">
        <v>9507000</v>
      </c>
      <c r="AL18" s="1" t="n">
        <v>71.075813293457</v>
      </c>
      <c r="AM18" s="1" t="n">
        <v>360861</v>
      </c>
      <c r="AN18" s="1" t="n">
        <v>47682.359</v>
      </c>
      <c r="AO18" s="13" t="n">
        <v>636.496</v>
      </c>
      <c r="AP18" s="1" t="n">
        <v>201222.9</v>
      </c>
      <c r="AQ18" s="1" t="n">
        <v>154886.9</v>
      </c>
      <c r="AR18" s="1" t="n">
        <v>2631.5</v>
      </c>
      <c r="AS18" s="1" t="n">
        <v>37088</v>
      </c>
      <c r="AT18" s="1" t="n">
        <v>56768.1</v>
      </c>
      <c r="AU18" s="1" t="n">
        <v>-2671.9</v>
      </c>
      <c r="AV18" s="1" t="n">
        <v>110065.6</v>
      </c>
      <c r="AW18" s="1" t="n">
        <v>-158323.8</v>
      </c>
      <c r="AX18" s="1" t="n">
        <v>5348.32</v>
      </c>
      <c r="AY18" s="1" t="n">
        <v>3473</v>
      </c>
      <c r="AZ18" s="1" t="n">
        <v>98490.9</v>
      </c>
      <c r="BA18" s="1" t="n">
        <v>116.843</v>
      </c>
      <c r="BB18" s="13" t="n">
        <v>189.091</v>
      </c>
      <c r="BC18" s="1" t="n">
        <v>102.6</v>
      </c>
      <c r="BD18" s="1" t="n">
        <v>3141651</v>
      </c>
      <c r="BE18" s="1" t="n">
        <v>2518366.4</v>
      </c>
      <c r="BF18" s="1" t="n">
        <v>6619.4</v>
      </c>
      <c r="BG18" s="1" t="n">
        <v>418990.1</v>
      </c>
      <c r="BH18" s="1" t="n">
        <v>1143829.3</v>
      </c>
      <c r="BI18" s="1" t="n">
        <v>-54627.9</v>
      </c>
      <c r="BJ18" s="1" t="n">
        <v>486153.8</v>
      </c>
      <c r="BK18" s="1" t="n">
        <v>1351048.2</v>
      </c>
      <c r="BL18" s="1" t="n">
        <v>3066</v>
      </c>
      <c r="BM18" s="1" t="n">
        <v>68.5699615478516</v>
      </c>
      <c r="BN18" s="10" t="n">
        <v>1517824.3</v>
      </c>
      <c r="BO18" s="1" t="n">
        <v>1072.427</v>
      </c>
      <c r="BP18" s="14" t="n">
        <v>209.651</v>
      </c>
    </row>
    <row r="19" customFormat="false" ht="15" hidden="false" customHeight="false" outlineLevel="0" collapsed="false">
      <c r="A19" s="16" t="n">
        <v>2010</v>
      </c>
      <c r="B19" s="1" t="n">
        <v>119.6</v>
      </c>
      <c r="C19" s="10" t="n">
        <v>21815517</v>
      </c>
      <c r="D19" s="10" t="n">
        <v>9721099.6</v>
      </c>
      <c r="E19" s="10" t="n">
        <v>178887.2</v>
      </c>
      <c r="F19" s="10" t="n">
        <v>2358768.9</v>
      </c>
      <c r="G19" s="10" t="n">
        <v>5307136.6</v>
      </c>
      <c r="H19" s="10" t="n">
        <v>228234.3</v>
      </c>
      <c r="I19" s="10" t="n">
        <v>9652096.5</v>
      </c>
      <c r="J19" s="10" t="n">
        <v>6521549.5</v>
      </c>
      <c r="K19" s="1" t="n">
        <v>16321581</v>
      </c>
      <c r="L19" s="1" t="n">
        <v>68.4362258911133</v>
      </c>
      <c r="M19" s="10"/>
      <c r="N19" s="10" t="n">
        <v>107.1</v>
      </c>
      <c r="O19" s="1" t="n">
        <v>114.187038581354</v>
      </c>
      <c r="P19" s="10" t="n">
        <v>46308.5411899182</v>
      </c>
      <c r="Q19" s="11" t="n">
        <v>23617.6</v>
      </c>
      <c r="R19" s="11" t="n">
        <v>225.7</v>
      </c>
      <c r="S19" s="11" t="n">
        <v>8671.3</v>
      </c>
      <c r="T19" s="11" t="n">
        <v>10014.4</v>
      </c>
      <c r="U19" s="11" t="n">
        <v>458.3</v>
      </c>
      <c r="V19" s="11" t="n">
        <v>13529.3</v>
      </c>
      <c r="W19" s="11" t="n">
        <v>9789.6</v>
      </c>
      <c r="X19" s="1" t="n">
        <v>142849449</v>
      </c>
      <c r="Y19" s="1" t="n">
        <v>71.9787139892578</v>
      </c>
      <c r="Z19" s="1" t="n">
        <v>93185612</v>
      </c>
      <c r="AA19" s="1" t="n">
        <v>5254.2</v>
      </c>
      <c r="AB19" s="1" t="n">
        <v>11.0714857311488</v>
      </c>
      <c r="AC19" s="1" t="n">
        <v>164476</v>
      </c>
      <c r="AD19" s="1" t="n">
        <v>88470.2</v>
      </c>
      <c r="AE19" s="1" t="n">
        <v>1106.7</v>
      </c>
      <c r="AF19" s="1" t="n">
        <v>27638.1</v>
      </c>
      <c r="AG19" s="1" t="n">
        <v>64698.4</v>
      </c>
      <c r="AH19" s="1" t="n">
        <v>3118.3</v>
      </c>
      <c r="AI19" s="1" t="n">
        <v>89270.9</v>
      </c>
      <c r="AJ19" s="1" t="n">
        <v>111657.7</v>
      </c>
      <c r="AK19" s="1" t="n">
        <v>9490000</v>
      </c>
      <c r="AL19" s="1" t="n">
        <v>71.2083053588867</v>
      </c>
      <c r="AM19" s="1" t="n">
        <v>431561</v>
      </c>
      <c r="AN19" s="1" t="n">
        <v>64970.884</v>
      </c>
      <c r="AO19" s="13" t="n">
        <v>700.362</v>
      </c>
      <c r="AP19" s="1" t="n">
        <v>220369.3</v>
      </c>
      <c r="AQ19" s="1" t="n">
        <v>183324.7</v>
      </c>
      <c r="AR19" s="1" t="n">
        <v>3097.9</v>
      </c>
      <c r="AS19" s="1" t="n">
        <v>39946</v>
      </c>
      <c r="AT19" s="1" t="n">
        <v>61184.9</v>
      </c>
      <c r="AU19" s="1" t="n">
        <v>-1565.3</v>
      </c>
      <c r="AV19" s="1" t="n">
        <v>113609.9</v>
      </c>
      <c r="AW19" s="1" t="n">
        <v>-179994.4</v>
      </c>
      <c r="AX19" s="1" t="n">
        <v>5418.3</v>
      </c>
      <c r="AY19" s="1" t="n">
        <v>3540</v>
      </c>
      <c r="AZ19" s="1" t="n">
        <v>115120.2</v>
      </c>
      <c r="BA19" s="1" t="n">
        <v>131.619</v>
      </c>
      <c r="BB19" s="13" t="n">
        <v>203.762</v>
      </c>
      <c r="BC19" s="1" t="n">
        <v>107.8</v>
      </c>
      <c r="BD19" s="1" t="n">
        <v>3460203</v>
      </c>
      <c r="BE19" s="1" t="n">
        <v>2829293.2</v>
      </c>
      <c r="BF19" s="1" t="n">
        <v>7973.4</v>
      </c>
      <c r="BG19" s="1" t="n">
        <v>452281.3</v>
      </c>
      <c r="BH19" s="1" t="n">
        <v>1156731.5</v>
      </c>
      <c r="BI19" s="1" t="n">
        <v>-19389.4</v>
      </c>
      <c r="BJ19" s="1" t="n">
        <v>720763.5</v>
      </c>
      <c r="BK19" s="1" t="n">
        <v>1568066.7</v>
      </c>
      <c r="BL19" s="1" t="n">
        <v>3044.8</v>
      </c>
      <c r="BM19" s="1" t="n">
        <v>68.9372940063477</v>
      </c>
      <c r="BN19" s="10" t="n">
        <v>1638012.7</v>
      </c>
      <c r="BO19" s="1" t="n">
        <v>1167.512</v>
      </c>
      <c r="BP19" s="14" t="n">
        <v>224.901</v>
      </c>
    </row>
    <row r="20" customFormat="false" ht="15" hidden="false" customHeight="false" outlineLevel="0" collapsed="false">
      <c r="A20" s="16" t="n">
        <v>2011</v>
      </c>
      <c r="B20" s="1" t="n">
        <v>117.8</v>
      </c>
      <c r="C20" s="10" t="n">
        <v>27571889</v>
      </c>
      <c r="D20" s="10" t="n">
        <v>11568530.5</v>
      </c>
      <c r="E20" s="10" t="n">
        <v>223332.3</v>
      </c>
      <c r="F20" s="10" t="n">
        <v>2941965.2</v>
      </c>
      <c r="G20" s="10" t="n">
        <v>5771550</v>
      </c>
      <c r="H20" s="10" t="n">
        <v>433091.3</v>
      </c>
      <c r="I20" s="10" t="n">
        <v>13123054.2</v>
      </c>
      <c r="J20" s="10" t="n">
        <v>7527612.6</v>
      </c>
      <c r="K20" s="1" t="n">
        <v>16556600</v>
      </c>
      <c r="L20" s="1" t="n">
        <v>68.2637100219727</v>
      </c>
      <c r="M20" s="10"/>
      <c r="N20" s="10" t="n">
        <v>108.3</v>
      </c>
      <c r="O20" s="1" t="n">
        <v>115.914447600207</v>
      </c>
      <c r="P20" s="10" t="n">
        <v>55967.2267623975</v>
      </c>
      <c r="Q20" s="11" t="n">
        <v>27192.5</v>
      </c>
      <c r="R20" s="11" t="n">
        <v>234.1</v>
      </c>
      <c r="S20" s="11" t="n">
        <v>10102.8</v>
      </c>
      <c r="T20" s="11" t="n">
        <v>11950.3</v>
      </c>
      <c r="U20" s="11" t="n">
        <v>2032.2</v>
      </c>
      <c r="V20" s="11" t="n">
        <v>16940.9</v>
      </c>
      <c r="W20" s="11" t="n">
        <v>12164.4</v>
      </c>
      <c r="X20" s="1" t="n">
        <v>142960868</v>
      </c>
      <c r="Y20" s="1" t="n">
        <v>71.8472518920898</v>
      </c>
      <c r="Z20" s="1" t="n">
        <v>108001247</v>
      </c>
      <c r="AA20" s="1" t="n">
        <v>6515</v>
      </c>
      <c r="AB20" s="1" t="n">
        <v>71.179528774474</v>
      </c>
      <c r="AC20" s="1" t="n">
        <v>297158</v>
      </c>
      <c r="AD20" s="1" t="n">
        <v>139955.1</v>
      </c>
      <c r="AE20" s="1" t="n">
        <v>1691.7</v>
      </c>
      <c r="AF20" s="1" t="n">
        <v>41387.3</v>
      </c>
      <c r="AG20" s="1" t="n">
        <v>113230.1</v>
      </c>
      <c r="AH20" s="1" t="n">
        <v>-1438.8</v>
      </c>
      <c r="AI20" s="1" t="n">
        <v>241080.9</v>
      </c>
      <c r="AJ20" s="1" t="n">
        <v>244287.1</v>
      </c>
      <c r="AK20" s="1" t="n">
        <v>9473000</v>
      </c>
      <c r="AL20" s="1" t="n">
        <v>71.2230224609375</v>
      </c>
      <c r="AM20" s="1" t="n">
        <v>865672</v>
      </c>
      <c r="AN20" s="1" t="n">
        <v>136382.309</v>
      </c>
      <c r="AO20" s="13" t="n">
        <v>857.816</v>
      </c>
      <c r="AP20" s="1" t="n">
        <v>285989.1</v>
      </c>
      <c r="AQ20" s="1" t="n">
        <v>234784.5</v>
      </c>
      <c r="AR20" s="1" t="n">
        <v>3737.5</v>
      </c>
      <c r="AS20" s="1" t="n">
        <v>52128</v>
      </c>
      <c r="AT20" s="1" t="n">
        <v>67754.4</v>
      </c>
      <c r="AU20" s="1" t="n">
        <v>4214.7</v>
      </c>
      <c r="AV20" s="1" t="n">
        <v>155974.1</v>
      </c>
      <c r="AW20" s="1" t="n">
        <v>-233485.4</v>
      </c>
      <c r="AX20" s="1" t="n">
        <v>5477.6</v>
      </c>
      <c r="AY20" s="1" t="n">
        <v>3581</v>
      </c>
      <c r="AZ20" s="10" t="n">
        <v>125262.3</v>
      </c>
      <c r="BA20" s="1" t="n">
        <v>141.223</v>
      </c>
      <c r="BB20" s="13" t="n">
        <v>237.56</v>
      </c>
      <c r="BC20" s="1" t="n">
        <v>104.3</v>
      </c>
      <c r="BD20" s="1" t="n">
        <v>3777946</v>
      </c>
      <c r="BE20" s="1" t="n">
        <v>3144469.1</v>
      </c>
      <c r="BF20" s="1" t="n">
        <v>16499.7</v>
      </c>
      <c r="BG20" s="1" t="n">
        <v>488400.1</v>
      </c>
      <c r="BH20" s="1" t="n">
        <v>985877.2</v>
      </c>
      <c r="BI20" s="1" t="n">
        <v>44770.7</v>
      </c>
      <c r="BJ20" s="1" t="n">
        <v>897521</v>
      </c>
      <c r="BK20" s="1" t="n">
        <v>1789008.8</v>
      </c>
      <c r="BL20" s="1" t="n">
        <v>3027.9</v>
      </c>
      <c r="BM20" s="1" t="n">
        <v>69.1929779052734</v>
      </c>
      <c r="BN20" s="10" t="n">
        <v>1974553.3</v>
      </c>
      <c r="BO20" s="1" t="n">
        <v>1348.391</v>
      </c>
      <c r="BP20" s="14" t="n">
        <v>242.112</v>
      </c>
    </row>
    <row r="21" customFormat="false" ht="15" hidden="false" customHeight="false" outlineLevel="0" collapsed="false">
      <c r="A21" s="16" t="n">
        <v>2012</v>
      </c>
      <c r="B21" s="1" t="n">
        <v>104.9</v>
      </c>
      <c r="C21" s="10" t="n">
        <v>30346958.2</v>
      </c>
      <c r="D21" s="10" t="n">
        <v>13622639.6</v>
      </c>
      <c r="E21" s="10" t="n">
        <v>278010.6</v>
      </c>
      <c r="F21" s="10" t="n">
        <v>3543801.1</v>
      </c>
      <c r="G21" s="10" t="n">
        <v>6761446.7</v>
      </c>
      <c r="H21" s="10" t="n">
        <v>752584.7</v>
      </c>
      <c r="I21" s="10" t="n">
        <v>13680507.5</v>
      </c>
      <c r="J21" s="10" t="n">
        <v>9246627.9</v>
      </c>
      <c r="K21" s="1" t="n">
        <v>16791425</v>
      </c>
      <c r="L21" s="1" t="n">
        <v>67.9884033203125</v>
      </c>
      <c r="M21" s="10"/>
      <c r="N21" s="10" t="n">
        <v>105.1</v>
      </c>
      <c r="O21" s="1" t="n">
        <v>107.435698839479</v>
      </c>
      <c r="P21" s="10" t="n">
        <v>62176.4949791726</v>
      </c>
      <c r="Q21" s="11" t="n">
        <v>31018.8</v>
      </c>
      <c r="R21" s="11" t="n">
        <v>256.2</v>
      </c>
      <c r="S21" s="11" t="n">
        <v>11675.3</v>
      </c>
      <c r="T21" s="11" t="n">
        <v>13639.4</v>
      </c>
      <c r="U21" s="11" t="n">
        <v>1819.9</v>
      </c>
      <c r="V21" s="11" t="n">
        <v>18365.3</v>
      </c>
      <c r="W21" s="11" t="n">
        <v>13853.2</v>
      </c>
      <c r="X21" s="1" t="n">
        <v>143201676</v>
      </c>
      <c r="Y21" s="1" t="n">
        <v>71.5913391113281</v>
      </c>
      <c r="Z21" s="1" t="n">
        <v>121268908</v>
      </c>
      <c r="AA21" s="1" t="n">
        <v>7871.3</v>
      </c>
      <c r="AB21" s="1" t="n">
        <v>75.7649136114983</v>
      </c>
      <c r="AC21" s="1" t="n">
        <v>530356</v>
      </c>
      <c r="AD21" s="1" t="n">
        <v>244863.439</v>
      </c>
      <c r="AE21" s="1" t="n">
        <v>3146.186</v>
      </c>
      <c r="AF21" s="1" t="n">
        <v>74705.1</v>
      </c>
      <c r="AG21" s="1" t="n">
        <v>178454.54</v>
      </c>
      <c r="AH21" s="1" t="n">
        <v>9189.871</v>
      </c>
      <c r="AI21" s="1" t="n">
        <v>431395.5</v>
      </c>
      <c r="AJ21" s="1" t="n">
        <v>406925</v>
      </c>
      <c r="AK21" s="1" t="n">
        <v>9464000</v>
      </c>
      <c r="AL21" s="1" t="n">
        <v>71.1293563842773</v>
      </c>
      <c r="AM21" s="1" t="n">
        <v>1198019</v>
      </c>
      <c r="AN21" s="1" t="n">
        <v>203986.039</v>
      </c>
      <c r="AO21" s="13" t="n">
        <v>939.704</v>
      </c>
      <c r="AP21" s="1" t="n">
        <v>310471.3</v>
      </c>
      <c r="AQ21" s="1" t="n">
        <v>293688.9</v>
      </c>
      <c r="AR21" s="1" t="n">
        <v>3744.5</v>
      </c>
      <c r="AS21" s="1" t="n">
        <v>62423</v>
      </c>
      <c r="AT21" s="1" t="n">
        <v>97461.3</v>
      </c>
      <c r="AU21" s="1" t="n">
        <v>10034.4</v>
      </c>
      <c r="AV21" s="1" t="n">
        <v>137862.3</v>
      </c>
      <c r="AW21" s="1" t="n">
        <v>-295791.4</v>
      </c>
      <c r="AX21" s="1" t="n">
        <v>5551.9</v>
      </c>
      <c r="AY21" s="1" t="n">
        <v>3619</v>
      </c>
      <c r="AZ21" s="10" t="n">
        <v>159209.1</v>
      </c>
      <c r="BA21" s="1" t="n">
        <v>152.053</v>
      </c>
      <c r="BB21" s="13" t="n">
        <v>244.137</v>
      </c>
      <c r="BC21" s="1" t="n">
        <v>98.8</v>
      </c>
      <c r="BD21" s="1" t="n">
        <v>4000722</v>
      </c>
      <c r="BE21" s="1" t="n">
        <v>3519983.2</v>
      </c>
      <c r="BF21" s="1" t="n">
        <v>18384.5</v>
      </c>
      <c r="BG21" s="1" t="n">
        <v>509528.8</v>
      </c>
      <c r="BH21" s="1" t="n">
        <v>942721.4</v>
      </c>
      <c r="BI21" s="1" t="n">
        <v>73770.1</v>
      </c>
      <c r="BJ21" s="1" t="n">
        <v>983174.3</v>
      </c>
      <c r="BK21" s="1" t="n">
        <v>1974185.1</v>
      </c>
      <c r="BL21" s="1" t="n">
        <v>3024.1</v>
      </c>
      <c r="BM21" s="1" t="n">
        <v>69.3447570800781</v>
      </c>
      <c r="BN21" s="10" t="n">
        <v>2316365.4</v>
      </c>
      <c r="BO21" s="1" t="n">
        <v>1556.27</v>
      </c>
      <c r="BP21" s="14" t="n">
        <v>248.195</v>
      </c>
    </row>
    <row r="22" s="17" customFormat="true" ht="14.25" hidden="false" customHeight="true" outlineLevel="0" collapsed="false">
      <c r="A22" s="16" t="n">
        <v>2013</v>
      </c>
      <c r="B22" s="15" t="n">
        <v>109.5</v>
      </c>
      <c r="C22" s="12" t="n">
        <v>35999025.1</v>
      </c>
      <c r="D22" s="10" t="n">
        <v>17535468.5</v>
      </c>
      <c r="E22" s="10" t="n">
        <v>345696.5</v>
      </c>
      <c r="F22" s="10" t="n">
        <v>3634359</v>
      </c>
      <c r="G22" s="10" t="n">
        <v>7472852.6</v>
      </c>
      <c r="H22" s="10" t="n">
        <v>967444.1</v>
      </c>
      <c r="I22" s="10" t="n">
        <v>13801132.5</v>
      </c>
      <c r="J22" s="10" t="n">
        <v>9563325.1</v>
      </c>
      <c r="K22" s="1" t="n">
        <v>17035275</v>
      </c>
      <c r="L22" s="1" t="n">
        <v>67.5691000308626</v>
      </c>
      <c r="M22" s="10"/>
      <c r="N22" s="10" t="n">
        <v>105.8</v>
      </c>
      <c r="O22" s="1" t="n">
        <v>105.046748305484</v>
      </c>
      <c r="P22" s="10" t="n">
        <v>66190.1199180063</v>
      </c>
      <c r="Q22" s="11" t="n">
        <v>34671.9</v>
      </c>
      <c r="R22" s="11" t="n">
        <v>265.3</v>
      </c>
      <c r="S22" s="11" t="n">
        <v>13020.2</v>
      </c>
      <c r="T22" s="11" t="n">
        <v>14460.2</v>
      </c>
      <c r="U22" s="11" t="n">
        <v>644.5</v>
      </c>
      <c r="V22" s="11" t="n">
        <v>18944.9</v>
      </c>
      <c r="W22" s="11" t="n">
        <v>15022.6</v>
      </c>
      <c r="X22" s="1" t="n">
        <v>143506911</v>
      </c>
      <c r="Y22" s="1" t="n">
        <v>71.183272456122</v>
      </c>
      <c r="Z22" s="1" t="n">
        <v>133521531</v>
      </c>
      <c r="AA22" s="1" t="n">
        <v>9285.8</v>
      </c>
      <c r="AB22" s="1" t="n">
        <v>20.926119386021</v>
      </c>
      <c r="AC22" s="1" t="n">
        <v>649111</v>
      </c>
      <c r="AD22" s="1" t="n">
        <v>318331.724</v>
      </c>
      <c r="AE22" s="1" t="n">
        <v>4066.377</v>
      </c>
      <c r="AF22" s="1" t="n">
        <v>90886.7</v>
      </c>
      <c r="AG22" s="1" t="n">
        <v>244295.776</v>
      </c>
      <c r="AH22" s="1" t="n">
        <v>10806.018</v>
      </c>
      <c r="AI22" s="1" t="n">
        <v>391236.6</v>
      </c>
      <c r="AJ22" s="1" t="n">
        <v>412355.3</v>
      </c>
      <c r="AK22" s="1" t="n">
        <v>9466000</v>
      </c>
      <c r="AL22" s="1" t="n">
        <v>70.8736049268768</v>
      </c>
      <c r="AM22" s="1" t="n">
        <v>1469141</v>
      </c>
      <c r="AN22" s="1" t="n">
        <v>243842.786</v>
      </c>
      <c r="AO22" s="13" t="n">
        <v>972.886</v>
      </c>
      <c r="AP22" s="1" t="n">
        <v>355294.8</v>
      </c>
      <c r="AQ22" s="1" t="n">
        <v>341192.8</v>
      </c>
      <c r="AR22" s="1" t="n">
        <v>4085</v>
      </c>
      <c r="AS22" s="1" t="n">
        <v>65541</v>
      </c>
      <c r="AT22" s="1" t="n">
        <v>105023.4</v>
      </c>
      <c r="AU22" s="1" t="n">
        <v>14150</v>
      </c>
      <c r="AV22" s="1" t="n">
        <v>150112.6</v>
      </c>
      <c r="AW22" s="1" t="n">
        <v>-326077.6</v>
      </c>
      <c r="AX22" s="1" t="n">
        <v>5663.1</v>
      </c>
      <c r="AY22" s="1" t="n">
        <v>3679</v>
      </c>
      <c r="AZ22" s="10" t="n">
        <v>194260.6</v>
      </c>
      <c r="BA22" s="1" t="n">
        <v>163.8</v>
      </c>
      <c r="BB22" s="13" t="n">
        <v>260.284</v>
      </c>
      <c r="BC22" s="1" t="n">
        <v>103.4</v>
      </c>
      <c r="BD22" s="1" t="n">
        <v>4276201</v>
      </c>
      <c r="BE22" s="1" t="n">
        <v>3758054.5</v>
      </c>
      <c r="BF22" s="1" t="n">
        <v>19973.8</v>
      </c>
      <c r="BG22" s="1" t="n">
        <v>601122.5</v>
      </c>
      <c r="BH22" s="1" t="n">
        <v>889676.7</v>
      </c>
      <c r="BI22" s="1" t="n">
        <v>47880.7</v>
      </c>
      <c r="BJ22" s="1" t="n">
        <v>1153245.3</v>
      </c>
      <c r="BK22" s="1" t="n">
        <v>2052984.3</v>
      </c>
      <c r="BL22" s="1" t="n">
        <v>3022.1</v>
      </c>
      <c r="BM22" s="1" t="n">
        <v>69.4020223304304</v>
      </c>
      <c r="BN22" s="10" t="n">
        <v>2484002.5</v>
      </c>
      <c r="BO22" s="1" t="n">
        <v>1729.259</v>
      </c>
      <c r="BP22" s="14" t="n">
        <v>262.559</v>
      </c>
    </row>
    <row r="23" s="19" customFormat="true" ht="14.25" hidden="false" customHeight="true" outlineLevel="0" collapsed="false">
      <c r="A23" s="18" t="n">
        <v>2014</v>
      </c>
      <c r="B23" s="15" t="n">
        <v>105.8</v>
      </c>
      <c r="C23" s="12" t="n">
        <v>39675832.9</v>
      </c>
      <c r="D23" s="10" t="n">
        <v>18121660.6</v>
      </c>
      <c r="E23" s="10" t="n">
        <v>428927.9</v>
      </c>
      <c r="F23" s="10" t="n">
        <v>4210256.5</v>
      </c>
      <c r="G23" s="10" t="n">
        <v>7770635.5</v>
      </c>
      <c r="H23" s="10" t="n">
        <v>1680008.3</v>
      </c>
      <c r="I23" s="10" t="n">
        <v>15272697.4</v>
      </c>
      <c r="J23" s="10" t="n">
        <v>10105492.2</v>
      </c>
      <c r="K23" s="1" t="n">
        <v>17289111</v>
      </c>
      <c r="L23" s="1" t="n">
        <v>67.2468359194305</v>
      </c>
      <c r="M23" s="10"/>
      <c r="N23" s="10" t="n">
        <v>106.7</v>
      </c>
      <c r="O23" s="1" t="n">
        <v>107.194188605805</v>
      </c>
      <c r="P23" s="10" t="n">
        <v>71406.3991993838</v>
      </c>
      <c r="Q23" s="11" t="n">
        <v>38037.2</v>
      </c>
      <c r="R23" s="11" t="n">
        <v>281.9</v>
      </c>
      <c r="S23" s="11" t="n">
        <v>13932.4</v>
      </c>
      <c r="T23" s="11" t="n">
        <v>14706.4</v>
      </c>
      <c r="U23" s="11" t="n">
        <v>-186.3</v>
      </c>
      <c r="V23" s="11" t="n">
        <v>21437.3</v>
      </c>
      <c r="W23" s="11" t="n">
        <v>16331.4</v>
      </c>
      <c r="X23" s="1" t="n">
        <v>143819569</v>
      </c>
      <c r="Y23" s="1" t="n">
        <v>70.7703357866131</v>
      </c>
      <c r="Z23" s="1"/>
      <c r="AA23" s="1" t="n">
        <v>12723.245</v>
      </c>
      <c r="AB23" s="1" t="n">
        <v>18.0520304155577</v>
      </c>
      <c r="AC23" s="1" t="n">
        <v>778456</v>
      </c>
      <c r="AD23" s="1" t="n">
        <v>393955.561</v>
      </c>
      <c r="AE23" s="1" t="n">
        <v>3325.531</v>
      </c>
      <c r="AF23" s="1" t="n">
        <v>109917.6</v>
      </c>
      <c r="AG23" s="1" t="n">
        <v>249622.908</v>
      </c>
      <c r="AH23" s="1" t="n">
        <v>10930.497</v>
      </c>
      <c r="AI23" s="1" t="n">
        <v>445313.1</v>
      </c>
      <c r="AJ23" s="1" t="n">
        <v>450947.7</v>
      </c>
      <c r="AK23" s="1" t="n">
        <v>9470000</v>
      </c>
      <c r="AL23" s="1" t="n">
        <v>70.6544183366534</v>
      </c>
      <c r="AM23" s="1" t="n">
        <v>1648586.1</v>
      </c>
      <c r="AN23" s="1" t="n">
        <v>294935.142</v>
      </c>
      <c r="AO23" s="13" t="n">
        <v>1050.012</v>
      </c>
      <c r="AP23" s="1" t="n">
        <v>397277.1</v>
      </c>
      <c r="AQ23" s="1" t="n">
        <v>390900</v>
      </c>
      <c r="AR23" s="1" t="n">
        <v>4332</v>
      </c>
      <c r="AS23" s="1" t="n">
        <v>68275</v>
      </c>
      <c r="AT23" s="1" t="n">
        <v>125580</v>
      </c>
      <c r="AU23" s="1" t="n">
        <v>10740</v>
      </c>
      <c r="AV23" s="1" t="n">
        <v>146590</v>
      </c>
      <c r="AW23" s="1" t="n">
        <v>-350094</v>
      </c>
      <c r="AX23" s="1" t="n">
        <v>5776.6</v>
      </c>
      <c r="AY23" s="1" t="n">
        <v>3738</v>
      </c>
      <c r="AZ23" s="1"/>
      <c r="BA23" s="1" t="n">
        <v>210.694</v>
      </c>
      <c r="BB23" s="13" t="n">
        <v>279.894</v>
      </c>
      <c r="BC23" s="1" t="n">
        <v>102.7</v>
      </c>
      <c r="BD23" s="1" t="n">
        <v>4528873</v>
      </c>
      <c r="BE23" s="1" t="n">
        <v>3905775.3</v>
      </c>
      <c r="BF23" s="1" t="n">
        <v>16877.5</v>
      </c>
      <c r="BG23" s="1" t="n">
        <v>674977.6</v>
      </c>
      <c r="BH23" s="1" t="n">
        <v>892466.7</v>
      </c>
      <c r="BI23" s="1" t="n">
        <v>49181.6</v>
      </c>
      <c r="BJ23" s="1" t="n">
        <v>1414864</v>
      </c>
      <c r="BK23" s="1" t="n">
        <v>2316108</v>
      </c>
      <c r="BL23" s="1" t="n">
        <v>3013.8</v>
      </c>
      <c r="BM23" s="1" t="n">
        <v>69.4107553979739</v>
      </c>
      <c r="BN23" s="1"/>
      <c r="BO23" s="1" t="n">
        <v>2001.45</v>
      </c>
      <c r="BP23" s="14" t="n">
        <v>270.728</v>
      </c>
    </row>
    <row r="24" s="19" customFormat="true" ht="14.25" hidden="false" customHeight="true" outlineLevel="0" collapsed="false">
      <c r="A24" s="16" t="n">
        <v>2015</v>
      </c>
      <c r="B24" s="20" t="n">
        <v>101.9</v>
      </c>
      <c r="C24" s="21" t="n">
        <v>40884133.6</v>
      </c>
      <c r="N24" s="19" t="n">
        <v>106.6</v>
      </c>
      <c r="Q24" s="11"/>
      <c r="R24" s="11"/>
      <c r="S24" s="11"/>
      <c r="T24" s="11"/>
      <c r="U24" s="11"/>
      <c r="V24" s="11"/>
      <c r="W24" s="11"/>
      <c r="AX24" s="19" t="n">
        <v>5895.1</v>
      </c>
      <c r="AY24" s="19" t="n">
        <v>3791</v>
      </c>
    </row>
    <row r="25" customFormat="false" ht="15" hidden="false" customHeight="false" outlineLevel="0" collapsed="false">
      <c r="D25" s="10"/>
    </row>
    <row r="27" customFormat="false" ht="15" hidden="false" customHeight="false" outlineLevel="0" collapsed="false">
      <c r="AY27" s="1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88.29"/>
    <col collapsed="false" customWidth="true" hidden="false" outlineLevel="0" max="3" min="3" style="0" width="21.71"/>
    <col collapsed="false" customWidth="true" hidden="false" outlineLevel="0" max="1025" min="4" style="0" width="8.45"/>
  </cols>
  <sheetData>
    <row r="1" customFormat="false" ht="15" hidden="false" customHeight="false" outlineLevel="0" collapsed="false">
      <c r="A1" s="227" t="s">
        <v>276</v>
      </c>
      <c r="B1" s="227" t="s">
        <v>277</v>
      </c>
      <c r="C1" s="227" t="s">
        <v>300</v>
      </c>
    </row>
    <row r="2" customFormat="false" ht="15" hidden="false" customHeight="false" outlineLevel="0" collapsed="false">
      <c r="A2" s="49" t="s">
        <v>29</v>
      </c>
      <c r="B2" s="25" t="s">
        <v>492</v>
      </c>
      <c r="C2" s="28" t="s">
        <v>302</v>
      </c>
    </row>
    <row r="3" customFormat="false" ht="15" hidden="false" customHeight="false" outlineLevel="0" collapsed="false">
      <c r="A3" s="49" t="s">
        <v>30</v>
      </c>
      <c r="B3" s="0" t="s">
        <v>378</v>
      </c>
      <c r="C3" s="28" t="s">
        <v>302</v>
      </c>
    </row>
    <row r="4" customFormat="false" ht="15" hidden="false" customHeight="false" outlineLevel="0" collapsed="false">
      <c r="A4" s="49" t="s">
        <v>413</v>
      </c>
      <c r="B4" s="340" t="s">
        <v>493</v>
      </c>
      <c r="C4" s="28" t="s">
        <v>302</v>
      </c>
    </row>
    <row r="5" customFormat="false" ht="15" hidden="false" customHeight="false" outlineLevel="0" collapsed="false">
      <c r="A5" s="49" t="s">
        <v>32</v>
      </c>
      <c r="B5" s="0" t="s">
        <v>380</v>
      </c>
      <c r="C5" s="28" t="s">
        <v>302</v>
      </c>
    </row>
    <row r="6" customFormat="false" ht="15" hidden="false" customHeight="false" outlineLevel="0" collapsed="false">
      <c r="A6" s="49" t="s">
        <v>40</v>
      </c>
      <c r="B6" s="229" t="s">
        <v>381</v>
      </c>
      <c r="C6" s="28" t="s">
        <v>302</v>
      </c>
    </row>
    <row r="7" customFormat="false" ht="15" hidden="false" customHeight="false" outlineLevel="0" collapsed="false">
      <c r="A7" s="49" t="s">
        <v>494</v>
      </c>
      <c r="B7" s="49" t="s">
        <v>495</v>
      </c>
      <c r="C7" s="28" t="s">
        <v>302</v>
      </c>
    </row>
    <row r="8" customFormat="false" ht="15" hidden="false" customHeight="false" outlineLevel="0" collapsed="false">
      <c r="A8" s="49" t="s">
        <v>415</v>
      </c>
      <c r="B8" s="49" t="s">
        <v>496</v>
      </c>
      <c r="C8" s="28" t="s">
        <v>302</v>
      </c>
    </row>
    <row r="9" customFormat="false" ht="15" hidden="false" customHeight="false" outlineLevel="0" collapsed="false">
      <c r="A9" s="49" t="s">
        <v>416</v>
      </c>
      <c r="B9" s="25" t="s">
        <v>385</v>
      </c>
      <c r="C9" s="28" t="s">
        <v>302</v>
      </c>
    </row>
    <row r="10" customFormat="false" ht="15" hidden="false" customHeight="false" outlineLevel="0" collapsed="false">
      <c r="A10" s="49" t="s">
        <v>417</v>
      </c>
      <c r="B10" s="25" t="s">
        <v>386</v>
      </c>
      <c r="C10" s="28" t="s">
        <v>302</v>
      </c>
    </row>
    <row r="11" customFormat="false" ht="15" hidden="false" customHeight="false" outlineLevel="0" collapsed="false">
      <c r="A11" s="341"/>
      <c r="B11" s="342" t="s">
        <v>497</v>
      </c>
      <c r="C11" s="343" t="s">
        <v>498</v>
      </c>
    </row>
    <row r="12" customFormat="false" ht="15" hidden="false" customHeight="false" outlineLevel="0" collapsed="false">
      <c r="A12" s="341"/>
      <c r="B12" s="342" t="s">
        <v>499</v>
      </c>
      <c r="C12" s="343" t="s">
        <v>498</v>
      </c>
    </row>
    <row r="13" customFormat="false" ht="15" hidden="false" customHeight="false" outlineLevel="0" collapsed="false">
      <c r="B13" s="342" t="s">
        <v>500</v>
      </c>
      <c r="C13" s="0" t="s">
        <v>501</v>
      </c>
      <c r="D13" s="243" t="s">
        <v>502</v>
      </c>
    </row>
    <row r="14" customFormat="false" ht="15" hidden="false" customHeight="false" outlineLevel="0" collapsed="false">
      <c r="B14" s="342" t="s">
        <v>503</v>
      </c>
      <c r="C14" s="0" t="s">
        <v>501</v>
      </c>
      <c r="D14" s="243" t="s">
        <v>502</v>
      </c>
    </row>
    <row r="15" customFormat="false" ht="15" hidden="false" customHeight="false" outlineLevel="0" collapsed="false">
      <c r="B15" s="342" t="s">
        <v>504</v>
      </c>
      <c r="C15" s="0" t="s">
        <v>505</v>
      </c>
    </row>
    <row r="16" customFormat="false" ht="15" hidden="false" customHeight="false" outlineLevel="0" collapsed="false">
      <c r="B16" s="342" t="s">
        <v>506</v>
      </c>
      <c r="C16" s="0" t="s">
        <v>505</v>
      </c>
    </row>
    <row r="17" customFormat="false" ht="15" hidden="false" customHeight="false" outlineLevel="0" collapsed="false">
      <c r="B17" s="342" t="s">
        <v>422</v>
      </c>
      <c r="C17" s="0" t="s">
        <v>505</v>
      </c>
    </row>
    <row r="18" customFormat="false" ht="15" hidden="false" customHeight="false" outlineLevel="0" collapsed="false">
      <c r="B18" s="342" t="s">
        <v>423</v>
      </c>
      <c r="C18" s="0" t="s">
        <v>505</v>
      </c>
    </row>
    <row r="19" customFormat="false" ht="15" hidden="false" customHeight="false" outlineLevel="0" collapsed="false">
      <c r="B19" s="342" t="s">
        <v>507</v>
      </c>
      <c r="C19" s="0" t="s">
        <v>505</v>
      </c>
    </row>
    <row r="20" customFormat="false" ht="15" hidden="false" customHeight="false" outlineLevel="0" collapsed="false">
      <c r="B20" s="342" t="s">
        <v>425</v>
      </c>
      <c r="C20" s="0" t="s">
        <v>505</v>
      </c>
    </row>
    <row r="21" customFormat="false" ht="15" hidden="false" customHeight="false" outlineLevel="0" collapsed="false">
      <c r="B21" s="342" t="s">
        <v>426</v>
      </c>
      <c r="C21" s="0" t="s">
        <v>505</v>
      </c>
    </row>
    <row r="22" customFormat="false" ht="15" hidden="false" customHeight="false" outlineLevel="0" collapsed="false">
      <c r="B22" s="342" t="s">
        <v>427</v>
      </c>
      <c r="C22" s="0" t="s">
        <v>505</v>
      </c>
    </row>
    <row r="23" customFormat="false" ht="15" hidden="false" customHeight="false" outlineLevel="0" collapsed="false">
      <c r="B23" s="344" t="s">
        <v>508</v>
      </c>
      <c r="C23" s="243" t="s">
        <v>509</v>
      </c>
    </row>
    <row r="24" customFormat="false" ht="15" hidden="false" customHeight="false" outlineLevel="0" collapsed="false">
      <c r="B24" s="344" t="s">
        <v>510</v>
      </c>
      <c r="C24" s="243" t="s">
        <v>509</v>
      </c>
    </row>
    <row r="25" customFormat="false" ht="15" hidden="false" customHeight="false" outlineLevel="0" collapsed="false">
      <c r="B25" s="344" t="s">
        <v>429</v>
      </c>
      <c r="C25" s="243" t="s">
        <v>509</v>
      </c>
    </row>
    <row r="26" customFormat="false" ht="15" hidden="false" customHeight="false" outlineLevel="0" collapsed="false">
      <c r="B26" s="344" t="s">
        <v>430</v>
      </c>
      <c r="C26" s="243" t="s">
        <v>509</v>
      </c>
    </row>
    <row r="27" customFormat="false" ht="15" hidden="false" customHeight="false" outlineLevel="0" collapsed="false">
      <c r="B27" s="344"/>
      <c r="C27" s="243"/>
    </row>
    <row r="28" customFormat="false" ht="15" hidden="false" customHeight="false" outlineLevel="0" collapsed="false">
      <c r="B28" s="344" t="s">
        <v>511</v>
      </c>
      <c r="C28" s="23" t="s">
        <v>512</v>
      </c>
    </row>
    <row r="29" customFormat="false" ht="15" hidden="false" customHeight="false" outlineLevel="0" collapsed="false">
      <c r="B29" s="344" t="s">
        <v>511</v>
      </c>
      <c r="C29" s="0" t="s">
        <v>513</v>
      </c>
    </row>
  </sheetData>
  <hyperlinks>
    <hyperlink ref="D13" r:id="rId1" display="\\DT-PC\DataExtraction&amp;Correction\квартальные\by\Динамика ставок кредитно-депозитного рынка за 2000-2016 год (мес)"/>
    <hyperlink ref="D14" r:id="rId2" display="\\DT-PC\DataExtraction&amp;Correction\квартальные\by\Динамика ставок кредитно-депозитного рынка за 2000-2016 год (мес)"/>
    <hyperlink ref="C23" r:id="rId3" display="\\DT-PC\DataExtraction&amp;Correction\квартальные\by\ВВП\СНСБеларусь"/>
    <hyperlink ref="C24" r:id="rId4" display="\\DT-PC\DataExtraction&amp;Correction\квартальные\by\ВВП\СНСБеларусь"/>
    <hyperlink ref="C25" r:id="rId5" display="\\DT-PC\DataExtraction&amp;Correction\квартальные\by\ВВП\СНСБеларусь"/>
    <hyperlink ref="C26" r:id="rId6" display="\\DT-PC\DataExtraction&amp;Correction\квартальные\by\ВВП\СНСБеларусь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AO156" activePane="bottomRight" state="frozen"/>
      <selection pane="topLeft" activeCell="A1" activeCellId="0" sqref="A1"/>
      <selection pane="topRight" activeCell="AO1" activeCellId="0" sqref="AO1"/>
      <selection pane="bottomLeft" activeCell="A156" activeCellId="0" sqref="A156"/>
      <selection pane="bottomRight" activeCell="J178" activeCellId="0" sqref="J17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22" width="10.29"/>
    <col collapsed="false" customWidth="true" hidden="false" outlineLevel="0" max="3" min="3" style="22" width="11.86"/>
    <col collapsed="false" customWidth="true" hidden="false" outlineLevel="0" max="4" min="4" style="22" width="12.71"/>
    <col collapsed="false" customWidth="true" hidden="false" outlineLevel="0" max="5" min="5" style="22" width="9.14"/>
    <col collapsed="false" customWidth="true" hidden="false" outlineLevel="0" max="9" min="6" style="0" width="9.14"/>
    <col collapsed="false" customWidth="true" hidden="false" outlineLevel="0" max="10" min="10" style="0" width="10.58"/>
    <col collapsed="false" customWidth="true" hidden="false" outlineLevel="0" max="13" min="11" style="0" width="9.14"/>
    <col collapsed="false" customWidth="true" hidden="false" outlineLevel="0" max="14" min="14" style="0" width="8.14"/>
    <col collapsed="false" customWidth="true" hidden="false" outlineLevel="0" max="16" min="15" style="0" width="7.86"/>
    <col collapsed="false" customWidth="true" hidden="false" outlineLevel="0" max="17" min="17" style="0" width="8"/>
    <col collapsed="false" customWidth="true" hidden="false" outlineLevel="0" max="18" min="18" style="0" width="8.71"/>
    <col collapsed="false" customWidth="true" hidden="false" outlineLevel="0" max="19" min="19" style="0" width="8.42"/>
    <col collapsed="false" customWidth="true" hidden="false" outlineLevel="0" max="20" min="20" style="0" width="9.71"/>
    <col collapsed="false" customWidth="true" hidden="false" outlineLevel="0" max="21" min="21" style="0" width="10.29"/>
    <col collapsed="false" customWidth="true" hidden="false" outlineLevel="0" max="22" min="22" style="0" width="9.14"/>
    <col collapsed="false" customWidth="true" hidden="false" outlineLevel="0" max="23" min="23" style="0" width="11.57"/>
    <col collapsed="false" customWidth="true" hidden="false" outlineLevel="0" max="24" min="24" style="0" width="11.99"/>
    <col collapsed="false" customWidth="true" hidden="false" outlineLevel="0" max="25" min="25" style="0" width="13.43"/>
    <col collapsed="false" customWidth="true" hidden="false" outlineLevel="0" max="26" min="26" style="0" width="10.99"/>
    <col collapsed="false" customWidth="true" hidden="false" outlineLevel="0" max="27" min="27" style="0" width="12.71"/>
    <col collapsed="false" customWidth="true" hidden="false" outlineLevel="0" max="28" min="28" style="0" width="9.42"/>
    <col collapsed="false" customWidth="true" hidden="false" outlineLevel="0" max="29" min="29" style="0" width="11.71"/>
    <col collapsed="false" customWidth="true" hidden="false" outlineLevel="0" max="30" min="30" style="0" width="10.14"/>
    <col collapsed="false" customWidth="true" hidden="false" outlineLevel="0" max="32" min="31" style="302" width="9.14"/>
    <col collapsed="false" customWidth="true" hidden="false" outlineLevel="0" max="38" min="33" style="0" width="9.14"/>
    <col collapsed="false" customWidth="true" hidden="false" outlineLevel="0" max="39" min="39" style="22" width="14.28"/>
    <col collapsed="false" customWidth="true" hidden="false" outlineLevel="0" max="40" min="40" style="22" width="14.86"/>
    <col collapsed="false" customWidth="true" hidden="false" outlineLevel="0" max="1025" min="41" style="0" width="9.14"/>
  </cols>
  <sheetData>
    <row r="1" customFormat="false" ht="65.45" hidden="false" customHeight="true" outlineLevel="0" collapsed="false">
      <c r="N1" s="345" t="s">
        <v>514</v>
      </c>
      <c r="O1" s="345"/>
      <c r="P1" s="345"/>
      <c r="Q1" s="345"/>
      <c r="R1" s="345"/>
      <c r="S1" s="345"/>
      <c r="T1" s="345" t="s">
        <v>515</v>
      </c>
      <c r="U1" s="345"/>
      <c r="V1" s="345"/>
      <c r="W1" s="345"/>
      <c r="X1" s="345"/>
      <c r="Y1" s="345"/>
      <c r="Z1" s="345"/>
      <c r="AA1" s="345"/>
      <c r="AB1" s="345"/>
      <c r="AC1" s="345"/>
      <c r="AD1" s="345"/>
      <c r="AI1" s="346" t="s">
        <v>516</v>
      </c>
      <c r="AJ1" s="346"/>
      <c r="AK1" s="346" t="s">
        <v>517</v>
      </c>
      <c r="AL1" s="346"/>
    </row>
    <row r="2" s="125" customFormat="true" ht="124.15" hidden="false" customHeight="true" outlineLevel="0" collapsed="false">
      <c r="A2" s="249" t="s">
        <v>92</v>
      </c>
      <c r="B2" s="347" t="s">
        <v>42</v>
      </c>
      <c r="C2" s="255" t="s">
        <v>43</v>
      </c>
      <c r="D2" s="252" t="s">
        <v>518</v>
      </c>
      <c r="E2" s="255" t="s">
        <v>45</v>
      </c>
      <c r="F2" s="252" t="s">
        <v>519</v>
      </c>
      <c r="G2" s="252" t="s">
        <v>520</v>
      </c>
      <c r="H2" s="252" t="s">
        <v>521</v>
      </c>
      <c r="I2" s="255" t="s">
        <v>522</v>
      </c>
      <c r="J2" s="255" t="s">
        <v>523</v>
      </c>
      <c r="K2" s="348" t="s">
        <v>422</v>
      </c>
      <c r="L2" s="348" t="s">
        <v>524</v>
      </c>
      <c r="M2" s="348" t="s">
        <v>525</v>
      </c>
      <c r="N2" s="349" t="s">
        <v>526</v>
      </c>
      <c r="O2" s="348" t="s">
        <v>326</v>
      </c>
      <c r="P2" s="348" t="s">
        <v>327</v>
      </c>
      <c r="Q2" s="348" t="s">
        <v>527</v>
      </c>
      <c r="R2" s="350" t="s">
        <v>528</v>
      </c>
      <c r="S2" s="351" t="s">
        <v>529</v>
      </c>
      <c r="T2" s="352" t="s">
        <v>530</v>
      </c>
      <c r="U2" s="352" t="s">
        <v>326</v>
      </c>
      <c r="V2" s="352" t="s">
        <v>133</v>
      </c>
      <c r="W2" s="353" t="s">
        <v>531</v>
      </c>
      <c r="X2" s="353" t="s">
        <v>528</v>
      </c>
      <c r="Y2" s="353" t="s">
        <v>136</v>
      </c>
      <c r="Z2" s="353" t="s">
        <v>532</v>
      </c>
      <c r="AA2" s="353" t="s">
        <v>533</v>
      </c>
      <c r="AB2" s="353" t="s">
        <v>138</v>
      </c>
      <c r="AC2" s="353" t="s">
        <v>534</v>
      </c>
      <c r="AD2" s="353" t="s">
        <v>535</v>
      </c>
      <c r="AE2" s="354" t="s">
        <v>536</v>
      </c>
      <c r="AF2" s="354" t="s">
        <v>537</v>
      </c>
      <c r="AG2" s="354" t="s">
        <v>538</v>
      </c>
      <c r="AH2" s="354" t="s">
        <v>539</v>
      </c>
      <c r="AI2" s="354" t="s">
        <v>540</v>
      </c>
      <c r="AJ2" s="354" t="s">
        <v>541</v>
      </c>
      <c r="AK2" s="354" t="s">
        <v>540</v>
      </c>
      <c r="AL2" s="354" t="s">
        <v>541</v>
      </c>
      <c r="AM2" s="355" t="s">
        <v>542</v>
      </c>
      <c r="AN2" s="355" t="s">
        <v>543</v>
      </c>
    </row>
    <row r="3" customFormat="false" ht="15" hidden="false" customHeight="false" outlineLevel="0" collapsed="false">
      <c r="A3" s="259" t="s">
        <v>141</v>
      </c>
      <c r="B3" s="356"/>
      <c r="C3" s="356"/>
      <c r="D3" s="356"/>
      <c r="E3" s="356"/>
      <c r="F3" s="69"/>
      <c r="G3" s="69"/>
      <c r="H3" s="69"/>
      <c r="I3" s="23" t="n">
        <v>9.99784532017202</v>
      </c>
      <c r="J3" s="357"/>
      <c r="AM3" s="358" t="n">
        <v>101504598.154133</v>
      </c>
      <c r="AN3" s="358" t="n">
        <v>69323113.3291357</v>
      </c>
    </row>
    <row r="4" customFormat="false" ht="15" hidden="false" customHeight="false" outlineLevel="0" collapsed="false">
      <c r="A4" s="259" t="s">
        <v>142</v>
      </c>
      <c r="B4" s="356"/>
      <c r="C4" s="356"/>
      <c r="D4" s="356"/>
      <c r="E4" s="356"/>
      <c r="F4" s="69"/>
      <c r="G4" s="69"/>
      <c r="H4" s="69"/>
      <c r="I4" s="23" t="n">
        <v>11.8213683195599</v>
      </c>
      <c r="J4" s="357"/>
      <c r="AM4" s="358" t="n">
        <v>105232826.763515</v>
      </c>
      <c r="AN4" s="358" t="n">
        <v>82760817.1071616</v>
      </c>
    </row>
    <row r="5" customFormat="false" ht="15" hidden="false" customHeight="false" outlineLevel="0" collapsed="false">
      <c r="A5" s="259" t="s">
        <v>143</v>
      </c>
      <c r="B5" s="356"/>
      <c r="C5" s="356"/>
      <c r="D5" s="356"/>
      <c r="E5" s="356"/>
      <c r="F5" s="69"/>
      <c r="G5" s="69"/>
      <c r="H5" s="69"/>
      <c r="I5" s="23" t="n">
        <v>11.0186562015996</v>
      </c>
      <c r="J5" s="357"/>
      <c r="AM5" s="358" t="n">
        <v>91060589.8901501</v>
      </c>
      <c r="AN5" s="358" t="n">
        <v>87895221.5693428</v>
      </c>
    </row>
    <row r="6" customFormat="false" ht="15" hidden="false" customHeight="false" outlineLevel="0" collapsed="false">
      <c r="A6" s="259" t="s">
        <v>144</v>
      </c>
      <c r="B6" s="356"/>
      <c r="C6" s="356"/>
      <c r="D6" s="356"/>
      <c r="E6" s="356"/>
      <c r="F6" s="69"/>
      <c r="G6" s="69"/>
      <c r="H6" s="69"/>
      <c r="I6" s="23" t="n">
        <v>10.5402422384801</v>
      </c>
      <c r="J6" s="357"/>
      <c r="AM6" s="358" t="n">
        <v>123228058.44283</v>
      </c>
      <c r="AN6" s="358" t="n">
        <v>97067332.1724485</v>
      </c>
    </row>
    <row r="7" customFormat="false" ht="15" hidden="false" customHeight="false" outlineLevel="0" collapsed="false">
      <c r="A7" s="259" t="s">
        <v>145</v>
      </c>
      <c r="I7" s="23" t="n">
        <v>10.6606913511583</v>
      </c>
      <c r="J7" s="357"/>
      <c r="AM7" s="358" t="n">
        <v>115941769.11544</v>
      </c>
      <c r="AN7" s="358" t="n">
        <v>94720939.3920628</v>
      </c>
    </row>
    <row r="8" customFormat="false" ht="15" hidden="false" customHeight="false" outlineLevel="0" collapsed="false">
      <c r="A8" s="259" t="s">
        <v>146</v>
      </c>
      <c r="D8" s="356"/>
      <c r="F8" s="69"/>
      <c r="G8" s="69"/>
      <c r="H8" s="69"/>
      <c r="I8" s="0" t="n">
        <v>10.7154907565738</v>
      </c>
      <c r="J8" s="357"/>
      <c r="AM8" s="358" t="n">
        <v>108179361.161786</v>
      </c>
      <c r="AN8" s="358" t="n">
        <v>103499668.681041</v>
      </c>
    </row>
    <row r="9" customFormat="false" ht="15" hidden="false" customHeight="false" outlineLevel="0" collapsed="false">
      <c r="A9" s="259" t="s">
        <v>147</v>
      </c>
      <c r="D9" s="356"/>
      <c r="F9" s="69"/>
      <c r="G9" s="69"/>
      <c r="H9" s="69"/>
      <c r="I9" s="0" t="n">
        <v>10.9690358776618</v>
      </c>
      <c r="J9" s="357"/>
      <c r="AM9" s="358" t="n">
        <v>133618132.662558</v>
      </c>
      <c r="AN9" s="358" t="n">
        <v>108148610.198716</v>
      </c>
    </row>
    <row r="10" customFormat="false" ht="15" hidden="false" customHeight="false" outlineLevel="0" collapsed="false">
      <c r="A10" s="259" t="s">
        <v>148</v>
      </c>
      <c r="D10" s="356"/>
      <c r="F10" s="69"/>
      <c r="G10" s="69"/>
      <c r="H10" s="69"/>
      <c r="I10" s="0" t="n">
        <v>10.9606507060783</v>
      </c>
      <c r="J10" s="357"/>
      <c r="AM10" s="358" t="n">
        <v>163146860.907863</v>
      </c>
      <c r="AN10" s="358" t="n">
        <v>100567046.605283</v>
      </c>
    </row>
    <row r="11" customFormat="false" ht="15" hidden="false" customHeight="false" outlineLevel="0" collapsed="false">
      <c r="A11" s="259" t="s">
        <v>149</v>
      </c>
      <c r="D11" s="356"/>
      <c r="F11" s="69"/>
      <c r="G11" s="69"/>
      <c r="H11" s="69"/>
      <c r="I11" s="0" t="n">
        <v>11.1534174780299</v>
      </c>
      <c r="J11" s="357"/>
      <c r="AM11" s="358" t="n">
        <v>198113608.312885</v>
      </c>
      <c r="AN11" s="358" t="n">
        <v>134451284.171809</v>
      </c>
    </row>
    <row r="12" customFormat="false" ht="15" hidden="false" customHeight="false" outlineLevel="0" collapsed="false">
      <c r="A12" s="259" t="s">
        <v>150</v>
      </c>
      <c r="D12" s="356"/>
      <c r="F12" s="69"/>
      <c r="G12" s="69"/>
      <c r="H12" s="69"/>
      <c r="I12" s="0" t="n">
        <v>11.7845134411693</v>
      </c>
      <c r="J12" s="357"/>
      <c r="AM12" s="358" t="n">
        <v>243477112.685363</v>
      </c>
      <c r="AN12" s="358" t="n">
        <v>140294864.402793</v>
      </c>
    </row>
    <row r="13" customFormat="false" ht="15" hidden="false" customHeight="false" outlineLevel="0" collapsed="false">
      <c r="A13" s="259" t="s">
        <v>151</v>
      </c>
      <c r="D13" s="356"/>
      <c r="F13" s="69"/>
      <c r="G13" s="69"/>
      <c r="H13" s="69"/>
      <c r="I13" s="0" t="n">
        <v>12.8653208113446</v>
      </c>
      <c r="J13" s="357"/>
      <c r="AM13" s="358" t="n">
        <v>196508705.457068</v>
      </c>
      <c r="AN13" s="358" t="n">
        <v>131010691.697811</v>
      </c>
    </row>
    <row r="14" customFormat="false" ht="15" hidden="false" customHeight="false" outlineLevel="0" collapsed="false">
      <c r="A14" s="259" t="s">
        <v>152</v>
      </c>
      <c r="D14" s="356"/>
      <c r="F14" s="69"/>
      <c r="G14" s="69"/>
      <c r="H14" s="69"/>
      <c r="I14" s="0" t="n">
        <v>15.4732606610323</v>
      </c>
      <c r="J14" s="357"/>
      <c r="AM14" s="358" t="n">
        <v>154804054.815921</v>
      </c>
      <c r="AN14" s="358" t="n">
        <v>126168700.818013</v>
      </c>
    </row>
    <row r="15" customFormat="false" ht="15" hidden="false" customHeight="false" outlineLevel="0" collapsed="false">
      <c r="A15" s="259" t="s">
        <v>153</v>
      </c>
      <c r="D15" s="356"/>
      <c r="F15" s="69"/>
      <c r="G15" s="69"/>
      <c r="H15" s="69"/>
      <c r="I15" s="0" t="n">
        <v>16.9204716600499</v>
      </c>
      <c r="J15" s="357"/>
      <c r="AM15" s="358" t="n">
        <v>161752149.20456</v>
      </c>
      <c r="AN15" s="358" t="n">
        <v>102913735.303615</v>
      </c>
    </row>
    <row r="16" customFormat="false" ht="15" hidden="false" customHeight="false" outlineLevel="0" collapsed="false">
      <c r="A16" s="259" t="s">
        <v>154</v>
      </c>
      <c r="D16" s="356"/>
      <c r="F16" s="69"/>
      <c r="G16" s="69"/>
      <c r="H16" s="69"/>
      <c r="I16" s="0" t="n">
        <v>17.3765515284616</v>
      </c>
      <c r="J16" s="357"/>
      <c r="AM16" s="358" t="n">
        <v>119900767.462707</v>
      </c>
      <c r="AN16" s="358" t="n">
        <v>170648381.571827</v>
      </c>
    </row>
    <row r="17" customFormat="false" ht="15" hidden="false" customHeight="false" outlineLevel="0" collapsed="false">
      <c r="A17" s="259" t="s">
        <v>155</v>
      </c>
      <c r="D17" s="356"/>
      <c r="F17" s="69"/>
      <c r="G17" s="69"/>
      <c r="H17" s="69"/>
      <c r="I17" s="0" t="n">
        <v>17.9943861802705</v>
      </c>
      <c r="J17" s="357"/>
      <c r="AM17" s="358" t="n">
        <v>180287389.112252</v>
      </c>
      <c r="AN17" s="358" t="n">
        <v>174975337.496602</v>
      </c>
    </row>
    <row r="18" customFormat="false" ht="15" hidden="false" customHeight="false" outlineLevel="0" collapsed="false">
      <c r="A18" s="259" t="s">
        <v>156</v>
      </c>
      <c r="D18" s="356"/>
      <c r="F18" s="69"/>
      <c r="G18" s="69"/>
      <c r="H18" s="69"/>
      <c r="I18" s="0" t="n">
        <v>17.1993412317207</v>
      </c>
      <c r="J18" s="357"/>
      <c r="AM18" s="358" t="n">
        <v>177604819.232653</v>
      </c>
      <c r="AN18" s="358" t="n">
        <v>172660416.10176</v>
      </c>
    </row>
    <row r="19" customFormat="false" ht="15" hidden="false" customHeight="false" outlineLevel="0" collapsed="false">
      <c r="A19" s="259" t="s">
        <v>157</v>
      </c>
      <c r="D19" s="356"/>
      <c r="F19" s="69"/>
      <c r="G19" s="69"/>
      <c r="H19" s="69"/>
      <c r="I19" s="0" t="n">
        <v>17.5360030606612</v>
      </c>
      <c r="J19" s="357"/>
      <c r="AM19" s="358" t="n">
        <v>193847709.795744</v>
      </c>
      <c r="AN19" s="358" t="n">
        <v>150883829.060658</v>
      </c>
    </row>
    <row r="20" customFormat="false" ht="15" hidden="false" customHeight="false" outlineLevel="0" collapsed="false">
      <c r="A20" s="259" t="s">
        <v>158</v>
      </c>
      <c r="D20" s="356"/>
      <c r="F20" s="69"/>
      <c r="G20" s="69"/>
      <c r="H20" s="69"/>
      <c r="I20" s="0" t="n">
        <v>18.7280021724738</v>
      </c>
      <c r="J20" s="357"/>
      <c r="AM20" s="358" t="n">
        <v>197098380.346286</v>
      </c>
      <c r="AN20" s="358" t="n">
        <v>125471273.432332</v>
      </c>
    </row>
    <row r="21" customFormat="false" ht="15" hidden="false" customHeight="false" outlineLevel="0" collapsed="false">
      <c r="A21" s="259" t="s">
        <v>159</v>
      </c>
      <c r="D21" s="356"/>
      <c r="F21" s="69"/>
      <c r="G21" s="69"/>
      <c r="H21" s="69"/>
      <c r="I21" s="0" t="n">
        <v>20.7368807407364</v>
      </c>
      <c r="J21" s="357"/>
      <c r="AM21" s="358" t="n">
        <v>184324771.988828</v>
      </c>
      <c r="AN21" s="358" t="n">
        <v>129784548.894748</v>
      </c>
    </row>
    <row r="22" customFormat="false" ht="15" hidden="false" customHeight="false" outlineLevel="0" collapsed="false">
      <c r="A22" s="259" t="s">
        <v>160</v>
      </c>
      <c r="D22" s="356"/>
      <c r="F22" s="69"/>
      <c r="G22" s="69"/>
      <c r="H22" s="69"/>
      <c r="I22" s="0" t="n">
        <v>26.4261140914805</v>
      </c>
      <c r="J22" s="357"/>
      <c r="AM22" s="358" t="n">
        <v>182336549.659709</v>
      </c>
      <c r="AN22" s="358" t="n">
        <v>132374711.72871</v>
      </c>
    </row>
    <row r="23" customFormat="false" ht="15" hidden="false" customHeight="false" outlineLevel="0" collapsed="false">
      <c r="A23" s="259" t="s">
        <v>161</v>
      </c>
      <c r="D23" s="356"/>
      <c r="F23" s="69"/>
      <c r="G23" s="69"/>
      <c r="H23" s="69"/>
      <c r="I23" s="0" t="n">
        <v>30.4088964682051</v>
      </c>
      <c r="J23" s="359" t="n">
        <v>0.581920927613942</v>
      </c>
      <c r="AM23" s="358" t="n">
        <v>149647495.109413</v>
      </c>
      <c r="AN23" s="358" t="n">
        <v>132733113.579005</v>
      </c>
    </row>
    <row r="24" customFormat="false" ht="15" hidden="false" customHeight="false" outlineLevel="0" collapsed="false">
      <c r="A24" s="259" t="s">
        <v>162</v>
      </c>
      <c r="D24" s="356"/>
      <c r="F24" s="69"/>
      <c r="G24" s="69"/>
      <c r="H24" s="69"/>
      <c r="I24" s="0" t="n">
        <v>38.8828754768016</v>
      </c>
      <c r="J24" s="359" t="n">
        <v>0.574933990393418</v>
      </c>
      <c r="AM24" s="358" t="n">
        <v>130427810.41548</v>
      </c>
      <c r="AN24" s="358" t="n">
        <v>112841946.178864</v>
      </c>
    </row>
    <row r="25" customFormat="false" ht="15" hidden="false" customHeight="false" outlineLevel="0" collapsed="false">
      <c r="A25" s="259" t="s">
        <v>163</v>
      </c>
      <c r="D25" s="356"/>
      <c r="F25" s="69"/>
      <c r="G25" s="69"/>
      <c r="H25" s="69"/>
      <c r="I25" s="0" t="n">
        <v>42.6760111441931</v>
      </c>
      <c r="J25" s="359" t="n">
        <v>0.575015439169467</v>
      </c>
      <c r="AM25" s="358" t="n">
        <v>138048940.81522</v>
      </c>
      <c r="AN25" s="358" t="n">
        <v>111379114.34314</v>
      </c>
    </row>
    <row r="26" customFormat="false" ht="15" hidden="false" customHeight="false" outlineLevel="0" collapsed="false">
      <c r="A26" s="259" t="s">
        <v>164</v>
      </c>
      <c r="D26" s="356"/>
      <c r="F26" s="69"/>
      <c r="G26" s="69"/>
      <c r="H26" s="69"/>
      <c r="I26" s="0" t="n">
        <v>44.2484579330049</v>
      </c>
      <c r="J26" s="359" t="n">
        <v>0.570286389401318</v>
      </c>
      <c r="AM26" s="358" t="n">
        <v>134101588.909611</v>
      </c>
      <c r="AN26" s="358" t="n">
        <v>108703361.479971</v>
      </c>
    </row>
    <row r="27" customFormat="false" ht="15" hidden="false" customHeight="false" outlineLevel="0" collapsed="false">
      <c r="A27" s="259" t="s">
        <v>165</v>
      </c>
      <c r="B27" s="22" t="n">
        <v>20463.2398305524</v>
      </c>
      <c r="C27" s="22" t="n">
        <v>14223.1372375101</v>
      </c>
      <c r="D27" s="360"/>
      <c r="E27" s="22" t="n">
        <v>5373.47575173853</v>
      </c>
      <c r="F27" s="262"/>
      <c r="G27" s="262"/>
      <c r="H27" s="262"/>
      <c r="I27" s="0" t="n">
        <v>46.3533179698414</v>
      </c>
      <c r="J27" s="359" t="n">
        <v>0.561473959045567</v>
      </c>
      <c r="AM27" s="358" t="n">
        <v>132529376.262383</v>
      </c>
      <c r="AN27" s="358" t="n">
        <v>109732101.80535</v>
      </c>
    </row>
    <row r="28" customFormat="false" ht="15" hidden="false" customHeight="false" outlineLevel="0" collapsed="false">
      <c r="A28" s="259" t="s">
        <v>166</v>
      </c>
      <c r="B28" s="22" t="n">
        <v>20696.0299654064</v>
      </c>
      <c r="C28" s="22" t="n">
        <v>13226.8553126205</v>
      </c>
      <c r="D28" s="360"/>
      <c r="E28" s="22" t="n">
        <v>5094.71738216093</v>
      </c>
      <c r="F28" s="262"/>
      <c r="G28" s="262"/>
      <c r="H28" s="262"/>
      <c r="I28" s="0" t="n">
        <v>47.2068669521585</v>
      </c>
      <c r="J28" s="359" t="n">
        <v>0.559582752568753</v>
      </c>
      <c r="AM28" s="358" t="n">
        <v>125903214.245625</v>
      </c>
      <c r="AN28" s="358" t="n">
        <v>140584889.669483</v>
      </c>
    </row>
    <row r="29" customFormat="false" ht="15" hidden="false" customHeight="false" outlineLevel="0" collapsed="false">
      <c r="A29" s="259" t="s">
        <v>167</v>
      </c>
      <c r="B29" s="22" t="n">
        <v>21036.3934760716</v>
      </c>
      <c r="C29" s="22" t="n">
        <v>12758.4593657116</v>
      </c>
      <c r="D29" s="360"/>
      <c r="E29" s="22" t="n">
        <v>5163.1375976036</v>
      </c>
      <c r="F29" s="262"/>
      <c r="G29" s="262"/>
      <c r="H29" s="262"/>
      <c r="I29" s="0" t="n">
        <v>48.5253243922201</v>
      </c>
      <c r="J29" s="359" t="n">
        <v>0.556789522544689</v>
      </c>
      <c r="AM29" s="358" t="n">
        <v>125018935.38372</v>
      </c>
      <c r="AN29" s="358" t="n">
        <v>137851657.640658</v>
      </c>
    </row>
    <row r="30" customFormat="false" ht="15" hidden="false" customHeight="false" outlineLevel="0" collapsed="false">
      <c r="A30" s="259" t="s">
        <v>168</v>
      </c>
      <c r="B30" s="22" t="n">
        <v>21567.8178227202</v>
      </c>
      <c r="C30" s="22" t="n">
        <v>14840.3889644503</v>
      </c>
      <c r="D30" s="360"/>
      <c r="E30" s="22" t="n">
        <v>5268.57856894971</v>
      </c>
      <c r="F30" s="262"/>
      <c r="G30" s="262"/>
      <c r="H30" s="262"/>
      <c r="I30" s="0" t="n">
        <v>48.7038565995087</v>
      </c>
      <c r="J30" s="359" t="n">
        <v>0.549562982618317</v>
      </c>
      <c r="AM30" s="358" t="n">
        <v>124665522.244188</v>
      </c>
      <c r="AN30" s="358" t="n">
        <v>121012740.73437</v>
      </c>
    </row>
    <row r="31" customFormat="false" ht="15" hidden="false" customHeight="false" outlineLevel="0" collapsed="false">
      <c r="A31" s="259" t="s">
        <v>169</v>
      </c>
      <c r="B31" s="22" t="n">
        <v>21967.2383525634</v>
      </c>
      <c r="C31" s="22" t="n">
        <v>13817.6202416482</v>
      </c>
      <c r="D31" s="360"/>
      <c r="E31" s="22" t="n">
        <v>4908.45555343405</v>
      </c>
      <c r="F31" s="262"/>
      <c r="G31" s="262"/>
      <c r="H31" s="262"/>
      <c r="I31" s="0" t="n">
        <v>48.5924847850099</v>
      </c>
      <c r="J31" s="359" t="n">
        <v>0.552251996783977</v>
      </c>
      <c r="AM31" s="358" t="n">
        <v>113698990.245214</v>
      </c>
      <c r="AN31" s="358" t="n">
        <v>124738504.523663</v>
      </c>
    </row>
    <row r="32" customFormat="false" ht="15" hidden="false" customHeight="false" outlineLevel="0" collapsed="false">
      <c r="A32" s="259" t="s">
        <v>170</v>
      </c>
      <c r="B32" s="22" t="n">
        <v>22265.2613574367</v>
      </c>
      <c r="C32" s="22" t="n">
        <v>14306.063646312</v>
      </c>
      <c r="D32" s="360"/>
      <c r="E32" s="22" t="n">
        <v>4941.27761763564</v>
      </c>
      <c r="F32" s="262"/>
      <c r="G32" s="262"/>
      <c r="H32" s="262"/>
      <c r="I32" s="0" t="n">
        <v>48.2700809135753</v>
      </c>
      <c r="J32" s="359" t="n">
        <v>0.539688859353377</v>
      </c>
      <c r="AM32" s="358" t="n">
        <v>109142766.379309</v>
      </c>
      <c r="AN32" s="358" t="n">
        <v>112849233.081061</v>
      </c>
    </row>
    <row r="33" customFormat="false" ht="15" hidden="false" customHeight="false" outlineLevel="0" collapsed="false">
      <c r="A33" s="259" t="s">
        <v>171</v>
      </c>
      <c r="B33" s="22" t="n">
        <v>22150.1790165</v>
      </c>
      <c r="C33" s="22" t="n">
        <v>14436.3928305344</v>
      </c>
      <c r="D33" s="360"/>
      <c r="E33" s="22" t="n">
        <v>4653.10751855974</v>
      </c>
      <c r="F33" s="262"/>
      <c r="G33" s="262"/>
      <c r="H33" s="262"/>
      <c r="I33" s="0" t="n">
        <v>48.6029373950408</v>
      </c>
      <c r="J33" s="359" t="n">
        <v>0.529431280596962</v>
      </c>
      <c r="AM33" s="358" t="n">
        <v>110907245.096188</v>
      </c>
      <c r="AN33" s="358" t="n">
        <v>123777863.689046</v>
      </c>
    </row>
    <row r="34" customFormat="false" ht="15" hidden="false" customHeight="false" outlineLevel="0" collapsed="false">
      <c r="A34" s="259" t="s">
        <v>172</v>
      </c>
      <c r="B34" s="22" t="n">
        <v>21886.6344740025</v>
      </c>
      <c r="C34" s="22" t="n">
        <v>14657.4363729888</v>
      </c>
      <c r="D34" s="360"/>
      <c r="E34" s="22" t="n">
        <v>3121.25350818315</v>
      </c>
      <c r="F34" s="262"/>
      <c r="G34" s="262"/>
      <c r="H34" s="262"/>
      <c r="I34" s="0" t="n">
        <v>47.9483617219748</v>
      </c>
      <c r="J34" s="359" t="n">
        <v>0.525102725269364</v>
      </c>
      <c r="AM34" s="358" t="n">
        <v>115873636.882673</v>
      </c>
      <c r="AN34" s="358" t="n">
        <v>119008041.471445</v>
      </c>
    </row>
    <row r="35" customFormat="false" ht="15" hidden="false" customHeight="false" outlineLevel="0" collapsed="false">
      <c r="A35" s="259" t="s">
        <v>173</v>
      </c>
      <c r="B35" s="22" t="n">
        <v>21823.3198755015</v>
      </c>
      <c r="C35" s="22" t="n">
        <v>14823.7795274974</v>
      </c>
      <c r="D35" s="360"/>
      <c r="E35" s="22" t="n">
        <v>4779.65892588143</v>
      </c>
      <c r="F35" s="262"/>
      <c r="G35" s="262"/>
      <c r="H35" s="262"/>
      <c r="I35" s="0" t="n">
        <v>47.6010977007605</v>
      </c>
      <c r="J35" s="359" t="n">
        <v>0.521797558765249</v>
      </c>
      <c r="AM35" s="358" t="n">
        <v>153570753.520486</v>
      </c>
      <c r="AN35" s="358" t="n">
        <v>124680729.312976</v>
      </c>
    </row>
    <row r="36" customFormat="false" ht="15" hidden="false" customHeight="false" outlineLevel="0" collapsed="false">
      <c r="A36" s="259" t="s">
        <v>174</v>
      </c>
      <c r="B36" s="22" t="n">
        <v>21971.1197433773</v>
      </c>
      <c r="C36" s="22" t="n">
        <v>14378.0054593478</v>
      </c>
      <c r="D36" s="360"/>
      <c r="E36" s="22" t="n">
        <v>4715.03464510556</v>
      </c>
      <c r="F36" s="262"/>
      <c r="G36" s="262"/>
      <c r="H36" s="262"/>
      <c r="I36" s="0" t="n">
        <v>47.2550446427598</v>
      </c>
      <c r="J36" s="359" t="n">
        <v>0.520206533679345</v>
      </c>
      <c r="AM36" s="358" t="n">
        <v>138888997.587109</v>
      </c>
      <c r="AN36" s="358" t="n">
        <v>129122594.609041</v>
      </c>
    </row>
    <row r="37" customFormat="false" ht="15" hidden="false" customHeight="false" outlineLevel="0" collapsed="false">
      <c r="A37" s="259" t="s">
        <v>175</v>
      </c>
      <c r="B37" s="22" t="n">
        <v>22011.7845921348</v>
      </c>
      <c r="C37" s="22" t="n">
        <v>15253.7451541892</v>
      </c>
      <c r="D37" s="360"/>
      <c r="E37" s="22" t="n">
        <v>4770.13706493215</v>
      </c>
      <c r="F37" s="262"/>
      <c r="G37" s="262"/>
      <c r="H37" s="262"/>
      <c r="I37" s="0" t="n">
        <v>46.6654904961421</v>
      </c>
      <c r="J37" s="359" t="n">
        <v>0.517239494089624</v>
      </c>
      <c r="AM37" s="358" t="n">
        <v>142157262.313661</v>
      </c>
      <c r="AN37" s="358" t="n">
        <v>112424444.502328</v>
      </c>
    </row>
    <row r="38" customFormat="false" ht="15" hidden="false" customHeight="false" outlineLevel="0" collapsed="false">
      <c r="A38" s="259" t="s">
        <v>176</v>
      </c>
      <c r="B38" s="22" t="n">
        <v>22429.7027423269</v>
      </c>
      <c r="C38" s="22" t="n">
        <v>15129.0838390642</v>
      </c>
      <c r="D38" s="360"/>
      <c r="E38" s="22" t="n">
        <v>4692.35897134579</v>
      </c>
      <c r="F38" s="262"/>
      <c r="G38" s="262"/>
      <c r="H38" s="262"/>
      <c r="I38" s="0" t="n">
        <v>46.146428667206</v>
      </c>
      <c r="J38" s="359" t="n">
        <v>0.513605833975155</v>
      </c>
      <c r="AM38" s="358" t="n">
        <v>140430582.556287</v>
      </c>
      <c r="AN38" s="358" t="n">
        <v>132081126.599139</v>
      </c>
    </row>
    <row r="39" customFormat="false" ht="15" hidden="false" customHeight="false" outlineLevel="0" collapsed="false">
      <c r="A39" s="259" t="s">
        <v>177</v>
      </c>
      <c r="B39" s="22" t="n">
        <v>23130.2758525476</v>
      </c>
      <c r="C39" s="22" t="n">
        <v>16776.7523049675</v>
      </c>
      <c r="D39" s="360"/>
      <c r="E39" s="22" t="n">
        <v>4869.68638494487</v>
      </c>
      <c r="F39" s="262"/>
      <c r="G39" s="262"/>
      <c r="H39" s="262"/>
      <c r="I39" s="0" t="n">
        <v>45.8016718070432</v>
      </c>
      <c r="J39" s="359" t="n">
        <v>0.512265566038794</v>
      </c>
      <c r="AM39" s="358" t="n">
        <v>149699747.204265</v>
      </c>
      <c r="AN39" s="358" t="n">
        <v>128299301.957144</v>
      </c>
    </row>
    <row r="40" customFormat="false" ht="15" hidden="false" customHeight="false" outlineLevel="0" collapsed="false">
      <c r="A40" s="259" t="s">
        <v>178</v>
      </c>
      <c r="B40" s="22" t="n">
        <v>23013.8176403288</v>
      </c>
      <c r="C40" s="22" t="n">
        <v>18451.7974580279</v>
      </c>
      <c r="D40" s="360"/>
      <c r="E40" s="22" t="n">
        <v>5045.84000652873</v>
      </c>
      <c r="F40" s="262"/>
      <c r="G40" s="262"/>
      <c r="H40" s="262"/>
      <c r="I40" s="0" t="n">
        <v>42.8628230750841</v>
      </c>
      <c r="J40" s="359" t="n">
        <v>0.507175495274947</v>
      </c>
      <c r="AM40" s="358" t="n">
        <v>178864865.116153</v>
      </c>
      <c r="AN40" s="358" t="n">
        <v>118740127.59369</v>
      </c>
    </row>
    <row r="41" customFormat="false" ht="15" hidden="false" customHeight="false" outlineLevel="0" collapsed="false">
      <c r="A41" s="259" t="s">
        <v>179</v>
      </c>
      <c r="B41" s="22" t="n">
        <v>23981.9384984555</v>
      </c>
      <c r="C41" s="22" t="n">
        <v>18567.9697077786</v>
      </c>
      <c r="D41" s="360"/>
      <c r="E41" s="22" t="n">
        <v>4872.23192312517</v>
      </c>
      <c r="F41" s="262"/>
      <c r="G41" s="262"/>
      <c r="H41" s="262"/>
      <c r="I41" s="0" t="n">
        <v>42.8362390951495</v>
      </c>
      <c r="J41" s="359" t="n">
        <v>0.503524444609973</v>
      </c>
      <c r="AM41" s="358" t="n">
        <v>189448515.36752</v>
      </c>
      <c r="AN41" s="358" t="n">
        <v>140645147.114094</v>
      </c>
    </row>
    <row r="42" customFormat="false" ht="15" hidden="false" customHeight="false" outlineLevel="0" collapsed="false">
      <c r="A42" s="259" t="s">
        <v>180</v>
      </c>
      <c r="B42" s="22" t="n">
        <v>24269.7391637355</v>
      </c>
      <c r="C42" s="22" t="n">
        <v>19702.3077226338</v>
      </c>
      <c r="D42" s="360"/>
      <c r="E42" s="22" t="n">
        <v>2457.21274591999</v>
      </c>
      <c r="F42" s="262"/>
      <c r="G42" s="262"/>
      <c r="H42" s="262"/>
      <c r="I42" s="0" t="n">
        <v>43.0324024629239</v>
      </c>
      <c r="J42" s="359" t="n">
        <v>0.502128431888691</v>
      </c>
      <c r="AE42" s="361" t="n">
        <v>547.0092</v>
      </c>
      <c r="AF42" s="361" t="n">
        <v>882.1298</v>
      </c>
      <c r="AG42" s="362" t="n">
        <v>168.1592</v>
      </c>
      <c r="AH42" s="362" t="n">
        <v>246.4697</v>
      </c>
      <c r="AI42" s="363" t="n">
        <v>13.06</v>
      </c>
      <c r="AJ42" s="363" t="n">
        <v>11.21</v>
      </c>
      <c r="AK42" s="364" t="n">
        <v>10.28</v>
      </c>
      <c r="AL42" s="364" t="n">
        <v>21.29</v>
      </c>
      <c r="AM42" s="358" t="n">
        <v>199597328.883344</v>
      </c>
      <c r="AN42" s="358" t="n">
        <v>197602570.235581</v>
      </c>
    </row>
    <row r="43" customFormat="false" ht="15" hidden="false" customHeight="false" outlineLevel="0" collapsed="false">
      <c r="A43" s="259" t="s">
        <v>181</v>
      </c>
      <c r="B43" s="22" t="n">
        <v>24585.1834196998</v>
      </c>
      <c r="C43" s="22" t="n">
        <v>18183.1908644989</v>
      </c>
      <c r="D43" s="360"/>
      <c r="E43" s="22" t="n">
        <v>5367.16649132005</v>
      </c>
      <c r="F43" s="262"/>
      <c r="G43" s="262"/>
      <c r="H43" s="262"/>
      <c r="I43" s="0" t="n">
        <v>42.8876530030287</v>
      </c>
      <c r="J43" s="359" t="n">
        <v>0.498953998968343</v>
      </c>
      <c r="AM43" s="358" t="n">
        <v>217170392.124103</v>
      </c>
      <c r="AN43" s="358" t="n">
        <v>166235956.808536</v>
      </c>
    </row>
    <row r="44" customFormat="false" ht="15" hidden="false" customHeight="false" outlineLevel="0" collapsed="false">
      <c r="A44" s="259" t="s">
        <v>182</v>
      </c>
      <c r="B44" s="22" t="n">
        <v>25394.0541730023</v>
      </c>
      <c r="C44" s="22" t="n">
        <v>18855.8246775991</v>
      </c>
      <c r="D44" s="360"/>
      <c r="E44" s="22" t="n">
        <v>4947.13475118966</v>
      </c>
      <c r="F44" s="262"/>
      <c r="G44" s="262"/>
      <c r="H44" s="262"/>
      <c r="I44" s="0" t="n">
        <v>43.1967782853415</v>
      </c>
      <c r="J44" s="359" t="n">
        <v>0.498887421016892</v>
      </c>
      <c r="AM44" s="358" t="n">
        <v>227505354.726862</v>
      </c>
      <c r="AN44" s="358" t="n">
        <v>190609441.274727</v>
      </c>
    </row>
    <row r="45" customFormat="false" ht="15" hidden="false" customHeight="false" outlineLevel="0" collapsed="false">
      <c r="A45" s="259" t="s">
        <v>183</v>
      </c>
      <c r="B45" s="22" t="n">
        <v>25423.4808458083</v>
      </c>
      <c r="C45" s="22" t="n">
        <v>20237.9012898432</v>
      </c>
      <c r="D45" s="360"/>
      <c r="E45" s="22" t="n">
        <v>4865.4372162323</v>
      </c>
      <c r="F45" s="262"/>
      <c r="G45" s="262"/>
      <c r="H45" s="262"/>
      <c r="I45" s="0" t="n">
        <v>42.766581411521</v>
      </c>
      <c r="J45" s="359" t="n">
        <v>0.500043575875602</v>
      </c>
      <c r="AM45" s="358" t="n">
        <v>229335244.370447</v>
      </c>
      <c r="AN45" s="358" t="n">
        <v>187066657.783057</v>
      </c>
    </row>
    <row r="46" customFormat="false" ht="15" hidden="false" customHeight="false" outlineLevel="0" collapsed="false">
      <c r="A46" s="259" t="s">
        <v>184</v>
      </c>
      <c r="B46" s="22" t="n">
        <v>25645.2890076005</v>
      </c>
      <c r="C46" s="22" t="n">
        <v>19556.6425328896</v>
      </c>
      <c r="D46" s="360"/>
      <c r="E46" s="22" t="n">
        <v>4640.79709485032</v>
      </c>
      <c r="F46" s="262"/>
      <c r="G46" s="262"/>
      <c r="H46" s="262"/>
      <c r="I46" s="0" t="n">
        <v>41.7389028106041</v>
      </c>
      <c r="J46" s="359" t="n">
        <v>0.499907782645276</v>
      </c>
      <c r="AE46" s="361" t="n">
        <v>718.4655</v>
      </c>
      <c r="AF46" s="361" t="n">
        <v>1362.5539</v>
      </c>
      <c r="AG46" s="0" t="n">
        <v>239.4893</v>
      </c>
      <c r="AH46" s="0" t="n">
        <v>522.0453</v>
      </c>
      <c r="AI46" s="363" t="n">
        <v>13.8</v>
      </c>
      <c r="AJ46" s="363" t="n">
        <v>11.63</v>
      </c>
      <c r="AK46" s="364" t="n">
        <v>17.41</v>
      </c>
      <c r="AL46" s="364" t="n">
        <v>17.62</v>
      </c>
      <c r="AM46" s="358" t="n">
        <v>229247829.627102</v>
      </c>
      <c r="AN46" s="358" t="n">
        <v>187907604.150744</v>
      </c>
    </row>
    <row r="47" customFormat="false" ht="15" hidden="false" customHeight="false" outlineLevel="0" collapsed="false">
      <c r="A47" s="259" t="s">
        <v>185</v>
      </c>
      <c r="B47" s="22" t="n">
        <v>25509.9492665813</v>
      </c>
      <c r="C47" s="22" t="n">
        <v>21585.0183378655</v>
      </c>
      <c r="D47" s="360"/>
      <c r="E47" s="22" t="n">
        <v>4317.54187831177</v>
      </c>
      <c r="F47" s="262"/>
      <c r="G47" s="262"/>
      <c r="H47" s="262"/>
      <c r="I47" s="0" t="n">
        <v>40.8908258943118</v>
      </c>
      <c r="J47" s="359" t="n">
        <v>0.499602464038017</v>
      </c>
      <c r="AM47" s="358" t="n">
        <v>256600637.181113</v>
      </c>
      <c r="AN47" s="358" t="n">
        <v>176438790.672257</v>
      </c>
    </row>
    <row r="48" customFormat="false" ht="15" hidden="false" customHeight="false" outlineLevel="0" collapsed="false">
      <c r="A48" s="259" t="s">
        <v>187</v>
      </c>
      <c r="B48" s="22" t="n">
        <v>24952.1587250331</v>
      </c>
      <c r="C48" s="22" t="n">
        <v>20850.4165029751</v>
      </c>
      <c r="D48" s="360"/>
      <c r="E48" s="22" t="n">
        <v>4370.91392077915</v>
      </c>
      <c r="F48" s="262"/>
      <c r="G48" s="262"/>
      <c r="H48" s="262"/>
      <c r="I48" s="0" t="n">
        <v>40.8440801325734</v>
      </c>
      <c r="J48" s="359" t="n">
        <v>0.498050068745584</v>
      </c>
      <c r="AM48" s="358" t="n">
        <v>265540786.333592</v>
      </c>
      <c r="AN48" s="358" t="n">
        <v>167044727.821764</v>
      </c>
    </row>
    <row r="49" customFormat="false" ht="15" hidden="false" customHeight="false" outlineLevel="0" collapsed="false">
      <c r="A49" s="259" t="s">
        <v>188</v>
      </c>
      <c r="B49" s="22" t="n">
        <v>25175.5326800076</v>
      </c>
      <c r="C49" s="22" t="n">
        <v>21117.3081270498</v>
      </c>
      <c r="D49" s="360"/>
      <c r="E49" s="22" t="n">
        <v>4507.39892205619</v>
      </c>
      <c r="F49" s="262"/>
      <c r="G49" s="262"/>
      <c r="H49" s="262"/>
      <c r="I49" s="0" t="n">
        <v>41.1793126441162</v>
      </c>
      <c r="J49" s="359" t="n">
        <v>0.500722817445591</v>
      </c>
      <c r="AM49" s="358" t="n">
        <v>286073362.833374</v>
      </c>
      <c r="AN49" s="358" t="n">
        <v>167069385.239438</v>
      </c>
    </row>
    <row r="50" customFormat="false" ht="15" hidden="false" customHeight="false" outlineLevel="0" collapsed="false">
      <c r="A50" s="259" t="s">
        <v>189</v>
      </c>
      <c r="B50" s="22" t="n">
        <v>25269.7047804961</v>
      </c>
      <c r="C50" s="22" t="n">
        <v>21749.6507399161</v>
      </c>
      <c r="D50" s="360"/>
      <c r="E50" s="22" t="n">
        <v>4464.72781821469</v>
      </c>
      <c r="F50" s="262"/>
      <c r="G50" s="262"/>
      <c r="H50" s="262"/>
      <c r="I50" s="0" t="n">
        <v>41.1426116539028</v>
      </c>
      <c r="J50" s="359" t="n">
        <v>0.500337086201098</v>
      </c>
      <c r="AE50" s="361" t="n">
        <v>891.5711</v>
      </c>
      <c r="AF50" s="361" t="n">
        <v>1770.1196</v>
      </c>
      <c r="AG50" s="362" t="n">
        <v>309.5273</v>
      </c>
      <c r="AH50" s="362" t="n">
        <v>585.8015</v>
      </c>
      <c r="AI50" s="363" t="n">
        <v>14.04</v>
      </c>
      <c r="AJ50" s="363" t="n">
        <v>11.53</v>
      </c>
      <c r="AK50" s="365" t="n">
        <v>23.37</v>
      </c>
      <c r="AL50" s="364" t="n">
        <v>19.1</v>
      </c>
      <c r="AM50" s="358" t="n">
        <v>290762905.124638</v>
      </c>
      <c r="AN50" s="358" t="n">
        <v>175129489.504576</v>
      </c>
    </row>
    <row r="51" customFormat="false" ht="15" hidden="false" customHeight="false" outlineLevel="0" collapsed="false">
      <c r="A51" s="259" t="s">
        <v>190</v>
      </c>
      <c r="B51" s="22" t="n">
        <v>25084.2649148807</v>
      </c>
      <c r="C51" s="22" t="n">
        <v>22409.876962998</v>
      </c>
      <c r="D51" s="360"/>
      <c r="E51" s="22" t="n">
        <v>4538.22288493424</v>
      </c>
      <c r="F51" s="262"/>
      <c r="G51" s="262"/>
      <c r="H51" s="262"/>
      <c r="I51" s="0" t="n">
        <v>41.2778482872199</v>
      </c>
      <c r="J51" s="359" t="n">
        <v>0.507717907196613</v>
      </c>
      <c r="AM51" s="358" t="n">
        <v>357332231.964514</v>
      </c>
      <c r="AN51" s="358" t="n">
        <v>212391394.993095</v>
      </c>
    </row>
    <row r="52" customFormat="false" ht="15" hidden="false" customHeight="false" outlineLevel="0" collapsed="false">
      <c r="A52" s="259" t="s">
        <v>191</v>
      </c>
      <c r="B52" s="22" t="n">
        <v>25781.1741916461</v>
      </c>
      <c r="C52" s="22" t="n">
        <v>23156.3505877638</v>
      </c>
      <c r="D52" s="360"/>
      <c r="E52" s="22" t="n">
        <v>4787.67727113083</v>
      </c>
      <c r="F52" s="262"/>
      <c r="G52" s="262"/>
      <c r="H52" s="262"/>
      <c r="I52" s="0" t="n">
        <v>40.4459363544959</v>
      </c>
      <c r="J52" s="359" t="n">
        <v>0.51603869762519</v>
      </c>
      <c r="AM52" s="358" t="n">
        <v>396810091.389342</v>
      </c>
      <c r="AN52" s="358" t="n">
        <v>230773344.740662</v>
      </c>
    </row>
    <row r="53" customFormat="false" ht="15" hidden="false" customHeight="false" outlineLevel="0" collapsed="false">
      <c r="A53" s="259" t="s">
        <v>192</v>
      </c>
      <c r="B53" s="22" t="n">
        <v>26176.2914172159</v>
      </c>
      <c r="C53" s="22" t="n">
        <v>24703.6036693488</v>
      </c>
      <c r="D53" s="360"/>
      <c r="E53" s="22" t="n">
        <v>4785.21856938035</v>
      </c>
      <c r="F53" s="262"/>
      <c r="G53" s="262"/>
      <c r="H53" s="262"/>
      <c r="I53" s="0" t="n">
        <v>39.8107747055116</v>
      </c>
      <c r="J53" s="359" t="n">
        <v>0.516308899771437</v>
      </c>
      <c r="AK53" s="62"/>
      <c r="AM53" s="358" t="n">
        <v>455337163.341886</v>
      </c>
      <c r="AN53" s="358" t="n">
        <v>221549048.167967</v>
      </c>
    </row>
    <row r="54" customFormat="false" ht="15" hidden="false" customHeight="false" outlineLevel="0" collapsed="false">
      <c r="A54" s="259" t="s">
        <v>193</v>
      </c>
      <c r="B54" s="22" t="n">
        <v>26935.1417902229</v>
      </c>
      <c r="C54" s="22" t="n">
        <v>28511.2441792992</v>
      </c>
      <c r="D54" s="360"/>
      <c r="E54" s="22" t="n">
        <v>4908.73226197329</v>
      </c>
      <c r="F54" s="262"/>
      <c r="G54" s="262"/>
      <c r="H54" s="262"/>
      <c r="I54" s="0" t="n">
        <v>39.0815754858374</v>
      </c>
      <c r="J54" s="359" t="n">
        <v>0.51357813228672</v>
      </c>
      <c r="AE54" s="361" t="n">
        <v>1593.489</v>
      </c>
      <c r="AF54" s="361" t="n">
        <v>2541.6204</v>
      </c>
      <c r="AG54" s="0" t="n">
        <v>514.6206</v>
      </c>
      <c r="AH54" s="0" t="n">
        <v>985.0795</v>
      </c>
      <c r="AI54" s="363" t="n">
        <v>14.04</v>
      </c>
      <c r="AJ54" s="363" t="n">
        <v>8.18</v>
      </c>
      <c r="AK54" s="365" t="n">
        <v>23.07</v>
      </c>
      <c r="AL54" s="364" t="n">
        <v>19.71</v>
      </c>
      <c r="AM54" s="358" t="n">
        <v>548974560.51866</v>
      </c>
      <c r="AN54" s="358" t="n">
        <v>237527086.305045</v>
      </c>
    </row>
    <row r="55" customFormat="false" ht="15" hidden="false" customHeight="false" outlineLevel="0" collapsed="false">
      <c r="A55" s="259" t="s">
        <v>194</v>
      </c>
      <c r="B55" s="22" t="n">
        <v>27524.6867509314</v>
      </c>
      <c r="C55" s="22" t="n">
        <v>25657.6752900784</v>
      </c>
      <c r="D55" s="360" t="n">
        <v>6737.14138940532</v>
      </c>
      <c r="E55" s="22" t="n">
        <v>4426.07405669337</v>
      </c>
      <c r="F55" s="0" t="n">
        <v>0</v>
      </c>
      <c r="G55" s="262" t="n">
        <v>450.188522824999</v>
      </c>
      <c r="H55" s="0" t="n">
        <v>430.4594</v>
      </c>
      <c r="I55" s="0" t="n">
        <v>38.2870245425939</v>
      </c>
      <c r="J55" s="359" t="n">
        <v>0.506362828174953</v>
      </c>
      <c r="K55" s="366" t="n">
        <v>2426.0742</v>
      </c>
      <c r="L55" s="366" t="n">
        <v>303.4859</v>
      </c>
      <c r="M55" s="366" t="n">
        <v>700.9912</v>
      </c>
      <c r="AE55" s="361" t="n">
        <v>1743.0439</v>
      </c>
      <c r="AF55" s="361" t="n">
        <v>2968.6469</v>
      </c>
      <c r="AG55" s="0" t="n">
        <v>59.1923</v>
      </c>
      <c r="AH55" s="0" t="n">
        <v>194.5482</v>
      </c>
      <c r="AI55" s="367" t="n">
        <v>12.71</v>
      </c>
      <c r="AJ55" s="363" t="n">
        <v>6.8</v>
      </c>
      <c r="AK55" s="365" t="n">
        <v>22.54</v>
      </c>
      <c r="AL55" s="364" t="n">
        <v>19.61</v>
      </c>
      <c r="AM55" s="358" t="n">
        <v>578941492.381427</v>
      </c>
      <c r="AN55" s="358" t="n">
        <v>307832546.889537</v>
      </c>
    </row>
    <row r="56" customFormat="false" ht="15" hidden="false" customHeight="false" outlineLevel="0" collapsed="false">
      <c r="A56" s="259" t="s">
        <v>195</v>
      </c>
      <c r="B56" s="22" t="n">
        <v>28122.05078344</v>
      </c>
      <c r="C56" s="22" t="n">
        <v>25747.4580420382</v>
      </c>
      <c r="D56" s="360" t="n">
        <v>6639.12861093982</v>
      </c>
      <c r="E56" s="22" t="n">
        <v>4336.9911976318</v>
      </c>
      <c r="F56" s="0" t="n">
        <v>379.2312</v>
      </c>
      <c r="G56" s="262" t="n">
        <v>547.011260356889</v>
      </c>
      <c r="H56" s="0" t="n">
        <v>410.57</v>
      </c>
      <c r="I56" s="0" t="n">
        <v>37.7414624813798</v>
      </c>
      <c r="J56" s="359" t="n">
        <v>0.505756642318226</v>
      </c>
      <c r="K56" s="366" t="n">
        <v>5378.8</v>
      </c>
      <c r="L56" s="366" t="n">
        <v>680.2174</v>
      </c>
      <c r="M56" s="366" t="n">
        <v>1539.9251</v>
      </c>
      <c r="AE56" s="361" t="n">
        <v>2026.7082</v>
      </c>
      <c r="AF56" s="361" t="n">
        <v>3205.2491</v>
      </c>
      <c r="AG56" s="0" t="n">
        <v>85.675</v>
      </c>
      <c r="AH56" s="0" t="n">
        <v>176.6594</v>
      </c>
      <c r="AI56" s="367" t="n">
        <v>11.07</v>
      </c>
      <c r="AJ56" s="363" t="n">
        <v>6.22</v>
      </c>
      <c r="AK56" s="365" t="n">
        <v>22.24</v>
      </c>
      <c r="AL56" s="364" t="n">
        <v>19.95</v>
      </c>
      <c r="AM56" s="358" t="n">
        <v>634180292.042054</v>
      </c>
      <c r="AN56" s="358" t="n">
        <v>312189306.437194</v>
      </c>
    </row>
    <row r="57" customFormat="false" ht="15" hidden="false" customHeight="false" outlineLevel="0" collapsed="false">
      <c r="A57" s="259" t="s">
        <v>196</v>
      </c>
      <c r="B57" s="22" t="n">
        <v>28778.8676291074</v>
      </c>
      <c r="C57" s="22" t="n">
        <v>23761.8454121331</v>
      </c>
      <c r="D57" s="360" t="n">
        <v>7144.71457510572</v>
      </c>
      <c r="E57" s="22" t="n">
        <v>4421.29758176935</v>
      </c>
      <c r="F57" s="0" t="n">
        <v>76.2732</v>
      </c>
      <c r="G57" s="262" t="n">
        <v>634.242956892926</v>
      </c>
      <c r="H57" s="0" t="n">
        <v>461.9792</v>
      </c>
      <c r="I57" s="0" t="n">
        <v>37.9002311834073</v>
      </c>
      <c r="J57" s="359" t="n">
        <v>0.505022606085281</v>
      </c>
      <c r="K57" s="366" t="n">
        <v>8919.5942</v>
      </c>
      <c r="L57" s="366" t="n">
        <v>1083.134</v>
      </c>
      <c r="M57" s="366" t="n">
        <v>2553.5512</v>
      </c>
      <c r="T57" s="244"/>
      <c r="U57" s="244"/>
      <c r="V57" s="244"/>
      <c r="W57" s="244"/>
      <c r="X57" s="244"/>
      <c r="Y57" s="244"/>
      <c r="Z57" s="244"/>
      <c r="AA57" s="368"/>
      <c r="AB57" s="368"/>
      <c r="AC57" s="244"/>
      <c r="AD57" s="244"/>
      <c r="AE57" s="361" t="n">
        <v>2286.7726</v>
      </c>
      <c r="AF57" s="361" t="n">
        <v>4005.7737</v>
      </c>
      <c r="AG57" s="0" t="n">
        <v>51.0378</v>
      </c>
      <c r="AH57" s="0" t="n">
        <v>56.2021</v>
      </c>
      <c r="AI57" s="367" t="n">
        <v>11.56</v>
      </c>
      <c r="AJ57" s="363" t="n">
        <v>4.89</v>
      </c>
      <c r="AK57" s="365" t="n">
        <v>21.75</v>
      </c>
      <c r="AL57" s="364" t="n">
        <v>19.81</v>
      </c>
      <c r="AM57" s="358" t="n">
        <v>657052009.167946</v>
      </c>
      <c r="AN57" s="358" t="n">
        <v>355427111.10813</v>
      </c>
    </row>
    <row r="58" customFormat="false" ht="15" hidden="false" customHeight="false" outlineLevel="0" collapsed="false">
      <c r="A58" s="259" t="s">
        <v>197</v>
      </c>
      <c r="B58" s="22" t="n">
        <v>28410.9879442578</v>
      </c>
      <c r="C58" s="22" t="n">
        <v>23813.1563490024</v>
      </c>
      <c r="D58" s="360" t="n">
        <v>8534.20709193736</v>
      </c>
      <c r="E58" s="22" t="n">
        <v>4595.82721454429</v>
      </c>
      <c r="F58" s="0" t="n">
        <v>1334.0198</v>
      </c>
      <c r="G58" s="262" t="n">
        <v>714.500339093263</v>
      </c>
      <c r="H58" s="0" t="n">
        <v>433.0992</v>
      </c>
      <c r="I58" s="0" t="n">
        <v>35.3348097701859</v>
      </c>
      <c r="J58" s="359" t="n">
        <v>0.507001477241784</v>
      </c>
      <c r="K58" s="369" t="n">
        <v>12701.5615</v>
      </c>
      <c r="L58" s="366" t="n">
        <v>1448.2031</v>
      </c>
      <c r="M58" s="366" t="n">
        <v>3789.4651</v>
      </c>
      <c r="T58" s="244"/>
      <c r="U58" s="244"/>
      <c r="V58" s="244"/>
      <c r="W58" s="244"/>
      <c r="X58" s="244"/>
      <c r="Y58" s="244"/>
      <c r="Z58" s="244"/>
      <c r="AA58" s="368"/>
      <c r="AB58" s="368"/>
      <c r="AC58" s="244"/>
      <c r="AD58" s="244"/>
      <c r="AE58" s="361" t="n">
        <v>2794.1615</v>
      </c>
      <c r="AF58" s="361" t="n">
        <v>3440.6952</v>
      </c>
      <c r="AG58" s="0" t="n">
        <v>66.8915</v>
      </c>
      <c r="AH58" s="0" t="n">
        <v>54.0424</v>
      </c>
      <c r="AI58" s="367" t="n">
        <v>11.8167387697049</v>
      </c>
      <c r="AJ58" s="367" t="n">
        <v>4.15092228666268</v>
      </c>
      <c r="AK58" s="365" t="n">
        <v>21.94</v>
      </c>
      <c r="AL58" s="364" t="n">
        <v>19.83</v>
      </c>
      <c r="AM58" s="358" t="n">
        <v>712255683.716681</v>
      </c>
      <c r="AN58" s="358" t="n">
        <v>353272961.611961</v>
      </c>
    </row>
    <row r="59" customFormat="false" ht="15" hidden="false" customHeight="false" outlineLevel="0" collapsed="false">
      <c r="A59" s="259" t="s">
        <v>198</v>
      </c>
      <c r="B59" s="22" t="n">
        <v>30173.3642318177</v>
      </c>
      <c r="C59" s="22" t="n">
        <v>30643.6445480002</v>
      </c>
      <c r="D59" s="360" t="n">
        <v>8833.26229141731</v>
      </c>
      <c r="E59" s="22" t="n">
        <v>4901.6045203729</v>
      </c>
      <c r="F59" s="0" t="n">
        <v>0</v>
      </c>
      <c r="G59" s="262" t="n">
        <v>705.135901281376</v>
      </c>
      <c r="H59" s="0" t="n">
        <v>603.29565</v>
      </c>
      <c r="I59" s="0" t="n">
        <v>36.0376450785895</v>
      </c>
      <c r="J59" s="359" t="n">
        <v>0.510296142257959</v>
      </c>
      <c r="K59" s="366" t="n">
        <v>3455.090287</v>
      </c>
      <c r="L59" s="366" t="n">
        <v>361.819418</v>
      </c>
      <c r="M59" s="366" t="n">
        <v>935.845586</v>
      </c>
      <c r="T59" s="244"/>
      <c r="U59" s="244"/>
      <c r="V59" s="244"/>
      <c r="W59" s="244"/>
      <c r="X59" s="244"/>
      <c r="Y59" s="244"/>
      <c r="Z59" s="244"/>
      <c r="AA59" s="368"/>
      <c r="AB59" s="368"/>
      <c r="AC59" s="244"/>
      <c r="AD59" s="244"/>
      <c r="AE59" s="361" t="n">
        <v>2794.1615</v>
      </c>
      <c r="AF59" s="361" t="n">
        <v>3440.6952</v>
      </c>
      <c r="AG59" s="0" t="n">
        <v>154.0637</v>
      </c>
      <c r="AH59" s="0" t="n">
        <v>222.297</v>
      </c>
      <c r="AI59" s="370" t="n">
        <v>11.55</v>
      </c>
      <c r="AJ59" s="371" t="n">
        <v>5.19</v>
      </c>
      <c r="AK59" s="364" t="n">
        <v>23.5</v>
      </c>
      <c r="AL59" s="364" t="n">
        <v>20.4478340984856</v>
      </c>
      <c r="AM59" s="358" t="n">
        <v>863345330.169944</v>
      </c>
      <c r="AN59" s="358" t="n">
        <v>358102429.66011</v>
      </c>
    </row>
    <row r="60" customFormat="false" ht="15" hidden="false" customHeight="false" outlineLevel="0" collapsed="false">
      <c r="A60" s="259" t="s">
        <v>199</v>
      </c>
      <c r="B60" s="22" t="n">
        <v>30078.4957478175</v>
      </c>
      <c r="C60" s="22" t="n">
        <v>30184.8271205615</v>
      </c>
      <c r="D60" s="360" t="n">
        <v>9519.28703151826</v>
      </c>
      <c r="E60" s="22" t="n">
        <v>5078.35916037635</v>
      </c>
      <c r="F60" s="0" t="n">
        <v>541.360424</v>
      </c>
      <c r="G60" s="262" t="n">
        <v>929.865869068885</v>
      </c>
      <c r="H60" s="0" t="n">
        <v>373.064657</v>
      </c>
      <c r="I60" s="0" t="n">
        <v>36.0780587541422</v>
      </c>
      <c r="J60" s="359" t="n">
        <v>0.509455810136096</v>
      </c>
      <c r="K60" s="366" t="n">
        <v>7576.159777</v>
      </c>
      <c r="L60" s="366" t="n">
        <v>702.30605</v>
      </c>
      <c r="M60" s="366" t="n">
        <v>2075.546825</v>
      </c>
      <c r="T60" s="244"/>
      <c r="U60" s="244"/>
      <c r="V60" s="244"/>
      <c r="W60" s="244"/>
      <c r="X60" s="244"/>
      <c r="Y60" s="244"/>
      <c r="Z60" s="244"/>
      <c r="AA60" s="368"/>
      <c r="AB60" s="368"/>
      <c r="AC60" s="244"/>
      <c r="AD60" s="244"/>
      <c r="AE60" s="361" t="n">
        <v>2805.0343</v>
      </c>
      <c r="AF60" s="361" t="n">
        <v>3487.3701</v>
      </c>
      <c r="AG60" s="0" t="n">
        <v>111.6444</v>
      </c>
      <c r="AH60" s="0" t="n">
        <v>106.2645</v>
      </c>
      <c r="AI60" s="370" t="n">
        <v>11.48</v>
      </c>
      <c r="AJ60" s="370" t="n">
        <v>5.81</v>
      </c>
      <c r="AK60" s="364" t="n">
        <v>24.04</v>
      </c>
      <c r="AL60" s="372" t="n">
        <v>21.49</v>
      </c>
      <c r="AM60" s="358" t="n">
        <v>987436252.341257</v>
      </c>
      <c r="AN60" s="358" t="n">
        <v>461473780.937561</v>
      </c>
    </row>
    <row r="61" customFormat="false" ht="15" hidden="false" customHeight="false" outlineLevel="0" collapsed="false">
      <c r="A61" s="259" t="s">
        <v>200</v>
      </c>
      <c r="B61" s="22" t="n">
        <v>30745.4710399769</v>
      </c>
      <c r="C61" s="22" t="n">
        <v>26044.7354472789</v>
      </c>
      <c r="D61" s="360" t="n">
        <v>9517.16714562834</v>
      </c>
      <c r="E61" s="22" t="n">
        <v>5363.72019804121</v>
      </c>
      <c r="F61" s="0" t="n">
        <v>10.45518</v>
      </c>
      <c r="G61" s="262" t="n">
        <v>1138.7362282999</v>
      </c>
      <c r="H61" s="0" t="n">
        <v>1104.601232</v>
      </c>
      <c r="I61" s="0" t="n">
        <v>35.4052070964047</v>
      </c>
      <c r="J61" s="359" t="n">
        <v>0.510551540632811</v>
      </c>
      <c r="K61" s="366" t="n">
        <v>11926.027856</v>
      </c>
      <c r="L61" s="366" t="n">
        <v>1140.093166</v>
      </c>
      <c r="M61" s="366" t="n">
        <v>3206.369797</v>
      </c>
      <c r="T61" s="244"/>
      <c r="U61" s="244"/>
      <c r="V61" s="244"/>
      <c r="W61" s="244"/>
      <c r="X61" s="244"/>
      <c r="Y61" s="244"/>
      <c r="Z61" s="244"/>
      <c r="AA61" s="368"/>
      <c r="AB61" s="368"/>
      <c r="AC61" s="244"/>
      <c r="AD61" s="244"/>
      <c r="AE61" s="361" t="n">
        <v>3030.6962</v>
      </c>
      <c r="AF61" s="361" t="n">
        <v>4350.8539</v>
      </c>
      <c r="AG61" s="0" t="n">
        <v>137.2826</v>
      </c>
      <c r="AH61" s="0" t="n">
        <v>101.6351</v>
      </c>
      <c r="AI61" s="370" t="n">
        <v>11.7</v>
      </c>
      <c r="AJ61" s="370" t="n">
        <v>8.79</v>
      </c>
      <c r="AK61" s="364" t="n">
        <v>24.42</v>
      </c>
      <c r="AL61" s="364" t="n">
        <v>22.06</v>
      </c>
      <c r="AM61" s="358" t="n">
        <v>974635623.357937</v>
      </c>
      <c r="AN61" s="358" t="n">
        <v>575341287.880981</v>
      </c>
    </row>
    <row r="62" customFormat="false" ht="15" hidden="false" customHeight="false" outlineLevel="0" collapsed="false">
      <c r="A62" s="259" t="s">
        <v>201</v>
      </c>
      <c r="B62" s="22" t="n">
        <v>30426.7884671657</v>
      </c>
      <c r="C62" s="22" t="n">
        <v>25917.5289050658</v>
      </c>
      <c r="D62" s="360" t="n">
        <v>9073.95707935887</v>
      </c>
      <c r="E62" s="22" t="n">
        <v>5449.80142179194</v>
      </c>
      <c r="F62" s="0" t="n">
        <v>847.947452</v>
      </c>
      <c r="G62" s="262" t="n">
        <v>1207.88525922846</v>
      </c>
      <c r="H62" s="0" t="n">
        <v>522.136833</v>
      </c>
      <c r="I62" s="0" t="n">
        <v>38.7968089800296</v>
      </c>
      <c r="J62" s="359" t="n">
        <v>0.509063683820243</v>
      </c>
      <c r="K62" s="366" t="n">
        <v>16539.977755</v>
      </c>
      <c r="L62" s="366" t="n">
        <v>1575.019202</v>
      </c>
      <c r="M62" s="366" t="n">
        <v>4633.588261</v>
      </c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361" t="n">
        <v>3133.3465</v>
      </c>
      <c r="AF62" s="361" t="n">
        <v>3748.6228</v>
      </c>
      <c r="AG62" s="0" t="n">
        <v>105.6149</v>
      </c>
      <c r="AH62" s="0" t="n">
        <v>89.1642</v>
      </c>
      <c r="AI62" s="370" t="n">
        <v>11.88</v>
      </c>
      <c r="AJ62" s="370" t="n">
        <v>9.07</v>
      </c>
      <c r="AK62" s="364" t="n">
        <v>24.61</v>
      </c>
      <c r="AL62" s="373" t="n">
        <v>22.16</v>
      </c>
      <c r="AM62" s="358" t="n">
        <v>912673154.577332</v>
      </c>
      <c r="AN62" s="358" t="n">
        <v>465043699.001373</v>
      </c>
    </row>
    <row r="63" customFormat="false" ht="15" hidden="false" customHeight="false" outlineLevel="0" collapsed="false">
      <c r="A63" s="259" t="s">
        <v>202</v>
      </c>
      <c r="B63" s="22" t="n">
        <v>28688.5409116386</v>
      </c>
      <c r="C63" s="22" t="n">
        <v>24710.6478652549</v>
      </c>
      <c r="D63" s="360" t="n">
        <v>12553.9624268064</v>
      </c>
      <c r="E63" s="22" t="n">
        <v>5622.2217186608</v>
      </c>
      <c r="F63" s="0" t="n">
        <v>610.395389</v>
      </c>
      <c r="G63" s="261" t="n">
        <v>1309.8724845437</v>
      </c>
      <c r="H63" s="0" t="n">
        <v>435.109409</v>
      </c>
      <c r="I63" s="0" t="n">
        <v>40.7600454968373</v>
      </c>
      <c r="J63" s="359" t="n">
        <v>0.505823963336891</v>
      </c>
      <c r="K63" s="366" t="n">
        <v>2861.150375</v>
      </c>
      <c r="L63" s="366" t="n">
        <v>324.590578</v>
      </c>
      <c r="M63" s="366" t="n">
        <v>876.508505</v>
      </c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361" t="n">
        <v>2895.1133</v>
      </c>
      <c r="AF63" s="361" t="n">
        <v>4124.4648</v>
      </c>
      <c r="AG63" s="0" t="n">
        <v>124.6364</v>
      </c>
      <c r="AH63" s="0" t="n">
        <v>54.7581</v>
      </c>
      <c r="AI63" s="367" t="n">
        <v>12.2</v>
      </c>
      <c r="AJ63" s="367" t="n">
        <v>9.45</v>
      </c>
      <c r="AK63" s="364" t="n">
        <v>25.17</v>
      </c>
      <c r="AL63" s="364" t="n">
        <v>22.47</v>
      </c>
      <c r="AM63" s="358" t="n">
        <v>712092662.336493</v>
      </c>
      <c r="AN63" s="358" t="n">
        <v>310211579.974488</v>
      </c>
    </row>
    <row r="64" customFormat="false" ht="15" hidden="false" customHeight="false" outlineLevel="0" collapsed="false">
      <c r="A64" s="259" t="s">
        <v>203</v>
      </c>
      <c r="B64" s="22" t="n">
        <v>30142.9993329377</v>
      </c>
      <c r="C64" s="22" t="n">
        <v>22795.5567587729</v>
      </c>
      <c r="D64" s="360" t="n">
        <v>12225.8222559469</v>
      </c>
      <c r="E64" s="22" t="n">
        <v>5763.38382464114</v>
      </c>
      <c r="F64" s="0" t="n">
        <v>4877.544836</v>
      </c>
      <c r="G64" s="262" t="n">
        <v>1413.86960025805</v>
      </c>
      <c r="H64" s="0" t="n">
        <v>625.105036</v>
      </c>
      <c r="I64" s="0" t="n">
        <v>42.8886068113612</v>
      </c>
      <c r="J64" s="359" t="n">
        <v>0.502646104176131</v>
      </c>
      <c r="K64" s="366" t="n">
        <v>6014.277054</v>
      </c>
      <c r="L64" s="366" t="n">
        <v>729.947389</v>
      </c>
      <c r="M64" s="366" t="n">
        <v>1790.396954</v>
      </c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361" t="n">
        <v>3081.0951</v>
      </c>
      <c r="AF64" s="361" t="n">
        <v>4494.8489</v>
      </c>
      <c r="AG64" s="0" t="n">
        <v>102.6004</v>
      </c>
      <c r="AH64" s="0" t="n">
        <v>103.0157</v>
      </c>
      <c r="AI64" s="367" t="n">
        <v>12.6</v>
      </c>
      <c r="AJ64" s="367" t="n">
        <v>9.91</v>
      </c>
      <c r="AK64" s="364" t="n">
        <v>25.76</v>
      </c>
      <c r="AL64" s="372" t="n">
        <v>23.44</v>
      </c>
      <c r="AM64" s="358" t="n">
        <v>693310332.377717</v>
      </c>
      <c r="AN64" s="358" t="n">
        <v>396799803.800438</v>
      </c>
    </row>
    <row r="65" customFormat="false" ht="15" hidden="false" customHeight="false" outlineLevel="0" collapsed="false">
      <c r="A65" s="259" t="s">
        <v>204</v>
      </c>
      <c r="B65" s="22" t="n">
        <v>36460.98613882</v>
      </c>
      <c r="C65" s="22" t="n">
        <v>28137.9306083504</v>
      </c>
      <c r="D65" s="360" t="n">
        <v>12661.9770486335</v>
      </c>
      <c r="E65" s="22" t="n">
        <v>6990.74011505084</v>
      </c>
      <c r="F65" s="0" t="n">
        <v>1566.637885</v>
      </c>
      <c r="G65" s="262" t="n">
        <v>1425.03867666567</v>
      </c>
      <c r="H65" s="0" t="n">
        <v>713.760653</v>
      </c>
      <c r="I65" s="0" t="n">
        <v>43.9508117031178</v>
      </c>
      <c r="J65" s="359" t="n">
        <v>0.501655010468073</v>
      </c>
      <c r="K65" s="366" t="n">
        <v>9853.502273</v>
      </c>
      <c r="L65" s="366" t="n">
        <v>1187.887035</v>
      </c>
      <c r="M65" s="366" t="n">
        <v>2823.104596</v>
      </c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361" t="n">
        <v>3336.2785</v>
      </c>
      <c r="AF65" s="361" t="n">
        <v>5258.784</v>
      </c>
      <c r="AG65" s="0" t="n">
        <v>122.6005</v>
      </c>
      <c r="AH65" s="0" t="n">
        <v>82.3884</v>
      </c>
      <c r="AI65" s="367" t="n">
        <v>13.38</v>
      </c>
      <c r="AJ65" s="367" t="n">
        <v>10.66</v>
      </c>
      <c r="AK65" s="364" t="n">
        <v>25.8074317312977</v>
      </c>
      <c r="AL65" s="364" t="n">
        <v>24.0689413036943</v>
      </c>
      <c r="AM65" s="358" t="n">
        <v>706267424.683304</v>
      </c>
      <c r="AN65" s="358" t="n">
        <v>443998169.328396</v>
      </c>
    </row>
    <row r="66" customFormat="false" ht="15" hidden="false" customHeight="false" outlineLevel="0" collapsed="false">
      <c r="A66" s="259" t="s">
        <v>205</v>
      </c>
      <c r="B66" s="22" t="n">
        <v>30559.3123621978</v>
      </c>
      <c r="C66" s="22" t="n">
        <v>22833.9553055136</v>
      </c>
      <c r="D66" s="360" t="n">
        <v>12693.3402750542</v>
      </c>
      <c r="E66" s="22" t="n">
        <v>6094.38331928552</v>
      </c>
      <c r="F66" s="0" t="n">
        <v>3108.363012</v>
      </c>
      <c r="G66" s="262" t="n">
        <v>1524.59430384383</v>
      </c>
      <c r="H66" s="0" t="n">
        <v>887.635156</v>
      </c>
      <c r="I66" s="0" t="n">
        <v>44.0323912753978</v>
      </c>
      <c r="J66" s="359" t="n">
        <v>0.501393628200749</v>
      </c>
      <c r="K66" s="366" t="n">
        <v>13467.394005</v>
      </c>
      <c r="L66" s="366" t="n">
        <v>1668.559767</v>
      </c>
      <c r="M66" s="366" t="n">
        <v>4138.921422</v>
      </c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361" t="n">
        <v>3983.9062</v>
      </c>
      <c r="AF66" s="361" t="n">
        <v>5623.0146</v>
      </c>
      <c r="AG66" s="0" t="n">
        <v>118.4703</v>
      </c>
      <c r="AH66" s="0" t="n">
        <v>70.3492</v>
      </c>
      <c r="AI66" s="367" t="n">
        <v>14.16</v>
      </c>
      <c r="AJ66" s="367" t="n">
        <v>11.3076874284244</v>
      </c>
      <c r="AK66" s="364" t="n">
        <v>25.8030707495993</v>
      </c>
      <c r="AL66" s="364" t="n">
        <v>24.3438551826888</v>
      </c>
      <c r="AM66" s="358" t="n">
        <v>696640370.433478</v>
      </c>
      <c r="AN66" s="358" t="n">
        <v>509086589.997665</v>
      </c>
    </row>
    <row r="67" customFormat="false" ht="15" hidden="false" customHeight="false" outlineLevel="0" collapsed="false">
      <c r="A67" s="259" t="s">
        <v>206</v>
      </c>
      <c r="B67" s="22" t="n">
        <v>31952.3061005813</v>
      </c>
      <c r="C67" s="22" t="n">
        <v>24428.2381925127</v>
      </c>
      <c r="D67" s="360" t="n">
        <v>16047.9509126573</v>
      </c>
      <c r="E67" s="22" t="n">
        <v>6028.17011503032</v>
      </c>
      <c r="F67" s="0" t="n">
        <v>1662.627463</v>
      </c>
      <c r="G67" s="262" t="n">
        <v>1543.3244688167</v>
      </c>
      <c r="H67" s="0" t="n">
        <v>653.726442</v>
      </c>
      <c r="I67" s="0" t="n">
        <v>44.3722794143084</v>
      </c>
      <c r="J67" s="359" t="n">
        <v>0.498388757322614</v>
      </c>
      <c r="K67" s="366" t="n">
        <v>3107.907751</v>
      </c>
      <c r="L67" s="366" t="n">
        <v>370.051381</v>
      </c>
      <c r="M67" s="366" t="n">
        <v>870.98382</v>
      </c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361" t="n">
        <v>4338.1035</v>
      </c>
      <c r="AF67" s="361" t="n">
        <v>5259.5305</v>
      </c>
      <c r="AG67" s="0" t="n">
        <v>109.6671</v>
      </c>
      <c r="AH67" s="0" t="n">
        <v>50.0767</v>
      </c>
      <c r="AI67" s="367" t="n">
        <v>14.1586300227276</v>
      </c>
      <c r="AJ67" s="367" t="n">
        <v>10.618765713102</v>
      </c>
      <c r="AK67" s="364" t="n">
        <v>25.3391100335556</v>
      </c>
      <c r="AL67" s="364" t="n">
        <v>24.0774717033979</v>
      </c>
      <c r="AM67" s="358" t="n">
        <v>757634629.196532</v>
      </c>
      <c r="AN67" s="358" t="n">
        <v>517066256.23886</v>
      </c>
    </row>
    <row r="68" customFormat="false" ht="15" hidden="false" customHeight="false" outlineLevel="0" collapsed="false">
      <c r="A68" s="259" t="s">
        <v>207</v>
      </c>
      <c r="B68" s="22" t="n">
        <v>30469.3695293361</v>
      </c>
      <c r="C68" s="22" t="n">
        <v>23931.9022664868</v>
      </c>
      <c r="D68" s="360" t="n">
        <v>13494.0553044755</v>
      </c>
      <c r="E68" s="22" t="n">
        <v>6225.51879965259</v>
      </c>
      <c r="F68" s="0" t="n">
        <v>1259.331514</v>
      </c>
      <c r="G68" s="262" t="n">
        <v>1558.75805269092</v>
      </c>
      <c r="H68" s="0" t="n">
        <v>545.305519</v>
      </c>
      <c r="I68" s="0" t="n">
        <v>45.4931606223073</v>
      </c>
      <c r="J68" s="359" t="n">
        <v>0.498951094493601</v>
      </c>
      <c r="K68" s="366" t="n">
        <v>6241.971111</v>
      </c>
      <c r="L68" s="366" t="n">
        <v>736.560843</v>
      </c>
      <c r="M68" s="366" t="n">
        <v>1766.927594</v>
      </c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361" t="n">
        <v>4016.36</v>
      </c>
      <c r="AF68" s="361" t="n">
        <v>4817.5318</v>
      </c>
      <c r="AG68" s="0" t="n">
        <v>95.8797</v>
      </c>
      <c r="AH68" s="0" t="n">
        <v>49.506</v>
      </c>
      <c r="AI68" s="367" t="n">
        <v>14.1422760737117</v>
      </c>
      <c r="AJ68" s="367" t="n">
        <v>10.3358900745978</v>
      </c>
      <c r="AK68" s="364" t="n">
        <v>24.6177285986891</v>
      </c>
      <c r="AL68" s="372" t="n">
        <v>23.4504049603005</v>
      </c>
      <c r="AM68" s="358" t="n">
        <v>657416063.222917</v>
      </c>
      <c r="AN68" s="358" t="n">
        <v>434176142.798385</v>
      </c>
    </row>
    <row r="69" customFormat="false" ht="15" hidden="false" customHeight="false" outlineLevel="0" collapsed="false">
      <c r="A69" s="259" t="s">
        <v>208</v>
      </c>
      <c r="B69" s="22" t="n">
        <v>29797.2689991894</v>
      </c>
      <c r="C69" s="22" t="n">
        <v>27444.3593789474</v>
      </c>
      <c r="D69" s="360" t="n">
        <v>16142.9094353055</v>
      </c>
      <c r="E69" s="22" t="n">
        <v>6108.43613702237</v>
      </c>
      <c r="F69" s="0" t="n">
        <v>1423.193485</v>
      </c>
      <c r="G69" s="262" t="n">
        <v>1592.46480776338</v>
      </c>
      <c r="H69" s="0" t="n">
        <v>537.627643</v>
      </c>
      <c r="I69" s="0" t="n">
        <v>47.0098136540434</v>
      </c>
      <c r="J69" s="359" t="n">
        <v>0.496864483748502</v>
      </c>
      <c r="K69" s="366" t="n">
        <v>10067.743926</v>
      </c>
      <c r="L69" s="366" t="n">
        <v>1185.453067</v>
      </c>
      <c r="M69" s="366" t="n">
        <v>2875.911736</v>
      </c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361" t="n">
        <v>4226.8051</v>
      </c>
      <c r="AF69" s="361" t="n">
        <v>5342.5743</v>
      </c>
      <c r="AG69" s="0" t="n">
        <v>107.0318</v>
      </c>
      <c r="AH69" s="0" t="n">
        <v>61.522</v>
      </c>
      <c r="AI69" s="367" t="n">
        <v>14.0223696413225</v>
      </c>
      <c r="AJ69" s="367" t="n">
        <v>10.6380428486911</v>
      </c>
      <c r="AK69" s="364" t="n">
        <v>23.9293684252333</v>
      </c>
      <c r="AL69" s="364" t="n">
        <v>22.9921186887673</v>
      </c>
      <c r="AM69" s="358" t="n">
        <v>728944247.60374</v>
      </c>
      <c r="AN69" s="358" t="n">
        <v>349331211.684914</v>
      </c>
    </row>
    <row r="70" customFormat="false" ht="15" hidden="false" customHeight="false" outlineLevel="0" collapsed="false">
      <c r="A70" s="259" t="s">
        <v>209</v>
      </c>
      <c r="B70" s="22" t="n">
        <v>32145.636720914</v>
      </c>
      <c r="C70" s="22" t="n">
        <v>29079.5360613318</v>
      </c>
      <c r="D70" s="360" t="n">
        <v>16139.4972277678</v>
      </c>
      <c r="E70" s="22" t="n">
        <v>5771.18950996899</v>
      </c>
      <c r="F70" s="0" t="n">
        <v>2676.909611</v>
      </c>
      <c r="G70" s="262" t="n">
        <v>1646.57547466953</v>
      </c>
      <c r="H70" s="0" t="n">
        <v>671.244279</v>
      </c>
      <c r="I70" s="0" t="n">
        <v>47.011153364183</v>
      </c>
      <c r="J70" s="359" t="n">
        <v>0.496239167269932</v>
      </c>
      <c r="K70" s="366" t="n">
        <v>14602.032494</v>
      </c>
      <c r="L70" s="366" t="n">
        <v>1689.334908</v>
      </c>
      <c r="M70" s="369" t="n">
        <v>4350.079699</v>
      </c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361" t="n">
        <v>4848.2255</v>
      </c>
      <c r="AF70" s="361" t="n">
        <v>6385.7241</v>
      </c>
      <c r="AG70" s="0" t="n">
        <v>123.6266</v>
      </c>
      <c r="AH70" s="0" t="n">
        <v>63.1345</v>
      </c>
      <c r="AI70" s="367" t="n">
        <v>14.0470865204132</v>
      </c>
      <c r="AJ70" s="367" t="n">
        <v>10.6482390385946</v>
      </c>
      <c r="AK70" s="364" t="n">
        <v>23.6932405442929</v>
      </c>
      <c r="AL70" s="364" t="n">
        <v>22.2621921661702</v>
      </c>
      <c r="AM70" s="358" t="n">
        <v>815913478.423301</v>
      </c>
      <c r="AN70" s="358" t="n">
        <v>466282776.676456</v>
      </c>
    </row>
    <row r="71" customFormat="false" ht="15" hidden="false" customHeight="false" outlineLevel="0" collapsed="false">
      <c r="A71" s="259" t="s">
        <v>210</v>
      </c>
      <c r="B71" s="22" t="n">
        <v>32863.3418613555</v>
      </c>
      <c r="C71" s="22" t="n">
        <v>26955.1138312073</v>
      </c>
      <c r="D71" s="360" t="n">
        <v>17192.9195383235</v>
      </c>
      <c r="E71" s="22" t="n">
        <v>5535.87307958287</v>
      </c>
      <c r="F71" s="0" t="n">
        <v>1327.419</v>
      </c>
      <c r="G71" s="262" t="n">
        <v>1948.97175537146</v>
      </c>
      <c r="H71" s="0" t="n">
        <v>555.328577</v>
      </c>
      <c r="I71" s="0" t="n">
        <v>47.1326140580247</v>
      </c>
      <c r="J71" s="359" t="n">
        <v>0.500105753358872</v>
      </c>
      <c r="K71" s="366" t="n">
        <v>3806.481043</v>
      </c>
      <c r="L71" s="366" t="n">
        <v>420.574363</v>
      </c>
      <c r="M71" s="366" t="n">
        <v>1134.521573</v>
      </c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361" t="n">
        <v>5207.278</v>
      </c>
      <c r="AF71" s="361" t="n">
        <v>7173.0677</v>
      </c>
      <c r="AG71" s="0" t="n">
        <v>176.0104</v>
      </c>
      <c r="AH71" s="0" t="n">
        <v>60.8507</v>
      </c>
      <c r="AI71" s="367" t="n">
        <v>14.1208379964511</v>
      </c>
      <c r="AJ71" s="367" t="n">
        <v>10.4651526712813</v>
      </c>
      <c r="AK71" s="364" t="n">
        <v>23.6231396452334</v>
      </c>
      <c r="AL71" s="364" t="n">
        <v>21.6872429593284</v>
      </c>
      <c r="AM71" s="358" t="n">
        <v>868182803.7115</v>
      </c>
      <c r="AN71" s="358" t="n">
        <v>578468473.780227</v>
      </c>
    </row>
    <row r="72" customFormat="false" ht="15" hidden="false" customHeight="false" outlineLevel="0" collapsed="false">
      <c r="A72" s="259" t="s">
        <v>211</v>
      </c>
      <c r="B72" s="22" t="n">
        <v>33174.0641569259</v>
      </c>
      <c r="C72" s="22" t="n">
        <v>26839.4840794469</v>
      </c>
      <c r="D72" s="360" t="n">
        <v>20272.7473800835</v>
      </c>
      <c r="E72" s="22" t="n">
        <v>5231.78856362136</v>
      </c>
      <c r="F72" s="0" t="n">
        <v>2496.57332914</v>
      </c>
      <c r="G72" s="262" t="n">
        <v>1846.56408342696</v>
      </c>
      <c r="H72" s="0" t="n">
        <v>641.04292257</v>
      </c>
      <c r="I72" s="0" t="n">
        <v>45.9860136989679</v>
      </c>
      <c r="J72" s="359" t="n">
        <v>0.503301098715296</v>
      </c>
      <c r="K72" s="366" t="n">
        <v>8548.25306548</v>
      </c>
      <c r="L72" s="366" t="n">
        <v>949.05287807</v>
      </c>
      <c r="M72" s="366" t="n">
        <v>2709.31775976</v>
      </c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361" t="n">
        <v>5954.7217</v>
      </c>
      <c r="AF72" s="361" t="n">
        <v>7249.6181</v>
      </c>
      <c r="AG72" s="0" t="n">
        <v>214.9738</v>
      </c>
      <c r="AH72" s="0" t="n">
        <v>97.8055</v>
      </c>
      <c r="AI72" s="367" t="n">
        <v>14.3704343864992</v>
      </c>
      <c r="AJ72" s="367" t="n">
        <v>11.1396240888001</v>
      </c>
      <c r="AK72" s="364" t="n">
        <v>23.8307786169123</v>
      </c>
      <c r="AL72" s="372" t="n">
        <v>21.2181903428266</v>
      </c>
      <c r="AM72" s="358" t="n">
        <v>980871522.570425</v>
      </c>
      <c r="AN72" s="358" t="n">
        <v>631894928.494616</v>
      </c>
    </row>
    <row r="73" customFormat="false" ht="15" hidden="false" customHeight="false" outlineLevel="0" collapsed="false">
      <c r="A73" s="259" t="s">
        <v>212</v>
      </c>
      <c r="B73" s="22" t="n">
        <v>33477.0590682674</v>
      </c>
      <c r="C73" s="22" t="n">
        <v>26854.9655588536</v>
      </c>
      <c r="D73" s="360" t="n">
        <v>20458.5662137928</v>
      </c>
      <c r="E73" s="22" t="n">
        <v>5096.03314344766</v>
      </c>
      <c r="F73" s="0" t="n">
        <v>1469.0617791</v>
      </c>
      <c r="G73" s="262" t="n">
        <v>2177.47921951444</v>
      </c>
      <c r="H73" s="0" t="n">
        <v>723.29557609</v>
      </c>
      <c r="I73" s="0" t="n">
        <v>45.2208487940542</v>
      </c>
      <c r="J73" s="359" t="n">
        <v>0.50729767777645</v>
      </c>
      <c r="K73" s="366" t="n">
        <v>14286.54980622</v>
      </c>
      <c r="L73" s="366" t="n">
        <v>1595.85459808</v>
      </c>
      <c r="M73" s="366" t="n">
        <v>4658.23067082</v>
      </c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361" t="n">
        <v>6428.2657</v>
      </c>
      <c r="AF73" s="361" t="n">
        <v>7363.9928</v>
      </c>
      <c r="AG73" s="0" t="n">
        <v>262.6394</v>
      </c>
      <c r="AH73" s="0" t="n">
        <v>94.4107</v>
      </c>
      <c r="AI73" s="367" t="n">
        <v>14.7383738828266</v>
      </c>
      <c r="AJ73" s="367" t="n">
        <v>10.8730330658849</v>
      </c>
      <c r="AK73" s="364" t="n">
        <v>24.3181360045354</v>
      </c>
      <c r="AL73" s="364" t="n">
        <v>20.7026765034958</v>
      </c>
      <c r="AM73" s="358" t="n">
        <v>1044522874.00676</v>
      </c>
      <c r="AN73" s="358" t="n">
        <v>610350984.730266</v>
      </c>
    </row>
    <row r="74" customFormat="false" ht="15" hidden="false" customHeight="false" outlineLevel="0" collapsed="false">
      <c r="A74" s="259" t="s">
        <v>213</v>
      </c>
      <c r="B74" s="22" t="n">
        <v>32299.3080506493</v>
      </c>
      <c r="C74" s="22" t="n">
        <v>29152.9701743025</v>
      </c>
      <c r="D74" s="360" t="n">
        <v>23263.0675366877</v>
      </c>
      <c r="E74" s="22" t="n">
        <v>5245.47430707278</v>
      </c>
      <c r="F74" s="0" t="n">
        <v>3379.23619113</v>
      </c>
      <c r="G74" s="262" t="n">
        <v>2416.22414825134</v>
      </c>
      <c r="H74" s="0" t="n">
        <v>733.12248052</v>
      </c>
      <c r="I74" s="0" t="n">
        <v>46.2586563214549</v>
      </c>
      <c r="J74" s="359" t="n">
        <v>0.514671808094965</v>
      </c>
      <c r="K74" s="366" t="n">
        <v>20352.94496191</v>
      </c>
      <c r="L74" s="366" t="n">
        <v>2187.00474287</v>
      </c>
      <c r="M74" s="366" t="n">
        <v>7146.78268258</v>
      </c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361" t="n">
        <v>7404.8267</v>
      </c>
      <c r="AF74" s="361" t="n">
        <v>7809.9715</v>
      </c>
      <c r="AG74" s="0" t="n">
        <v>247.899</v>
      </c>
      <c r="AH74" s="0" t="n">
        <v>104.0011</v>
      </c>
      <c r="AI74" s="367" t="n">
        <v>15.052880215699</v>
      </c>
      <c r="AJ74" s="367" t="n">
        <v>10.7866071133465</v>
      </c>
      <c r="AK74" s="364" t="n">
        <v>25.8118152019217</v>
      </c>
      <c r="AL74" s="364" t="n">
        <v>20.3128441580073</v>
      </c>
      <c r="AM74" s="358" t="n">
        <v>1004261667.69057</v>
      </c>
      <c r="AN74" s="358" t="n">
        <v>470340010.595049</v>
      </c>
    </row>
    <row r="75" customFormat="false" ht="15" hidden="false" customHeight="false" outlineLevel="0" collapsed="false">
      <c r="A75" s="259" t="s">
        <v>214</v>
      </c>
      <c r="B75" s="22" t="n">
        <v>31344.0735850639</v>
      </c>
      <c r="C75" s="22" t="n">
        <v>29088.2760290185</v>
      </c>
      <c r="D75" s="360" t="n">
        <v>22992.9690563512</v>
      </c>
      <c r="E75" s="22" t="n">
        <v>5576.5643475267</v>
      </c>
      <c r="F75" s="0" t="n">
        <v>858.01193</v>
      </c>
      <c r="G75" s="262" t="n">
        <v>2825.40333167046</v>
      </c>
      <c r="H75" s="0" t="n">
        <v>616.87683954</v>
      </c>
      <c r="I75" s="0" t="n">
        <v>46.3731192758074</v>
      </c>
      <c r="J75" s="359" t="n">
        <v>0.513781183318424</v>
      </c>
      <c r="K75" s="366" t="n">
        <v>5063.49369844</v>
      </c>
      <c r="L75" s="366" t="n">
        <v>531.22785763</v>
      </c>
      <c r="M75" s="366" t="n">
        <v>1973.80654898</v>
      </c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361" t="n">
        <v>7998.41</v>
      </c>
      <c r="AF75" s="361" t="n">
        <v>8356.25</v>
      </c>
      <c r="AG75" s="0" t="n">
        <v>339.415</v>
      </c>
      <c r="AH75" s="0" t="n">
        <v>87.7661</v>
      </c>
      <c r="AI75" s="367" t="n">
        <v>15.2570144036219</v>
      </c>
      <c r="AJ75" s="367" t="n">
        <v>10.8533168543009</v>
      </c>
      <c r="AK75" s="364" t="n">
        <v>23.9454508966522</v>
      </c>
      <c r="AL75" s="364" t="n">
        <v>20.170089363361</v>
      </c>
      <c r="AM75" s="358" t="n">
        <v>1216493389.25303</v>
      </c>
      <c r="AN75" s="358" t="n">
        <v>495874010.485502</v>
      </c>
    </row>
    <row r="76" customFormat="false" ht="15" hidden="false" customHeight="false" outlineLevel="0" collapsed="false">
      <c r="A76" s="259" t="s">
        <v>215</v>
      </c>
      <c r="B76" s="22" t="n">
        <v>32390.9534672255</v>
      </c>
      <c r="C76" s="22" t="n">
        <v>31679.2979656196</v>
      </c>
      <c r="D76" s="360" t="n">
        <v>23888.3830917224</v>
      </c>
      <c r="E76" s="22" t="n">
        <v>5636.90732524669</v>
      </c>
      <c r="F76" s="0" t="n">
        <v>1092.43445234</v>
      </c>
      <c r="G76" s="262" t="n">
        <v>2716.10340458617</v>
      </c>
      <c r="H76" s="0" t="n">
        <v>674.07767163</v>
      </c>
      <c r="I76" s="0" t="n">
        <v>46.8458010256487</v>
      </c>
      <c r="J76" s="359" t="n">
        <v>0.513640249879636</v>
      </c>
      <c r="K76" s="366" t="n">
        <v>11124.1995338</v>
      </c>
      <c r="L76" s="366" t="n">
        <v>1289.7870642</v>
      </c>
      <c r="M76" s="366" t="n">
        <v>4158.99263294</v>
      </c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361" t="n">
        <v>8651.3098</v>
      </c>
      <c r="AF76" s="361" t="n">
        <v>9050.2654</v>
      </c>
      <c r="AG76" s="0" t="n">
        <v>219.7955</v>
      </c>
      <c r="AH76" s="0" t="n">
        <v>90.2403</v>
      </c>
      <c r="AI76" s="367" t="n">
        <v>15.0494620488149</v>
      </c>
      <c r="AJ76" s="367" t="n">
        <v>10.8667150395211</v>
      </c>
      <c r="AK76" s="364" t="n">
        <v>23.5359503715256</v>
      </c>
      <c r="AL76" s="364" t="n">
        <v>19.9177439573272</v>
      </c>
      <c r="AM76" s="358" t="n">
        <v>1269642165.44044</v>
      </c>
      <c r="AN76" s="358" t="n">
        <v>477989866.572602</v>
      </c>
    </row>
    <row r="77" customFormat="false" ht="15" hidden="false" customHeight="false" outlineLevel="0" collapsed="false">
      <c r="A77" s="259" t="s">
        <v>216</v>
      </c>
      <c r="B77" s="22" t="n">
        <v>33047.9338303211</v>
      </c>
      <c r="C77" s="22" t="n">
        <v>31801.8621876173</v>
      </c>
      <c r="D77" s="360" t="n">
        <v>27712.0922189561</v>
      </c>
      <c r="E77" s="22" t="n">
        <v>6088.58263725901</v>
      </c>
      <c r="F77" s="0" t="n">
        <v>1530.3657024</v>
      </c>
      <c r="G77" s="262" t="n">
        <v>2779.46826076948</v>
      </c>
      <c r="H77" s="0" t="n">
        <v>717.94894289</v>
      </c>
      <c r="I77" s="0" t="n">
        <v>47.367036548223</v>
      </c>
      <c r="J77" s="359" t="n">
        <v>0.51540710774745</v>
      </c>
      <c r="K77" s="366" t="n">
        <v>18043.22598845</v>
      </c>
      <c r="L77" s="366" t="n">
        <v>1977.35602787</v>
      </c>
      <c r="M77" s="366" t="n">
        <v>6548.67571732</v>
      </c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361" t="n">
        <v>9191.2077</v>
      </c>
      <c r="AF77" s="361" t="n">
        <v>9608.7656</v>
      </c>
      <c r="AG77" s="0" t="n">
        <v>254.3576</v>
      </c>
      <c r="AH77" s="0" t="n">
        <v>78.0689</v>
      </c>
      <c r="AI77" s="367" t="n">
        <v>15.0743470430452</v>
      </c>
      <c r="AJ77" s="367" t="n">
        <v>11.1193282826495</v>
      </c>
      <c r="AK77" s="364" t="n">
        <v>23.0735697172838</v>
      </c>
      <c r="AL77" s="364" t="n">
        <v>19.6516451764677</v>
      </c>
      <c r="AM77" s="358" t="n">
        <v>1269638670.79038</v>
      </c>
      <c r="AN77" s="358" t="n">
        <v>453723131.094179</v>
      </c>
    </row>
    <row r="78" customFormat="false" ht="15" hidden="false" customHeight="false" outlineLevel="0" collapsed="false">
      <c r="A78" s="259" t="s">
        <v>217</v>
      </c>
      <c r="B78" s="22" t="n">
        <v>33830.5543327874</v>
      </c>
      <c r="C78" s="22" t="n">
        <v>32564.8779949456</v>
      </c>
      <c r="D78" s="360" t="n">
        <v>25254.0182743831</v>
      </c>
      <c r="E78" s="22" t="n">
        <v>6071.70285358018</v>
      </c>
      <c r="F78" s="0" t="n">
        <v>2127.44652786</v>
      </c>
      <c r="G78" s="262" t="n">
        <v>2826.55673485133</v>
      </c>
      <c r="H78" s="0" t="n">
        <v>752.10339492</v>
      </c>
      <c r="I78" s="0" t="n">
        <v>47.4820215665793</v>
      </c>
      <c r="J78" s="359" t="n">
        <v>0.514764391200493</v>
      </c>
      <c r="K78" s="366" t="n">
        <v>25769.3323571</v>
      </c>
      <c r="L78" s="366" t="n">
        <v>2826.7294578</v>
      </c>
      <c r="M78" s="366" t="n">
        <v>9429.53145456</v>
      </c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361" t="n">
        <v>10358.8978</v>
      </c>
      <c r="AF78" s="361" t="n">
        <v>10446.307</v>
      </c>
      <c r="AG78" s="0" t="n">
        <v>252.7949</v>
      </c>
      <c r="AH78" s="0" t="n">
        <v>89.5052</v>
      </c>
      <c r="AI78" s="367" t="n">
        <v>14.6596066041089</v>
      </c>
      <c r="AJ78" s="367" t="n">
        <v>11.0592997866746</v>
      </c>
      <c r="AK78" s="364" t="n">
        <v>23.2654345835402</v>
      </c>
      <c r="AL78" s="374" t="n">
        <v>19.4757658341838</v>
      </c>
      <c r="AM78" s="358" t="n">
        <v>1370708939.07037</v>
      </c>
      <c r="AN78" s="358" t="n">
        <v>509792246.026773</v>
      </c>
    </row>
    <row r="79" customFormat="false" ht="15" hidden="false" customHeight="false" outlineLevel="0" collapsed="false">
      <c r="A79" s="280" t="s">
        <v>218</v>
      </c>
      <c r="B79" s="22" t="n">
        <v>35518.7380083003</v>
      </c>
      <c r="C79" s="22" t="n">
        <v>34689.9854438774</v>
      </c>
      <c r="D79" s="360" t="n">
        <v>22805.4623445198</v>
      </c>
      <c r="E79" s="22" t="n">
        <v>6137.94763381885</v>
      </c>
      <c r="F79" s="0" t="n">
        <v>2774.95719788</v>
      </c>
      <c r="G79" s="262" t="n">
        <v>2860.04683235074</v>
      </c>
      <c r="H79" s="0" t="n">
        <v>421.83905464</v>
      </c>
      <c r="I79" s="0" t="n">
        <v>47.2668076073649</v>
      </c>
      <c r="J79" s="359" t="n">
        <v>0.517027084891633</v>
      </c>
      <c r="K79" s="366" t="n">
        <v>5888.22836677</v>
      </c>
      <c r="L79" s="366" t="n">
        <v>715.55430189</v>
      </c>
      <c r="M79" s="366" t="n">
        <v>2174.45598293</v>
      </c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361" t="n">
        <v>11433.0392</v>
      </c>
      <c r="AF79" s="361" t="n">
        <v>11216.2591</v>
      </c>
      <c r="AG79" s="0" t="n">
        <v>252.9199</v>
      </c>
      <c r="AH79" s="0" t="n">
        <v>95.7088</v>
      </c>
      <c r="AI79" s="367" t="n">
        <v>14.4823713874284</v>
      </c>
      <c r="AJ79" s="367" t="n">
        <v>11.0411538857565</v>
      </c>
      <c r="AK79" s="364" t="n">
        <v>24.0207244693716</v>
      </c>
      <c r="AL79" s="364" t="n">
        <v>19.3090540666961</v>
      </c>
      <c r="AM79" s="358" t="n">
        <v>1374147841.68059</v>
      </c>
      <c r="AN79" s="358" t="n">
        <v>390690599.908411</v>
      </c>
    </row>
    <row r="80" customFormat="false" ht="15" hidden="false" customHeight="false" outlineLevel="0" collapsed="false">
      <c r="A80" s="280" t="s">
        <v>219</v>
      </c>
      <c r="B80" s="22" t="n">
        <v>35799.4225853474</v>
      </c>
      <c r="C80" s="22" t="n">
        <v>35510.0693150316</v>
      </c>
      <c r="D80" s="360" t="n">
        <v>26187.6269952521</v>
      </c>
      <c r="E80" s="22" t="n">
        <v>6327.37326644278</v>
      </c>
      <c r="F80" s="0" t="n">
        <v>780.36628704</v>
      </c>
      <c r="G80" s="262" t="n">
        <v>3103.61685348156</v>
      </c>
      <c r="H80" s="0" t="n">
        <v>459.98684661</v>
      </c>
      <c r="I80" s="0" t="n">
        <v>48.1549513177686</v>
      </c>
      <c r="J80" s="359" t="n">
        <v>0.517844782088764</v>
      </c>
      <c r="K80" s="366" t="n">
        <v>13016.1432413</v>
      </c>
      <c r="L80" s="366" t="n">
        <v>1558.58767007</v>
      </c>
      <c r="M80" s="366" t="n">
        <v>5005.66305568</v>
      </c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361" t="n">
        <v>12408.307</v>
      </c>
      <c r="AF80" s="361" t="n">
        <v>11922.8273</v>
      </c>
      <c r="AG80" s="0" t="n">
        <v>335.757</v>
      </c>
      <c r="AH80" s="0" t="n">
        <v>108.5386</v>
      </c>
      <c r="AI80" s="367" t="n">
        <v>14.42</v>
      </c>
      <c r="AJ80" s="367" t="n">
        <v>11.09</v>
      </c>
      <c r="AK80" s="364" t="n">
        <v>23.771809773772</v>
      </c>
      <c r="AL80" s="364" t="n">
        <v>19.0812922664619</v>
      </c>
      <c r="AM80" s="358" t="n">
        <v>1449719897.43896</v>
      </c>
      <c r="AN80" s="358" t="n">
        <v>445531949.285699</v>
      </c>
    </row>
    <row r="81" customFormat="false" ht="15" hidden="false" customHeight="false" outlineLevel="0" collapsed="false">
      <c r="A81" s="280" t="s">
        <v>220</v>
      </c>
      <c r="B81" s="22" t="n">
        <v>36063.7352757901</v>
      </c>
      <c r="C81" s="22" t="n">
        <v>35436.9912240203</v>
      </c>
      <c r="D81" s="360" t="n">
        <v>15571.2199126371</v>
      </c>
      <c r="E81" s="22" t="n">
        <v>6112.20865586107</v>
      </c>
      <c r="F81" s="0" t="n">
        <v>1781.46453667</v>
      </c>
      <c r="G81" s="262" t="n">
        <v>2788.20894831536</v>
      </c>
      <c r="H81" s="0" t="n">
        <v>473.20741001</v>
      </c>
      <c r="I81" s="0" t="n">
        <v>49.2546097957753</v>
      </c>
      <c r="J81" s="359" t="n">
        <v>0.518366474861261</v>
      </c>
      <c r="K81" s="375" t="n">
        <v>21191.35947417</v>
      </c>
      <c r="L81" s="375" t="n">
        <v>2679.57009286</v>
      </c>
      <c r="M81" s="375" t="n">
        <v>8474.07219774</v>
      </c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376" t="n">
        <v>12924.8177</v>
      </c>
      <c r="AF81" s="376" t="n">
        <v>13010.0076</v>
      </c>
      <c r="AG81" s="0" t="n">
        <v>348.9386</v>
      </c>
      <c r="AH81" s="0" t="n">
        <v>143.1994</v>
      </c>
      <c r="AI81" s="377" t="n">
        <v>14.4311926632555</v>
      </c>
      <c r="AJ81" s="377" t="n">
        <v>10.9402118482508</v>
      </c>
      <c r="AK81" s="378" t="n">
        <v>23.6265409513969</v>
      </c>
      <c r="AL81" s="378" t="n">
        <v>18.9434394527473</v>
      </c>
      <c r="AM81" s="358" t="n">
        <v>1422289715.75063</v>
      </c>
      <c r="AN81" s="358" t="n">
        <v>528817577.207892</v>
      </c>
    </row>
    <row r="82" customFormat="false" ht="15" hidden="false" customHeight="false" outlineLevel="0" collapsed="false">
      <c r="A82" s="280" t="s">
        <v>221</v>
      </c>
      <c r="B82" s="22" t="n">
        <v>36956.3955065617</v>
      </c>
      <c r="C82" s="22" t="n">
        <v>34664.4280968579</v>
      </c>
      <c r="D82" s="360" t="n">
        <v>22043.6153629085</v>
      </c>
      <c r="E82" s="22" t="n">
        <v>6247.10883776536</v>
      </c>
      <c r="F82" s="0" t="n">
        <v>3852.43648412</v>
      </c>
      <c r="G82" s="262" t="n">
        <v>2980.14624286958</v>
      </c>
      <c r="H82" s="0" t="n">
        <v>485.67136244</v>
      </c>
      <c r="I82" s="0" t="n">
        <v>49.1318852715685</v>
      </c>
      <c r="J82" s="359" t="n">
        <v>0.519581566019554</v>
      </c>
      <c r="K82" s="366" t="n">
        <v>30083.17630031</v>
      </c>
      <c r="L82" s="366" t="n">
        <v>4089.7208124</v>
      </c>
      <c r="M82" s="366" t="n">
        <v>11886.22100921</v>
      </c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361" t="n">
        <v>14521.1717</v>
      </c>
      <c r="AF82" s="361" t="n">
        <v>13830.0575</v>
      </c>
      <c r="AG82" s="0" t="n">
        <v>391.8752</v>
      </c>
      <c r="AH82" s="0" t="n">
        <v>133.2759</v>
      </c>
      <c r="AI82" s="367" t="n">
        <v>14.3309402409692</v>
      </c>
      <c r="AJ82" s="367" t="n">
        <v>10.7466658876655</v>
      </c>
      <c r="AK82" s="364" t="n">
        <v>23.2628156923615</v>
      </c>
      <c r="AL82" s="364" t="n">
        <v>18.84137650617</v>
      </c>
      <c r="AM82" s="358" t="n">
        <v>1362946717.93039</v>
      </c>
      <c r="AN82" s="358" t="n">
        <v>620213340.39803</v>
      </c>
    </row>
    <row r="83" customFormat="false" ht="15" hidden="false" customHeight="false" outlineLevel="0" collapsed="false">
      <c r="A83" s="280" t="s">
        <v>222</v>
      </c>
      <c r="B83" s="22" t="n">
        <v>37089.0641390533</v>
      </c>
      <c r="C83" s="22" t="n">
        <v>35822.2184095035</v>
      </c>
      <c r="D83" s="360" t="n">
        <v>23888.8643135398</v>
      </c>
      <c r="E83" s="22" t="n">
        <v>6175.17736857547</v>
      </c>
      <c r="F83" s="0" t="n">
        <v>1927.1312</v>
      </c>
      <c r="G83" s="262" t="n">
        <v>2582.99574516139</v>
      </c>
      <c r="H83" s="0" t="n">
        <v>498.23985087</v>
      </c>
      <c r="I83" s="0" t="n">
        <v>51.3380805226808</v>
      </c>
      <c r="J83" s="359" t="n">
        <v>0.519164955441692</v>
      </c>
      <c r="K83" s="375" t="n">
        <v>6133.34745548</v>
      </c>
      <c r="L83" s="375" t="n">
        <v>1061.53506468</v>
      </c>
      <c r="M83" s="375" t="n">
        <v>2384.81688772</v>
      </c>
      <c r="N83" s="375" t="n">
        <v>10937.9</v>
      </c>
      <c r="O83" s="375" t="n">
        <v>286</v>
      </c>
      <c r="P83" s="375" t="n">
        <v>7921.1</v>
      </c>
      <c r="Q83" s="375" t="n">
        <v>2610.1</v>
      </c>
      <c r="R83" s="375" t="n">
        <v>120.5</v>
      </c>
      <c r="S83" s="375" t="n">
        <v>7504</v>
      </c>
      <c r="T83" s="379" t="n">
        <v>15.6798</v>
      </c>
      <c r="U83" s="379" t="n">
        <v>4665.9312</v>
      </c>
      <c r="V83" s="379" t="n">
        <v>3103.5787</v>
      </c>
      <c r="W83" s="379" t="n">
        <v>345.3575</v>
      </c>
      <c r="X83" s="379" t="n">
        <v>4.4077</v>
      </c>
      <c r="Y83" s="379" t="n">
        <v>5253.5445</v>
      </c>
      <c r="Z83" s="379" t="n">
        <v>231.1027</v>
      </c>
      <c r="AA83" s="379" t="n">
        <v>213.2948</v>
      </c>
      <c r="AB83" s="379" t="n">
        <v>244.8022</v>
      </c>
      <c r="AC83" s="379" t="n">
        <v>82.4941</v>
      </c>
      <c r="AD83" s="379" t="n">
        <v>503.5182</v>
      </c>
      <c r="AE83" s="380" t="n">
        <v>13838.1429</v>
      </c>
      <c r="AF83" s="380" t="n">
        <v>16028.2761</v>
      </c>
      <c r="AG83" s="0" t="n">
        <v>319.9411</v>
      </c>
      <c r="AH83" s="0" t="n">
        <v>71.694</v>
      </c>
      <c r="AI83" s="381" t="n">
        <v>14.3843007655124</v>
      </c>
      <c r="AJ83" s="381" t="n">
        <v>10.3918350004991</v>
      </c>
      <c r="AK83" s="378" t="n">
        <v>23.0755576654191</v>
      </c>
      <c r="AL83" s="378" t="n">
        <v>18.6683400475411</v>
      </c>
      <c r="AM83" s="358" t="n">
        <v>1306220704.90607</v>
      </c>
      <c r="AN83" s="358" t="n">
        <v>510959838.732319</v>
      </c>
    </row>
    <row r="84" customFormat="false" ht="15" hidden="false" customHeight="false" outlineLevel="0" collapsed="false">
      <c r="A84" s="280" t="s">
        <v>223</v>
      </c>
      <c r="B84" s="22" t="n">
        <v>37269.4046050239</v>
      </c>
      <c r="C84" s="22" t="n">
        <v>36085.776482557</v>
      </c>
      <c r="D84" s="360" t="n">
        <v>23568.413131963</v>
      </c>
      <c r="E84" s="22" t="n">
        <v>6077.31563939596</v>
      </c>
      <c r="F84" s="0" t="n">
        <v>495.953395</v>
      </c>
      <c r="G84" s="262" t="n">
        <v>3234.55788756768</v>
      </c>
      <c r="H84" s="0" t="n">
        <v>543.65151525</v>
      </c>
      <c r="I84" s="0" t="n">
        <v>52.9513099355847</v>
      </c>
      <c r="J84" s="359" t="n">
        <v>0.521579996624629</v>
      </c>
      <c r="K84" s="375" t="n">
        <v>13784.73968006</v>
      </c>
      <c r="L84" s="375" t="n">
        <v>2441.70320341</v>
      </c>
      <c r="M84" s="375" t="n">
        <v>4950.57013936</v>
      </c>
      <c r="N84" s="375" t="n">
        <v>11357.5</v>
      </c>
      <c r="O84" s="375" t="n">
        <v>307.2</v>
      </c>
      <c r="P84" s="375" t="n">
        <v>9899</v>
      </c>
      <c r="Q84" s="375" t="n">
        <v>1032.2</v>
      </c>
      <c r="R84" s="375" t="n">
        <v>119.3</v>
      </c>
      <c r="S84" s="375" t="n">
        <v>12707.2</v>
      </c>
      <c r="T84" s="382" t="n">
        <v>189.5483</v>
      </c>
      <c r="U84" s="383" t="n">
        <v>13417.5604</v>
      </c>
      <c r="V84" s="383" t="n">
        <v>3687.8281</v>
      </c>
      <c r="W84" s="383" t="n">
        <v>970.723</v>
      </c>
      <c r="X84" s="383" t="n">
        <v>80.9464</v>
      </c>
      <c r="Y84" s="382" t="n">
        <v>10448.2335</v>
      </c>
      <c r="Z84" s="382" t="n">
        <v>604.0486</v>
      </c>
      <c r="AA84" s="383" t="n">
        <v>601.55</v>
      </c>
      <c r="AB84" s="382" t="n">
        <v>1131.1577</v>
      </c>
      <c r="AC84" s="382" t="n">
        <v>218.5751</v>
      </c>
      <c r="AD84" s="382" t="n">
        <v>2153.7197</v>
      </c>
      <c r="AE84" s="380" t="n">
        <v>14937.7199</v>
      </c>
      <c r="AF84" s="380" t="n">
        <v>16237.2653</v>
      </c>
      <c r="AG84" s="0" t="n">
        <v>393.8208</v>
      </c>
      <c r="AH84" s="0" t="n">
        <v>124.8235</v>
      </c>
      <c r="AI84" s="381" t="n">
        <v>14.205902178611</v>
      </c>
      <c r="AJ84" s="381" t="n">
        <v>9.92435996113917</v>
      </c>
      <c r="AK84" s="378" t="n">
        <v>22.9051505113263</v>
      </c>
      <c r="AL84" s="378" t="n">
        <v>18.6258720845248</v>
      </c>
      <c r="AM84" s="358" t="n">
        <v>1276803941.63032</v>
      </c>
      <c r="AN84" s="358" t="n">
        <v>488423237.785046</v>
      </c>
    </row>
    <row r="85" customFormat="false" ht="15" hidden="false" customHeight="false" outlineLevel="0" collapsed="false">
      <c r="A85" s="280" t="s">
        <v>224</v>
      </c>
      <c r="B85" s="22" t="n">
        <v>37561.051386258</v>
      </c>
      <c r="C85" s="22" t="n">
        <v>38289.12343839</v>
      </c>
      <c r="D85" s="360" t="n">
        <v>23446.4250431016</v>
      </c>
      <c r="E85" s="22" t="n">
        <v>6094.16941286098</v>
      </c>
      <c r="F85" s="0" t="n">
        <v>3798.04463091</v>
      </c>
      <c r="G85" s="262" t="n">
        <v>3551.81704882541</v>
      </c>
      <c r="H85" s="0" t="n">
        <v>581.06670166</v>
      </c>
      <c r="I85" s="0" t="n">
        <v>53.1062702875177</v>
      </c>
      <c r="J85" s="359" t="n">
        <v>0.521025752537876</v>
      </c>
      <c r="K85" s="375" t="n">
        <v>23131.83407417</v>
      </c>
      <c r="L85" s="375" t="n">
        <v>4141.15655321</v>
      </c>
      <c r="M85" s="375" t="n">
        <v>8378.2229918</v>
      </c>
      <c r="N85" s="375" t="n">
        <v>14327.9</v>
      </c>
      <c r="O85" s="375" t="n">
        <v>686.6</v>
      </c>
      <c r="P85" s="375" t="n">
        <v>12421.2</v>
      </c>
      <c r="Q85" s="375" t="n">
        <v>1223.9</v>
      </c>
      <c r="R85" s="375" t="n">
        <v>125</v>
      </c>
      <c r="S85" s="375" t="n">
        <v>45298.7</v>
      </c>
      <c r="T85" s="382" t="n">
        <v>414.3193</v>
      </c>
      <c r="U85" s="383" t="n">
        <v>19349.9304</v>
      </c>
      <c r="V85" s="383" t="n">
        <v>5341.7915</v>
      </c>
      <c r="W85" s="383" t="n">
        <v>2202.0813</v>
      </c>
      <c r="X85" s="383" t="n">
        <v>215.9206</v>
      </c>
      <c r="Y85" s="382" t="n">
        <v>17912.8132</v>
      </c>
      <c r="Z85" s="383" t="n">
        <v>1825.1325</v>
      </c>
      <c r="AA85" s="383" t="n">
        <v>4998.6859</v>
      </c>
      <c r="AB85" s="383" t="n">
        <v>1587.4656</v>
      </c>
      <c r="AC85" s="383" t="n">
        <v>498.6456</v>
      </c>
      <c r="AD85" s="383" t="n">
        <v>4880.4389</v>
      </c>
      <c r="AE85" s="380" t="n">
        <v>14412.9928</v>
      </c>
      <c r="AF85" s="380" t="n">
        <v>17042.8586</v>
      </c>
      <c r="AG85" s="0" t="n">
        <v>471.8149</v>
      </c>
      <c r="AH85" s="0" t="n">
        <v>207.0689</v>
      </c>
      <c r="AI85" s="381" t="n">
        <v>14.268706861063</v>
      </c>
      <c r="AJ85" s="381" t="n">
        <v>9.85406577526508</v>
      </c>
      <c r="AK85" s="378" t="n">
        <v>23.1107625800268</v>
      </c>
      <c r="AL85" s="378" t="n">
        <v>19.0961090577278</v>
      </c>
      <c r="AM85" s="358" t="n">
        <v>1385634484.43658</v>
      </c>
      <c r="AN85" s="358" t="n">
        <v>457335577.68034</v>
      </c>
    </row>
    <row r="86" customFormat="false" ht="15" hidden="false" customHeight="false" outlineLevel="0" collapsed="false">
      <c r="A86" s="280" t="s">
        <v>225</v>
      </c>
      <c r="B86" s="22" t="n">
        <v>37625.7950065143</v>
      </c>
      <c r="C86" s="22" t="n">
        <v>38452.7980270867</v>
      </c>
      <c r="D86" s="360" t="n">
        <v>24747.0271820958</v>
      </c>
      <c r="E86" s="22" t="n">
        <v>5992.02672906613</v>
      </c>
      <c r="F86" s="0" t="n">
        <v>3737.94075352</v>
      </c>
      <c r="G86" s="262" t="n">
        <v>3434.79029120302</v>
      </c>
      <c r="H86" s="0" t="n">
        <v>545.56849802</v>
      </c>
      <c r="I86" s="0" t="n">
        <v>57.2735503821653</v>
      </c>
      <c r="J86" s="359" t="n">
        <v>0.522013981451921</v>
      </c>
      <c r="K86" s="375" t="n">
        <v>32663.40306879</v>
      </c>
      <c r="L86" s="375" t="n">
        <v>6334.37601586</v>
      </c>
      <c r="M86" s="375" t="n">
        <v>13771.08759114</v>
      </c>
      <c r="N86" s="375" t="n">
        <v>25280.4</v>
      </c>
      <c r="O86" s="375" t="n">
        <v>808.1</v>
      </c>
      <c r="P86" s="375" t="n">
        <v>21152.2</v>
      </c>
      <c r="Q86" s="375" t="n">
        <v>3186.1</v>
      </c>
      <c r="R86" s="375" t="n">
        <v>133.9</v>
      </c>
      <c r="S86" s="375" t="n">
        <v>6719.5</v>
      </c>
      <c r="T86" s="383" t="n">
        <v>655.1353</v>
      </c>
      <c r="U86" s="383" t="n">
        <v>22590.6076</v>
      </c>
      <c r="V86" s="383" t="n">
        <v>10605.2414</v>
      </c>
      <c r="W86" s="383" t="n">
        <v>18194.1389</v>
      </c>
      <c r="X86" s="383" t="n">
        <v>503.9445</v>
      </c>
      <c r="Y86" s="382" t="n">
        <v>26902.9965</v>
      </c>
      <c r="Z86" s="383" t="n">
        <v>3152.8042</v>
      </c>
      <c r="AA86" s="383" t="n">
        <v>9932.2128</v>
      </c>
      <c r="AB86" s="383" t="n">
        <v>2734.4229</v>
      </c>
      <c r="AC86" s="383" t="n">
        <v>625.23</v>
      </c>
      <c r="AD86" s="383" t="n">
        <v>9925.0379</v>
      </c>
      <c r="AE86" s="380" t="n">
        <v>14001.5532</v>
      </c>
      <c r="AF86" s="380" t="n">
        <v>20614.0416</v>
      </c>
      <c r="AG86" s="0" t="n">
        <v>402.0385</v>
      </c>
      <c r="AH86" s="0" t="n">
        <v>266.0766</v>
      </c>
      <c r="AI86" s="381" t="n">
        <v>14.5280017576166</v>
      </c>
      <c r="AJ86" s="381" t="n">
        <v>9.47493192739814</v>
      </c>
      <c r="AK86" s="378" t="n">
        <v>23.3993887601009</v>
      </c>
      <c r="AL86" s="378" t="n">
        <v>19.2111120763721</v>
      </c>
      <c r="AM86" s="358" t="n">
        <v>1310949547.49427</v>
      </c>
      <c r="AN86" s="358" t="n">
        <v>446355359.623022</v>
      </c>
    </row>
    <row r="87" customFormat="false" ht="15" hidden="false" customHeight="false" outlineLevel="0" collapsed="false">
      <c r="A87" s="280" t="s">
        <v>226</v>
      </c>
      <c r="B87" s="356"/>
      <c r="D87" s="360" t="n">
        <v>25998.607996673</v>
      </c>
      <c r="E87" s="356"/>
      <c r="F87" s="0" t="n">
        <v>286.1501</v>
      </c>
      <c r="G87" s="262" t="n">
        <v>3281.94771010858</v>
      </c>
      <c r="H87" s="0" t="n">
        <v>543.74202501</v>
      </c>
      <c r="I87" s="0" t="n">
        <v>60.1325870194193</v>
      </c>
      <c r="J87" s="359" t="n">
        <v>0.524179395873352</v>
      </c>
      <c r="K87" s="375" t="n">
        <v>6961.92101036</v>
      </c>
      <c r="L87" s="375" t="n">
        <v>1502.99479754</v>
      </c>
      <c r="M87" s="375" t="n">
        <v>1378.44024874</v>
      </c>
      <c r="N87" s="375" t="n">
        <v>16284.4</v>
      </c>
      <c r="O87" s="375" t="n">
        <v>683.6</v>
      </c>
      <c r="P87" s="375" t="n">
        <v>12216.9</v>
      </c>
      <c r="Q87" s="375" t="n">
        <v>3253.4</v>
      </c>
      <c r="R87" s="375" t="n">
        <v>130.4</v>
      </c>
      <c r="S87" s="375" t="n">
        <v>7844.6</v>
      </c>
      <c r="T87" s="382" t="n">
        <v>96.6411</v>
      </c>
      <c r="U87" s="382" t="n">
        <v>4170.5208</v>
      </c>
      <c r="V87" s="382" t="n">
        <v>2513.4849</v>
      </c>
      <c r="W87" s="382" t="n">
        <v>523.5325</v>
      </c>
      <c r="X87" s="382" t="n">
        <v>63.2001</v>
      </c>
      <c r="Y87" s="382" t="n">
        <v>6135.07</v>
      </c>
      <c r="Z87" s="382" t="n">
        <v>641.5806</v>
      </c>
      <c r="AA87" s="382" t="n">
        <v>365.1985</v>
      </c>
      <c r="AB87" s="382" t="n">
        <v>293.6252</v>
      </c>
      <c r="AC87" s="382" t="n">
        <v>81.4525</v>
      </c>
      <c r="AD87" s="382" t="n">
        <v>1427.7034</v>
      </c>
      <c r="AE87" s="380" t="n">
        <v>13614.1484</v>
      </c>
      <c r="AF87" s="380" t="n">
        <v>23310.6427</v>
      </c>
      <c r="AG87" s="0" t="n">
        <v>486.9153</v>
      </c>
      <c r="AH87" s="0" t="n">
        <v>130.893</v>
      </c>
      <c r="AI87" s="381" t="n">
        <v>14.8911904165974</v>
      </c>
      <c r="AJ87" s="381" t="n">
        <v>9.66561522039444</v>
      </c>
      <c r="AK87" s="378" t="n">
        <v>23.9464451059473</v>
      </c>
      <c r="AL87" s="378" t="n">
        <v>19.3531091877078</v>
      </c>
      <c r="AM87" s="358" t="n">
        <v>1092377908.6972</v>
      </c>
      <c r="AN87" s="358" t="n">
        <v>553980360.269667</v>
      </c>
    </row>
    <row r="88" customFormat="false" ht="15" hidden="false" customHeight="false" outlineLevel="0" collapsed="false">
      <c r="A88" s="280" t="s">
        <v>227</v>
      </c>
      <c r="B88" s="356"/>
      <c r="D88" s="360" t="n">
        <v>26336.9462478514</v>
      </c>
      <c r="E88" s="356"/>
      <c r="F88" s="0" t="n">
        <v>1410.3879282</v>
      </c>
      <c r="G88" s="261" t="n">
        <v>3257.28118654207</v>
      </c>
      <c r="H88" s="0" t="n">
        <v>556.77386893</v>
      </c>
      <c r="I88" s="384" t="n">
        <v>60.4120060648613</v>
      </c>
      <c r="J88" s="357"/>
      <c r="K88" s="375" t="n">
        <v>15090.65005205</v>
      </c>
      <c r="L88" s="375" t="n">
        <v>3292.90209052</v>
      </c>
      <c r="M88" s="375" t="n">
        <v>3105.3373314</v>
      </c>
      <c r="N88" s="375" t="n">
        <v>12778.1</v>
      </c>
      <c r="O88" s="375" t="n">
        <v>761.6</v>
      </c>
      <c r="P88" s="375" t="n">
        <v>10413.9</v>
      </c>
      <c r="Q88" s="375" t="n">
        <v>1471.9</v>
      </c>
      <c r="R88" s="375" t="n">
        <v>130.7</v>
      </c>
      <c r="S88" s="375" t="n">
        <v>12109.4</v>
      </c>
      <c r="T88" s="379" t="n">
        <v>433.2305</v>
      </c>
      <c r="U88" s="385" t="n">
        <v>10039.7946</v>
      </c>
      <c r="V88" s="385" t="n">
        <v>2896.0173</v>
      </c>
      <c r="W88" s="385" t="n">
        <v>2005.5314</v>
      </c>
      <c r="X88" s="385" t="n">
        <v>357.7458</v>
      </c>
      <c r="Y88" s="379" t="n">
        <v>14554.8391</v>
      </c>
      <c r="Z88" s="379" t="n">
        <v>1513.9118</v>
      </c>
      <c r="AA88" s="385" t="n">
        <v>1143.5214</v>
      </c>
      <c r="AB88" s="379" t="n">
        <v>823.2763</v>
      </c>
      <c r="AC88" s="379" t="n">
        <v>363.7385</v>
      </c>
      <c r="AD88" s="379" t="n">
        <v>3332.8597</v>
      </c>
      <c r="AE88" s="380" t="n">
        <v>14991.873</v>
      </c>
      <c r="AF88" s="380" t="n">
        <v>23850.6463</v>
      </c>
      <c r="AG88" s="0" t="n">
        <v>663.2198</v>
      </c>
      <c r="AH88" s="0" t="n">
        <v>146.8348</v>
      </c>
      <c r="AI88" s="381" t="n">
        <v>14.8382393119353</v>
      </c>
      <c r="AJ88" s="381" t="n">
        <v>9.75443418585907</v>
      </c>
      <c r="AK88" s="378" t="n">
        <v>25.3732911627054</v>
      </c>
      <c r="AL88" s="378" t="n">
        <v>19.1332313135939</v>
      </c>
    </row>
    <row r="89" customFormat="false" ht="15" hidden="false" customHeight="false" outlineLevel="0" collapsed="false">
      <c r="A89" s="280" t="s">
        <v>228</v>
      </c>
      <c r="B89" s="386"/>
      <c r="D89" s="387"/>
      <c r="E89" s="386"/>
      <c r="F89" s="286"/>
      <c r="G89" s="286"/>
      <c r="H89" s="286"/>
      <c r="I89" s="282"/>
      <c r="J89" s="375"/>
      <c r="K89" s="375" t="n">
        <v>23303.2</v>
      </c>
      <c r="L89" s="375" t="n">
        <v>5429.3</v>
      </c>
      <c r="M89" s="375" t="n">
        <v>5897.2</v>
      </c>
      <c r="T89" s="244"/>
      <c r="U89" s="383"/>
      <c r="V89" s="388"/>
      <c r="W89" s="388"/>
      <c r="X89" s="388"/>
      <c r="Y89" s="388"/>
      <c r="Z89" s="388"/>
      <c r="AA89" s="388"/>
      <c r="AB89" s="388"/>
      <c r="AC89" s="388"/>
      <c r="AD89" s="388"/>
    </row>
    <row r="90" customFormat="false" ht="15" hidden="false" customHeight="false" outlineLevel="0" collapsed="false">
      <c r="A90" s="280" t="s">
        <v>229</v>
      </c>
      <c r="D90" s="387"/>
      <c r="F90" s="286"/>
      <c r="G90" s="286"/>
      <c r="H90" s="286"/>
      <c r="J90" s="375"/>
      <c r="K90" s="375" t="n">
        <v>33220.8</v>
      </c>
      <c r="L90" s="375" t="n">
        <v>7756.9</v>
      </c>
      <c r="M90" s="375" t="n">
        <v>6219.7</v>
      </c>
      <c r="T90" s="244"/>
      <c r="U90" s="383"/>
      <c r="V90" s="388"/>
      <c r="W90" s="388"/>
      <c r="X90" s="388"/>
      <c r="Y90" s="388"/>
      <c r="Z90" s="388"/>
      <c r="AA90" s="388"/>
      <c r="AB90" s="388"/>
      <c r="AC90" s="388"/>
      <c r="AD90" s="388"/>
    </row>
    <row r="91" customFormat="false" ht="15" hidden="false" customHeight="false" outlineLevel="0" collapsed="false">
      <c r="A91" s="280" t="s">
        <v>372</v>
      </c>
      <c r="D91" s="387"/>
      <c r="F91" s="286"/>
      <c r="G91" s="286"/>
      <c r="H91" s="286"/>
      <c r="J91" s="375"/>
      <c r="K91" s="375" t="n">
        <v>7854.6</v>
      </c>
      <c r="L91" s="375" t="n">
        <v>1757.4</v>
      </c>
      <c r="M91" s="375" t="n">
        <v>164.6</v>
      </c>
      <c r="T91" s="244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</row>
    <row r="92" customFormat="false" ht="15" hidden="false" customHeight="false" outlineLevel="0" collapsed="false">
      <c r="A92" s="280" t="s">
        <v>373</v>
      </c>
      <c r="D92" s="387"/>
      <c r="F92" s="286"/>
      <c r="G92" s="286"/>
      <c r="H92" s="286"/>
      <c r="J92" s="375"/>
      <c r="K92" s="375" t="n">
        <v>17828.5</v>
      </c>
      <c r="L92" s="375" t="n">
        <v>3979.4</v>
      </c>
      <c r="M92" s="375" t="n">
        <v>412</v>
      </c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</row>
    <row r="93" customFormat="false" ht="15" hidden="false" customHeight="false" outlineLevel="0" collapsed="false">
      <c r="A93" s="280" t="s">
        <v>374</v>
      </c>
      <c r="D93" s="387"/>
      <c r="F93" s="286"/>
      <c r="G93" s="286"/>
      <c r="H93" s="286"/>
      <c r="J93" s="375"/>
      <c r="K93" s="375" t="n">
        <v>28030.4</v>
      </c>
      <c r="L93" s="375" t="n">
        <v>6360</v>
      </c>
      <c r="M93" s="375" t="n">
        <v>648.5</v>
      </c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</row>
    <row r="94" customFormat="false" ht="15" hidden="false" customHeight="false" outlineLevel="0" collapsed="false">
      <c r="A94" s="280" t="s">
        <v>375</v>
      </c>
      <c r="D94" s="387"/>
      <c r="F94" s="286"/>
      <c r="G94" s="286"/>
      <c r="H94" s="286"/>
      <c r="J94" s="375"/>
      <c r="K94" s="375" t="n">
        <v>39297</v>
      </c>
      <c r="L94" s="375" t="n">
        <v>9058.9</v>
      </c>
      <c r="M94" s="375" t="n">
        <v>948.1</v>
      </c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</row>
    <row r="95" customFormat="false" ht="15" hidden="false" customHeight="false" outlineLevel="0" collapsed="false">
      <c r="A95" s="334"/>
      <c r="J95" s="375"/>
      <c r="K95" s="375"/>
      <c r="L95" s="375"/>
      <c r="M95" s="375"/>
    </row>
    <row r="96" customFormat="false" ht="15" hidden="false" customHeight="false" outlineLevel="0" collapsed="false">
      <c r="A96" s="334"/>
      <c r="J96" s="375"/>
      <c r="K96" s="375"/>
      <c r="L96" s="375"/>
      <c r="M96" s="375"/>
    </row>
    <row r="97" customFormat="false" ht="15" hidden="false" customHeight="false" outlineLevel="0" collapsed="false">
      <c r="A97" s="334"/>
      <c r="J97" s="375"/>
      <c r="K97" s="375"/>
      <c r="L97" s="375"/>
      <c r="M97" s="375"/>
    </row>
    <row r="98" s="291" customFormat="true" ht="15" hidden="false" customHeight="false" outlineLevel="0" collapsed="false">
      <c r="A98" s="389"/>
      <c r="B98" s="390" t="s">
        <v>544</v>
      </c>
      <c r="C98" s="390"/>
      <c r="D98" s="391"/>
      <c r="E98" s="390" t="s">
        <v>544</v>
      </c>
      <c r="F98" s="392"/>
      <c r="G98" s="392"/>
      <c r="H98" s="392"/>
      <c r="I98" s="392"/>
      <c r="J98" s="392"/>
      <c r="K98" s="393" t="s">
        <v>545</v>
      </c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393"/>
      <c r="Z98" s="393"/>
      <c r="AA98" s="393"/>
      <c r="AB98" s="393"/>
      <c r="AC98" s="393"/>
      <c r="AD98" s="393"/>
      <c r="AE98" s="393"/>
      <c r="AF98" s="393"/>
      <c r="AG98" s="393"/>
      <c r="AH98" s="393"/>
      <c r="AI98" s="393"/>
      <c r="AJ98" s="393"/>
      <c r="AK98" s="393"/>
      <c r="AL98" s="393"/>
      <c r="AM98" s="393" t="s">
        <v>546</v>
      </c>
      <c r="AN98" s="393"/>
    </row>
    <row r="99" s="291" customFormat="true" ht="15" hidden="false" customHeight="false" outlineLevel="0" collapsed="false">
      <c r="A99" s="389"/>
      <c r="B99" s="390" t="s">
        <v>547</v>
      </c>
      <c r="C99" s="390"/>
      <c r="D99" s="391"/>
      <c r="E99" s="391"/>
      <c r="F99" s="392"/>
      <c r="G99" s="392"/>
      <c r="H99" s="392"/>
      <c r="I99" s="392"/>
      <c r="J99" s="392"/>
      <c r="K99" s="393" t="s">
        <v>548</v>
      </c>
      <c r="L99" s="393"/>
      <c r="M99" s="393"/>
      <c r="N99" s="393" t="s">
        <v>549</v>
      </c>
      <c r="O99" s="393"/>
      <c r="P99" s="393"/>
      <c r="Q99" s="393"/>
      <c r="R99" s="393"/>
      <c r="S99" s="393"/>
      <c r="T99" s="393" t="s">
        <v>550</v>
      </c>
      <c r="U99" s="393"/>
      <c r="V99" s="393"/>
      <c r="W99" s="393"/>
      <c r="X99" s="393"/>
      <c r="Y99" s="393"/>
      <c r="Z99" s="393"/>
      <c r="AA99" s="393"/>
      <c r="AB99" s="393"/>
      <c r="AC99" s="393"/>
      <c r="AD99" s="393"/>
      <c r="AE99" s="393" t="s">
        <v>551</v>
      </c>
      <c r="AF99" s="393"/>
      <c r="AG99" s="393"/>
      <c r="AH99" s="393"/>
      <c r="AI99" s="393"/>
      <c r="AJ99" s="393"/>
      <c r="AK99" s="393"/>
      <c r="AL99" s="393"/>
      <c r="AM99" s="394" t="s">
        <v>547</v>
      </c>
      <c r="AN99" s="394"/>
    </row>
    <row r="100" customFormat="false" ht="15" hidden="false" customHeight="false" outlineLevel="0" collapsed="false">
      <c r="A100" s="395" t="s">
        <v>165</v>
      </c>
      <c r="B100" s="396" t="n">
        <v>9988</v>
      </c>
      <c r="C100" s="396" t="n">
        <v>7736</v>
      </c>
      <c r="D100" s="59"/>
      <c r="E100" s="396" t="n">
        <v>2430</v>
      </c>
      <c r="F100" s="397"/>
      <c r="G100" s="397"/>
      <c r="H100" s="397"/>
      <c r="I100" s="398" t="n">
        <v>46.8501333333333</v>
      </c>
      <c r="J100" s="399" t="n">
        <v>560366.666666667</v>
      </c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397"/>
      <c r="AB100" s="397"/>
      <c r="AC100" s="397"/>
      <c r="AD100" s="397"/>
      <c r="AE100" s="400"/>
      <c r="AF100" s="400"/>
      <c r="AG100" s="397"/>
      <c r="AH100" s="397"/>
      <c r="AI100" s="397"/>
      <c r="AJ100" s="397"/>
      <c r="AK100" s="397"/>
      <c r="AL100" s="397"/>
      <c r="AM100" s="396" t="n">
        <v>5309</v>
      </c>
      <c r="AN100" s="396" t="n">
        <v>6751</v>
      </c>
    </row>
    <row r="101" customFormat="false" ht="15" hidden="false" customHeight="false" outlineLevel="0" collapsed="false">
      <c r="A101" s="395" t="s">
        <v>166</v>
      </c>
      <c r="B101" s="396" t="n">
        <v>13419</v>
      </c>
      <c r="C101" s="396" t="n">
        <v>8671</v>
      </c>
      <c r="D101" s="59"/>
      <c r="E101" s="396" t="n">
        <v>2974</v>
      </c>
      <c r="F101" s="397"/>
      <c r="G101" s="397"/>
      <c r="H101" s="397"/>
      <c r="I101" s="398" t="n">
        <v>47.8810333333333</v>
      </c>
      <c r="J101" s="399" t="n">
        <v>559000</v>
      </c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397"/>
      <c r="AB101" s="397"/>
      <c r="AC101" s="397"/>
      <c r="AD101" s="397"/>
      <c r="AE101" s="400"/>
      <c r="AF101" s="400"/>
      <c r="AG101" s="397"/>
      <c r="AH101" s="397"/>
      <c r="AI101" s="397"/>
      <c r="AJ101" s="397"/>
      <c r="AK101" s="397"/>
      <c r="AL101" s="397"/>
      <c r="AM101" s="396" t="n">
        <v>7232</v>
      </c>
      <c r="AN101" s="396" t="n">
        <v>7546</v>
      </c>
    </row>
    <row r="102" customFormat="false" ht="15" hidden="false" customHeight="false" outlineLevel="0" collapsed="false">
      <c r="A102" s="395" t="s">
        <v>167</v>
      </c>
      <c r="B102" s="396" t="n">
        <v>23693</v>
      </c>
      <c r="C102" s="396" t="n">
        <v>16295</v>
      </c>
      <c r="D102" s="59"/>
      <c r="E102" s="396" t="n">
        <v>3184</v>
      </c>
      <c r="F102" s="397"/>
      <c r="G102" s="397"/>
      <c r="H102" s="397"/>
      <c r="I102" s="398" t="n">
        <v>47.5041333333333</v>
      </c>
      <c r="J102" s="399" t="n">
        <v>556700</v>
      </c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97"/>
      <c r="AB102" s="397"/>
      <c r="AC102" s="397"/>
      <c r="AD102" s="397"/>
      <c r="AE102" s="400"/>
      <c r="AF102" s="400"/>
      <c r="AG102" s="397"/>
      <c r="AH102" s="397"/>
      <c r="AI102" s="397"/>
      <c r="AJ102" s="397"/>
      <c r="AK102" s="397"/>
      <c r="AL102" s="397"/>
      <c r="AM102" s="396" t="n">
        <v>8071</v>
      </c>
      <c r="AN102" s="396" t="n">
        <v>7704</v>
      </c>
    </row>
    <row r="103" customFormat="false" ht="15" hidden="false" customHeight="false" outlineLevel="0" collapsed="false">
      <c r="A103" s="395" t="s">
        <v>168</v>
      </c>
      <c r="B103" s="396" t="n">
        <v>18258</v>
      </c>
      <c r="C103" s="396" t="n">
        <v>10228</v>
      </c>
      <c r="D103" s="59"/>
      <c r="E103" s="396" t="n">
        <v>4511</v>
      </c>
      <c r="F103" s="397"/>
      <c r="G103" s="397"/>
      <c r="H103" s="397"/>
      <c r="I103" s="398" t="n">
        <v>48.5800333333333</v>
      </c>
      <c r="J103" s="399" t="n">
        <v>551300</v>
      </c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400"/>
      <c r="AF103" s="400"/>
      <c r="AG103" s="397"/>
      <c r="AH103" s="397"/>
      <c r="AI103" s="397"/>
      <c r="AJ103" s="397"/>
      <c r="AK103" s="397"/>
      <c r="AL103" s="397"/>
      <c r="AM103" s="396" t="n">
        <v>6738</v>
      </c>
      <c r="AN103" s="396" t="n">
        <v>9098</v>
      </c>
    </row>
    <row r="104" customFormat="false" ht="15" hidden="false" customHeight="false" outlineLevel="0" collapsed="false">
      <c r="A104" s="395" t="s">
        <v>169</v>
      </c>
      <c r="B104" s="396" t="n">
        <v>12648</v>
      </c>
      <c r="C104" s="396" t="n">
        <v>8185</v>
      </c>
      <c r="D104" s="59"/>
      <c r="E104" s="396" t="n">
        <v>2763</v>
      </c>
      <c r="F104" s="397"/>
      <c r="G104" s="397"/>
      <c r="H104" s="397"/>
      <c r="I104" s="398" t="n">
        <v>49.0160333333333</v>
      </c>
      <c r="J104" s="399" t="n">
        <v>551033.333333333</v>
      </c>
      <c r="K104" s="397"/>
      <c r="L104" s="397"/>
      <c r="M104" s="397"/>
      <c r="N104" s="397"/>
      <c r="O104" s="397"/>
      <c r="P104" s="397"/>
      <c r="Q104" s="397"/>
      <c r="R104" s="397"/>
      <c r="S104" s="397"/>
      <c r="T104" s="397"/>
      <c r="U104" s="397"/>
      <c r="V104" s="397"/>
      <c r="W104" s="397"/>
      <c r="X104" s="397"/>
      <c r="Y104" s="397"/>
      <c r="Z104" s="397"/>
      <c r="AA104" s="397"/>
      <c r="AB104" s="397"/>
      <c r="AC104" s="397"/>
      <c r="AD104" s="397"/>
      <c r="AE104" s="400"/>
      <c r="AF104" s="400"/>
      <c r="AG104" s="397"/>
      <c r="AH104" s="397"/>
      <c r="AI104" s="397"/>
      <c r="AJ104" s="397"/>
      <c r="AK104" s="397"/>
      <c r="AL104" s="397"/>
      <c r="AM104" s="396" t="n">
        <v>6393</v>
      </c>
      <c r="AN104" s="396" t="n">
        <v>6076</v>
      </c>
    </row>
    <row r="105" customFormat="false" ht="15" hidden="false" customHeight="false" outlineLevel="0" collapsed="false">
      <c r="A105" s="395" t="s">
        <v>170</v>
      </c>
      <c r="B105" s="396" t="n">
        <v>15795</v>
      </c>
      <c r="C105" s="396" t="n">
        <v>9994</v>
      </c>
      <c r="D105" s="59"/>
      <c r="E105" s="396" t="n">
        <v>3704</v>
      </c>
      <c r="F105" s="397"/>
      <c r="G105" s="397"/>
      <c r="H105" s="397"/>
      <c r="I105" s="398" t="n">
        <v>48.8463333333333</v>
      </c>
      <c r="J105" s="399" t="n">
        <v>539366.666666667</v>
      </c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397"/>
      <c r="AB105" s="397"/>
      <c r="AC105" s="397"/>
      <c r="AD105" s="397"/>
      <c r="AE105" s="400"/>
      <c r="AF105" s="400"/>
      <c r="AG105" s="397"/>
      <c r="AH105" s="397"/>
      <c r="AI105" s="397"/>
      <c r="AJ105" s="397"/>
      <c r="AK105" s="397"/>
      <c r="AL105" s="397"/>
      <c r="AM105" s="396" t="n">
        <v>6189</v>
      </c>
      <c r="AN105" s="396" t="n">
        <v>6268</v>
      </c>
    </row>
    <row r="106" customFormat="false" ht="15" hidden="false" customHeight="false" outlineLevel="0" collapsed="false">
      <c r="A106" s="395" t="s">
        <v>171</v>
      </c>
      <c r="B106" s="396" t="n">
        <v>26296</v>
      </c>
      <c r="C106" s="396" t="n">
        <v>20059</v>
      </c>
      <c r="D106" s="59"/>
      <c r="E106" s="396" t="n">
        <v>3200</v>
      </c>
      <c r="F106" s="397"/>
      <c r="G106" s="397"/>
      <c r="H106" s="397"/>
      <c r="I106" s="398" t="n">
        <v>47.7796666666667</v>
      </c>
      <c r="J106" s="399" t="n">
        <v>529326.333333333</v>
      </c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397"/>
      <c r="AB106" s="397"/>
      <c r="AC106" s="397"/>
      <c r="AD106" s="397"/>
      <c r="AE106" s="400"/>
      <c r="AF106" s="400"/>
      <c r="AG106" s="397"/>
      <c r="AH106" s="397"/>
      <c r="AI106" s="397"/>
      <c r="AJ106" s="397"/>
      <c r="AK106" s="397"/>
      <c r="AL106" s="397"/>
      <c r="AM106" s="396" t="n">
        <v>7713</v>
      </c>
      <c r="AN106" s="396" t="n">
        <v>6907</v>
      </c>
    </row>
    <row r="107" customFormat="false" ht="15" hidden="false" customHeight="false" outlineLevel="0" collapsed="false">
      <c r="A107" s="395" t="s">
        <v>172</v>
      </c>
      <c r="B107" s="396" t="n">
        <v>19145</v>
      </c>
      <c r="C107" s="396" t="n">
        <v>9655</v>
      </c>
      <c r="D107" s="59"/>
      <c r="E107" s="396" t="n">
        <v>3244</v>
      </c>
      <c r="F107" s="397"/>
      <c r="G107" s="397"/>
      <c r="H107" s="397"/>
      <c r="I107" s="398" t="n">
        <v>47.8698</v>
      </c>
      <c r="J107" s="399" t="n">
        <v>526624.333333333</v>
      </c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397"/>
      <c r="Z107" s="397"/>
      <c r="AA107" s="397"/>
      <c r="AB107" s="397"/>
      <c r="AC107" s="397"/>
      <c r="AD107" s="397"/>
      <c r="AE107" s="400"/>
      <c r="AF107" s="400"/>
      <c r="AG107" s="397"/>
      <c r="AH107" s="397"/>
      <c r="AI107" s="397"/>
      <c r="AJ107" s="397"/>
      <c r="AK107" s="397"/>
      <c r="AL107" s="397"/>
      <c r="AM107" s="396" t="n">
        <v>6838</v>
      </c>
      <c r="AN107" s="396" t="n">
        <v>8103</v>
      </c>
    </row>
    <row r="108" customFormat="false" ht="15" hidden="false" customHeight="false" outlineLevel="0" collapsed="false">
      <c r="A108" s="395" t="s">
        <v>173</v>
      </c>
      <c r="B108" s="396" t="n">
        <v>12372</v>
      </c>
      <c r="C108" s="396" t="n">
        <v>8677</v>
      </c>
      <c r="D108" s="59"/>
      <c r="E108" s="396" t="n">
        <v>2795</v>
      </c>
      <c r="F108" s="397"/>
      <c r="G108" s="397"/>
      <c r="H108" s="397"/>
      <c r="I108" s="398" t="n">
        <v>47.9139</v>
      </c>
      <c r="J108" s="399" t="n">
        <v>520561</v>
      </c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  <c r="V108" s="397"/>
      <c r="W108" s="397"/>
      <c r="X108" s="397"/>
      <c r="Y108" s="397"/>
      <c r="Z108" s="397"/>
      <c r="AA108" s="397"/>
      <c r="AB108" s="397"/>
      <c r="AC108" s="397"/>
      <c r="AD108" s="397"/>
      <c r="AE108" s="400"/>
      <c r="AF108" s="400"/>
      <c r="AG108" s="397"/>
      <c r="AH108" s="397"/>
      <c r="AI108" s="397"/>
      <c r="AJ108" s="397"/>
      <c r="AK108" s="397"/>
      <c r="AL108" s="397"/>
      <c r="AM108" s="396" t="n">
        <v>6933</v>
      </c>
      <c r="AN108" s="396" t="n">
        <v>7503</v>
      </c>
    </row>
    <row r="109" customFormat="false" ht="15" hidden="false" customHeight="false" outlineLevel="0" collapsed="false">
      <c r="A109" s="395" t="s">
        <v>174</v>
      </c>
      <c r="B109" s="396" t="n">
        <v>15314</v>
      </c>
      <c r="C109" s="396" t="n">
        <v>9998</v>
      </c>
      <c r="D109" s="59"/>
      <c r="E109" s="396" t="n">
        <v>3576</v>
      </c>
      <c r="F109" s="397"/>
      <c r="G109" s="397"/>
      <c r="H109" s="397"/>
      <c r="I109" s="398" t="n">
        <v>47.6718333333333</v>
      </c>
      <c r="J109" s="399" t="n">
        <v>520104</v>
      </c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97"/>
      <c r="AB109" s="397"/>
      <c r="AC109" s="397"/>
      <c r="AD109" s="397"/>
      <c r="AE109" s="400"/>
      <c r="AF109" s="400"/>
      <c r="AG109" s="397"/>
      <c r="AH109" s="397"/>
      <c r="AI109" s="397"/>
      <c r="AJ109" s="397"/>
      <c r="AK109" s="397"/>
      <c r="AL109" s="397"/>
      <c r="AM109" s="396" t="n">
        <v>7424</v>
      </c>
      <c r="AN109" s="396" t="n">
        <v>7424</v>
      </c>
    </row>
    <row r="110" customFormat="false" ht="15" hidden="false" customHeight="false" outlineLevel="0" collapsed="false">
      <c r="A110" s="395" t="s">
        <v>175</v>
      </c>
      <c r="B110" s="396" t="n">
        <v>26457</v>
      </c>
      <c r="C110" s="396" t="n">
        <v>20861</v>
      </c>
      <c r="D110" s="59"/>
      <c r="E110" s="396" t="n">
        <v>3529</v>
      </c>
      <c r="F110" s="397"/>
      <c r="G110" s="397"/>
      <c r="H110" s="397"/>
      <c r="I110" s="398" t="n">
        <v>46.0911333333333</v>
      </c>
      <c r="J110" s="399" t="n">
        <v>517226</v>
      </c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7"/>
      <c r="X110" s="397"/>
      <c r="Y110" s="397"/>
      <c r="Z110" s="397"/>
      <c r="AA110" s="397"/>
      <c r="AB110" s="397"/>
      <c r="AC110" s="397"/>
      <c r="AD110" s="397"/>
      <c r="AE110" s="400"/>
      <c r="AF110" s="400"/>
      <c r="AG110" s="397"/>
      <c r="AH110" s="397"/>
      <c r="AI110" s="397"/>
      <c r="AJ110" s="397"/>
      <c r="AK110" s="397"/>
      <c r="AL110" s="397"/>
      <c r="AM110" s="396" t="n">
        <v>7399</v>
      </c>
      <c r="AN110" s="396" t="n">
        <v>8399</v>
      </c>
    </row>
    <row r="111" customFormat="false" ht="15" hidden="false" customHeight="false" outlineLevel="0" collapsed="false">
      <c r="A111" s="395" t="s">
        <v>176</v>
      </c>
      <c r="B111" s="396" t="n">
        <v>21223</v>
      </c>
      <c r="C111" s="396" t="n">
        <v>11361</v>
      </c>
      <c r="D111" s="59"/>
      <c r="E111" s="396" t="n">
        <v>4133</v>
      </c>
      <c r="F111" s="397"/>
      <c r="G111" s="397"/>
      <c r="H111" s="397"/>
      <c r="I111" s="398" t="n">
        <v>46.0714</v>
      </c>
      <c r="J111" s="399" t="n">
        <v>514942</v>
      </c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7"/>
      <c r="AB111" s="397"/>
      <c r="AC111" s="397"/>
      <c r="AD111" s="397"/>
      <c r="AE111" s="400"/>
      <c r="AF111" s="400"/>
      <c r="AG111" s="397"/>
      <c r="AH111" s="397"/>
      <c r="AI111" s="397"/>
      <c r="AJ111" s="397"/>
      <c r="AK111" s="397"/>
      <c r="AL111" s="397"/>
      <c r="AM111" s="396" t="n">
        <v>8076</v>
      </c>
      <c r="AN111" s="396" t="n">
        <v>9338</v>
      </c>
    </row>
    <row r="112" customFormat="false" ht="15" hidden="false" customHeight="false" outlineLevel="0" collapsed="false">
      <c r="A112" s="395" t="s">
        <v>177</v>
      </c>
      <c r="B112" s="396" t="n">
        <v>13926</v>
      </c>
      <c r="C112" s="396" t="n">
        <v>9942</v>
      </c>
      <c r="D112" s="59"/>
      <c r="E112" s="396" t="n">
        <v>3069</v>
      </c>
      <c r="F112" s="397"/>
      <c r="G112" s="397"/>
      <c r="H112" s="397"/>
      <c r="I112" s="398" t="n">
        <v>46.0319666666667</v>
      </c>
      <c r="J112" s="399" t="n">
        <v>510774</v>
      </c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7"/>
      <c r="AB112" s="397"/>
      <c r="AC112" s="397"/>
      <c r="AD112" s="397"/>
      <c r="AE112" s="400"/>
      <c r="AF112" s="400"/>
      <c r="AG112" s="397"/>
      <c r="AH112" s="397"/>
      <c r="AI112" s="397"/>
      <c r="AJ112" s="397"/>
      <c r="AK112" s="397"/>
      <c r="AL112" s="397"/>
      <c r="AM112" s="396" t="n">
        <v>6833</v>
      </c>
      <c r="AN112" s="396" t="n">
        <v>7415</v>
      </c>
    </row>
    <row r="113" customFormat="false" ht="15" hidden="false" customHeight="false" outlineLevel="0" collapsed="false">
      <c r="A113" s="395" t="s">
        <v>178</v>
      </c>
      <c r="B113" s="396" t="n">
        <v>16489</v>
      </c>
      <c r="C113" s="396" t="n">
        <v>12964</v>
      </c>
      <c r="D113" s="59"/>
      <c r="E113" s="396" t="n">
        <v>3951</v>
      </c>
      <c r="F113" s="397"/>
      <c r="G113" s="397"/>
      <c r="H113" s="397"/>
      <c r="I113" s="398" t="n">
        <v>43.1636333333333</v>
      </c>
      <c r="J113" s="399" t="n">
        <v>507378</v>
      </c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7"/>
      <c r="AB113" s="397"/>
      <c r="AC113" s="397"/>
      <c r="AD113" s="397"/>
      <c r="AE113" s="400"/>
      <c r="AF113" s="400"/>
      <c r="AG113" s="397"/>
      <c r="AH113" s="397"/>
      <c r="AI113" s="397"/>
      <c r="AJ113" s="397"/>
      <c r="AK113" s="397"/>
      <c r="AL113" s="397"/>
      <c r="AM113" s="396" t="n">
        <v>6435</v>
      </c>
      <c r="AN113" s="396" t="n">
        <v>8911</v>
      </c>
    </row>
    <row r="114" customFormat="false" ht="15" hidden="false" customHeight="false" outlineLevel="0" collapsed="false">
      <c r="A114" s="395" t="s">
        <v>179</v>
      </c>
      <c r="B114" s="396" t="n">
        <v>28835</v>
      </c>
      <c r="C114" s="396" t="n">
        <v>24772</v>
      </c>
      <c r="D114" s="59"/>
      <c r="E114" s="396" t="n">
        <v>3303</v>
      </c>
      <c r="F114" s="397"/>
      <c r="G114" s="397"/>
      <c r="H114" s="397"/>
      <c r="I114" s="398" t="n">
        <v>42.4203333333333</v>
      </c>
      <c r="J114" s="399" t="n">
        <v>503713</v>
      </c>
      <c r="K114" s="397"/>
      <c r="L114" s="397"/>
      <c r="M114" s="397"/>
      <c r="N114" s="397"/>
      <c r="O114" s="397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7"/>
      <c r="AB114" s="397"/>
      <c r="AC114" s="397"/>
      <c r="AD114" s="397"/>
      <c r="AE114" s="400"/>
      <c r="AF114" s="400"/>
      <c r="AG114" s="397"/>
      <c r="AH114" s="397"/>
      <c r="AI114" s="397"/>
      <c r="AJ114" s="397"/>
      <c r="AK114" s="397"/>
      <c r="AL114" s="397"/>
      <c r="AM114" s="396" t="n">
        <v>8086</v>
      </c>
      <c r="AN114" s="396" t="n">
        <v>9929</v>
      </c>
    </row>
    <row r="115" customFormat="false" ht="15" hidden="false" customHeight="false" outlineLevel="0" collapsed="false">
      <c r="A115" s="395" t="s">
        <v>180</v>
      </c>
      <c r="B115" s="396" t="n">
        <v>24622</v>
      </c>
      <c r="C115" s="396" t="n">
        <v>17665</v>
      </c>
      <c r="D115" s="59"/>
      <c r="E115" s="396" t="n">
        <v>3793</v>
      </c>
      <c r="F115" s="397"/>
      <c r="G115" s="397"/>
      <c r="H115" s="397"/>
      <c r="I115" s="398" t="n">
        <v>42.9775666666667</v>
      </c>
      <c r="J115" s="399" t="n">
        <v>503231</v>
      </c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7"/>
      <c r="AB115" s="397"/>
      <c r="AC115" s="397"/>
      <c r="AD115" s="397"/>
      <c r="AE115" s="400"/>
      <c r="AF115" s="400"/>
      <c r="AG115" s="397"/>
      <c r="AH115" s="397"/>
      <c r="AI115" s="397"/>
      <c r="AJ115" s="397"/>
      <c r="AK115" s="397"/>
      <c r="AL115" s="397"/>
      <c r="AM115" s="396" t="n">
        <v>11089</v>
      </c>
      <c r="AN115" s="396" t="n">
        <v>11698</v>
      </c>
    </row>
    <row r="116" customFormat="false" ht="15" hidden="false" customHeight="false" outlineLevel="0" collapsed="false">
      <c r="A116" s="395" t="s">
        <v>181</v>
      </c>
      <c r="B116" s="396" t="n">
        <v>16104</v>
      </c>
      <c r="C116" s="396" t="n">
        <v>11793</v>
      </c>
      <c r="D116" s="59"/>
      <c r="E116" s="396" t="n">
        <v>3794</v>
      </c>
      <c r="F116" s="397"/>
      <c r="G116" s="397"/>
      <c r="H116" s="397"/>
      <c r="I116" s="398" t="n">
        <v>43.0369333333333</v>
      </c>
      <c r="J116" s="399" t="n">
        <v>497228</v>
      </c>
      <c r="K116" s="397"/>
      <c r="L116" s="397"/>
      <c r="M116" s="397"/>
      <c r="N116" s="397"/>
      <c r="O116" s="397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7"/>
      <c r="AB116" s="397"/>
      <c r="AC116" s="397"/>
      <c r="AD116" s="397"/>
      <c r="AE116" s="400"/>
      <c r="AF116" s="400"/>
      <c r="AG116" s="397"/>
      <c r="AH116" s="397"/>
      <c r="AI116" s="397"/>
      <c r="AJ116" s="397"/>
      <c r="AK116" s="397"/>
      <c r="AL116" s="397"/>
      <c r="AM116" s="396" t="n">
        <v>8680</v>
      </c>
      <c r="AN116" s="396" t="n">
        <v>10100</v>
      </c>
    </row>
    <row r="117" customFormat="false" ht="15" hidden="false" customHeight="false" outlineLevel="0" collapsed="false">
      <c r="A117" s="395" t="s">
        <v>182</v>
      </c>
      <c r="B117" s="396" t="n">
        <v>19488</v>
      </c>
      <c r="C117" s="396" t="n">
        <v>14154</v>
      </c>
      <c r="D117" s="59"/>
      <c r="E117" s="396" t="n">
        <v>3993</v>
      </c>
      <c r="F117" s="397"/>
      <c r="G117" s="397"/>
      <c r="H117" s="397"/>
      <c r="I117" s="398" t="n">
        <v>43.4699666666667</v>
      </c>
      <c r="J117" s="399" t="n">
        <v>499285.333333333</v>
      </c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7"/>
      <c r="AB117" s="397"/>
      <c r="AC117" s="397"/>
      <c r="AD117" s="397"/>
      <c r="AE117" s="400"/>
      <c r="AF117" s="400"/>
      <c r="AG117" s="397"/>
      <c r="AH117" s="397"/>
      <c r="AI117" s="397"/>
      <c r="AJ117" s="397"/>
      <c r="AK117" s="397"/>
      <c r="AL117" s="397"/>
      <c r="AM117" s="396" t="n">
        <v>10255</v>
      </c>
      <c r="AN117" s="396" t="n">
        <v>11762</v>
      </c>
    </row>
    <row r="118" customFormat="false" ht="15" hidden="false" customHeight="false" outlineLevel="0" collapsed="false">
      <c r="A118" s="395" t="s">
        <v>183</v>
      </c>
      <c r="B118" s="396" t="n">
        <v>31466</v>
      </c>
      <c r="C118" s="396" t="n">
        <v>27131</v>
      </c>
      <c r="D118" s="59"/>
      <c r="E118" s="396" t="n">
        <v>3885</v>
      </c>
      <c r="F118" s="397"/>
      <c r="G118" s="397"/>
      <c r="H118" s="397"/>
      <c r="I118" s="398" t="n">
        <v>42.4531666666667</v>
      </c>
      <c r="J118" s="399" t="n">
        <v>500484.333333333</v>
      </c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7"/>
      <c r="AB118" s="397"/>
      <c r="AC118" s="397"/>
      <c r="AD118" s="397"/>
      <c r="AE118" s="400"/>
      <c r="AF118" s="400"/>
      <c r="AG118" s="397"/>
      <c r="AH118" s="397"/>
      <c r="AI118" s="397"/>
      <c r="AJ118" s="397"/>
      <c r="AK118" s="397"/>
      <c r="AL118" s="397"/>
      <c r="AM118" s="396" t="n">
        <v>10291</v>
      </c>
      <c r="AN118" s="396" t="n">
        <v>12823</v>
      </c>
    </row>
    <row r="119" customFormat="false" ht="15" hidden="false" customHeight="false" outlineLevel="0" collapsed="false">
      <c r="A119" s="395" t="s">
        <v>184</v>
      </c>
      <c r="B119" s="396" t="n">
        <v>27293</v>
      </c>
      <c r="C119" s="396" t="n">
        <v>18668</v>
      </c>
      <c r="D119" s="59"/>
      <c r="E119" s="396" t="n">
        <v>5473</v>
      </c>
      <c r="F119" s="397"/>
      <c r="G119" s="397"/>
      <c r="H119" s="397"/>
      <c r="I119" s="398" t="n">
        <v>41.6397</v>
      </c>
      <c r="J119" s="399" t="n">
        <v>500923</v>
      </c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7"/>
      <c r="AB119" s="397"/>
      <c r="AC119" s="397"/>
      <c r="AD119" s="397"/>
      <c r="AE119" s="400"/>
      <c r="AF119" s="400"/>
      <c r="AG119" s="397"/>
      <c r="AH119" s="397"/>
      <c r="AI119" s="397"/>
      <c r="AJ119" s="397"/>
      <c r="AK119" s="397"/>
      <c r="AL119" s="397"/>
      <c r="AM119" s="396" t="n">
        <v>10925</v>
      </c>
      <c r="AN119" s="396" t="n">
        <v>13680</v>
      </c>
    </row>
    <row r="120" customFormat="false" ht="15" hidden="false" customHeight="false" outlineLevel="0" collapsed="false">
      <c r="A120" s="395" t="s">
        <v>185</v>
      </c>
      <c r="B120" s="396" t="n">
        <v>17641</v>
      </c>
      <c r="C120" s="396" t="n">
        <v>16038</v>
      </c>
      <c r="D120" s="59"/>
      <c r="E120" s="396" t="n">
        <v>2933</v>
      </c>
      <c r="F120" s="397"/>
      <c r="G120" s="397"/>
      <c r="H120" s="397"/>
      <c r="I120" s="398" t="n">
        <v>41.0102092062756</v>
      </c>
      <c r="J120" s="399" t="n">
        <v>497496.666666667</v>
      </c>
      <c r="K120" s="397"/>
      <c r="L120" s="397"/>
      <c r="M120" s="397"/>
      <c r="N120" s="397"/>
      <c r="O120" s="397"/>
      <c r="P120" s="397"/>
      <c r="Q120" s="397"/>
      <c r="R120" s="397"/>
      <c r="S120" s="397"/>
      <c r="T120" s="397"/>
      <c r="U120" s="397"/>
      <c r="V120" s="397"/>
      <c r="W120" s="397"/>
      <c r="X120" s="397"/>
      <c r="Y120" s="397"/>
      <c r="Z120" s="397"/>
      <c r="AA120" s="397"/>
      <c r="AB120" s="397"/>
      <c r="AC120" s="397"/>
      <c r="AD120" s="397"/>
      <c r="AE120" s="400"/>
      <c r="AF120" s="400"/>
      <c r="AG120" s="397"/>
      <c r="AH120" s="397"/>
      <c r="AI120" s="397"/>
      <c r="AJ120" s="397"/>
      <c r="AK120" s="397"/>
      <c r="AL120" s="397"/>
      <c r="AM120" s="396" t="n">
        <v>9075</v>
      </c>
      <c r="AN120" s="396" t="n">
        <v>11781</v>
      </c>
    </row>
    <row r="121" customFormat="false" ht="15" hidden="false" customHeight="false" outlineLevel="0" collapsed="false">
      <c r="A121" s="395" t="s">
        <v>187</v>
      </c>
      <c r="B121" s="396" t="n">
        <v>20860</v>
      </c>
      <c r="C121" s="396" t="n">
        <v>17020</v>
      </c>
      <c r="D121" s="59"/>
      <c r="E121" s="396" t="n">
        <v>4258</v>
      </c>
      <c r="F121" s="397"/>
      <c r="G121" s="397"/>
      <c r="H121" s="397"/>
      <c r="I121" s="398" t="n">
        <v>41.1004945452584</v>
      </c>
      <c r="J121" s="399" t="n">
        <v>498613.333333333</v>
      </c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397"/>
      <c r="Z121" s="397"/>
      <c r="AA121" s="397"/>
      <c r="AB121" s="397"/>
      <c r="AC121" s="397"/>
      <c r="AD121" s="397"/>
      <c r="AE121" s="400"/>
      <c r="AF121" s="400"/>
      <c r="AG121" s="397"/>
      <c r="AH121" s="397"/>
      <c r="AI121" s="397"/>
      <c r="AJ121" s="397"/>
      <c r="AK121" s="397"/>
      <c r="AL121" s="397"/>
      <c r="AM121" s="396" t="n">
        <v>9052</v>
      </c>
      <c r="AN121" s="396" t="n">
        <v>13193</v>
      </c>
    </row>
    <row r="122" customFormat="false" ht="15" hidden="false" customHeight="false" outlineLevel="0" collapsed="false">
      <c r="A122" s="395" t="s">
        <v>188</v>
      </c>
      <c r="B122" s="396" t="n">
        <v>33741</v>
      </c>
      <c r="C122" s="396" t="n">
        <v>28933</v>
      </c>
      <c r="D122" s="59"/>
      <c r="E122" s="396" t="n">
        <v>4452</v>
      </c>
      <c r="F122" s="397"/>
      <c r="G122" s="397"/>
      <c r="H122" s="397"/>
      <c r="I122" s="398" t="n">
        <v>40.9398217290508</v>
      </c>
      <c r="J122" s="399" t="n">
        <v>501400</v>
      </c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397"/>
      <c r="AA122" s="397"/>
      <c r="AB122" s="397"/>
      <c r="AC122" s="397"/>
      <c r="AD122" s="397"/>
      <c r="AE122" s="400"/>
      <c r="AF122" s="400"/>
      <c r="AG122" s="397"/>
      <c r="AH122" s="397"/>
      <c r="AI122" s="397"/>
      <c r="AJ122" s="397"/>
      <c r="AK122" s="397"/>
      <c r="AL122" s="397"/>
      <c r="AM122" s="396" t="n">
        <v>9825</v>
      </c>
      <c r="AN122" s="396" t="n">
        <v>15234</v>
      </c>
    </row>
    <row r="123" customFormat="false" ht="15" hidden="false" customHeight="false" outlineLevel="0" collapsed="false">
      <c r="A123" s="395" t="s">
        <v>189</v>
      </c>
      <c r="B123" s="396" t="n">
        <v>28657</v>
      </c>
      <c r="C123" s="396" t="n">
        <v>23313</v>
      </c>
      <c r="D123" s="59"/>
      <c r="E123" s="396" t="n">
        <v>6024</v>
      </c>
      <c r="F123" s="397"/>
      <c r="G123" s="397"/>
      <c r="H123" s="397"/>
      <c r="I123" s="398" t="n">
        <v>40.9967565431546</v>
      </c>
      <c r="J123" s="399" t="n">
        <v>501333.333333333</v>
      </c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397"/>
      <c r="AB123" s="397"/>
      <c r="AC123" s="397"/>
      <c r="AD123" s="397"/>
      <c r="AE123" s="400"/>
      <c r="AF123" s="400"/>
      <c r="AG123" s="397"/>
      <c r="AH123" s="397"/>
      <c r="AI123" s="397"/>
      <c r="AJ123" s="397"/>
      <c r="AK123" s="397"/>
      <c r="AL123" s="397"/>
      <c r="AM123" s="396" t="n">
        <v>10697</v>
      </c>
      <c r="AN123" s="396" t="n">
        <v>17081</v>
      </c>
    </row>
    <row r="124" customFormat="false" ht="15" hidden="false" customHeight="false" outlineLevel="0" collapsed="false">
      <c r="A124" s="395" t="s">
        <v>190</v>
      </c>
      <c r="B124" s="396" t="n">
        <v>19459</v>
      </c>
      <c r="C124" s="396" t="n">
        <v>19267</v>
      </c>
      <c r="D124" s="59"/>
      <c r="E124" s="396" t="n">
        <v>3414</v>
      </c>
      <c r="F124" s="397"/>
      <c r="G124" s="397"/>
      <c r="H124" s="397"/>
      <c r="I124" s="398" t="n">
        <v>41.383818136502</v>
      </c>
      <c r="J124" s="399" t="n">
        <v>505326.666666667</v>
      </c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397"/>
      <c r="AB124" s="397"/>
      <c r="AC124" s="397"/>
      <c r="AD124" s="397"/>
      <c r="AE124" s="400"/>
      <c r="AF124" s="400"/>
      <c r="AG124" s="397"/>
      <c r="AH124" s="397"/>
      <c r="AI124" s="397"/>
      <c r="AJ124" s="397"/>
      <c r="AK124" s="397"/>
      <c r="AL124" s="397"/>
      <c r="AM124" s="396" t="n">
        <v>9892</v>
      </c>
      <c r="AN124" s="396" t="n">
        <v>15726</v>
      </c>
    </row>
    <row r="125" customFormat="false" ht="15" hidden="false" customHeight="false" outlineLevel="0" collapsed="false">
      <c r="A125" s="395" t="s">
        <v>191</v>
      </c>
      <c r="B125" s="396" t="n">
        <v>23702</v>
      </c>
      <c r="C125" s="396" t="n">
        <v>20444</v>
      </c>
      <c r="D125" s="59"/>
      <c r="E125" s="396" t="n">
        <v>5114</v>
      </c>
      <c r="F125" s="397"/>
      <c r="G125" s="397"/>
      <c r="H125" s="397"/>
      <c r="I125" s="398" t="n">
        <v>40.7115894695024</v>
      </c>
      <c r="J125" s="399" t="n">
        <v>516660</v>
      </c>
      <c r="K125" s="397"/>
      <c r="L125" s="397"/>
      <c r="M125" s="397"/>
      <c r="N125" s="397"/>
      <c r="O125" s="397"/>
      <c r="P125" s="397"/>
      <c r="Q125" s="397"/>
      <c r="R125" s="397"/>
      <c r="S125" s="397"/>
      <c r="T125" s="397"/>
      <c r="U125" s="397"/>
      <c r="V125" s="397"/>
      <c r="W125" s="397"/>
      <c r="X125" s="397"/>
      <c r="Y125" s="397"/>
      <c r="Z125" s="397"/>
      <c r="AA125" s="397"/>
      <c r="AB125" s="397"/>
      <c r="AC125" s="397"/>
      <c r="AD125" s="397"/>
      <c r="AE125" s="400"/>
      <c r="AF125" s="400"/>
      <c r="AG125" s="397"/>
      <c r="AH125" s="397"/>
      <c r="AI125" s="397"/>
      <c r="AJ125" s="397"/>
      <c r="AK125" s="397"/>
      <c r="AL125" s="397"/>
      <c r="AM125" s="396" t="n">
        <v>12121</v>
      </c>
      <c r="AN125" s="396" t="n">
        <v>20308</v>
      </c>
    </row>
    <row r="126" customFormat="false" ht="15" hidden="false" customHeight="false" outlineLevel="0" collapsed="false">
      <c r="A126" s="395" t="s">
        <v>192</v>
      </c>
      <c r="B126" s="396" t="n">
        <v>38007</v>
      </c>
      <c r="C126" s="396" t="n">
        <v>35060</v>
      </c>
      <c r="D126" s="59"/>
      <c r="E126" s="396" t="n">
        <v>4884</v>
      </c>
      <c r="F126" s="397"/>
      <c r="G126" s="397"/>
      <c r="H126" s="397"/>
      <c r="I126" s="398" t="n">
        <v>39.6264421756775</v>
      </c>
      <c r="J126" s="399" t="n">
        <v>517116.666666667</v>
      </c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97"/>
      <c r="AB126" s="397"/>
      <c r="AC126" s="397"/>
      <c r="AD126" s="397"/>
      <c r="AE126" s="400"/>
      <c r="AF126" s="400"/>
      <c r="AG126" s="397"/>
      <c r="AH126" s="397"/>
      <c r="AI126" s="397"/>
      <c r="AJ126" s="397"/>
      <c r="AK126" s="397"/>
      <c r="AL126" s="397"/>
      <c r="AM126" s="396" t="n">
        <v>12560</v>
      </c>
      <c r="AN126" s="396" t="n">
        <v>23038</v>
      </c>
    </row>
    <row r="127" customFormat="false" ht="15" hidden="false" customHeight="false" outlineLevel="0" collapsed="false">
      <c r="A127" s="395" t="s">
        <v>193</v>
      </c>
      <c r="B127" s="396" t="n">
        <v>32632</v>
      </c>
      <c r="C127" s="396" t="n">
        <v>33482</v>
      </c>
      <c r="D127" s="59"/>
      <c r="E127" s="396" t="n">
        <v>7057</v>
      </c>
      <c r="F127" s="397"/>
      <c r="G127" s="397"/>
      <c r="H127" s="397"/>
      <c r="I127" s="398" t="n">
        <v>38.88975</v>
      </c>
      <c r="J127" s="399" t="n">
        <v>514713.333333333</v>
      </c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397"/>
      <c r="Z127" s="397"/>
      <c r="AA127" s="397"/>
      <c r="AB127" s="397"/>
      <c r="AC127" s="397"/>
      <c r="AD127" s="397"/>
      <c r="AE127" s="400"/>
      <c r="AF127" s="400"/>
      <c r="AG127" s="397"/>
      <c r="AH127" s="397"/>
      <c r="AI127" s="397"/>
      <c r="AJ127" s="397"/>
      <c r="AK127" s="397"/>
      <c r="AL127" s="397"/>
      <c r="AM127" s="396" t="n">
        <v>12904</v>
      </c>
      <c r="AN127" s="396" t="n">
        <v>30863</v>
      </c>
    </row>
    <row r="128" customFormat="false" ht="15" hidden="false" customHeight="false" outlineLevel="0" collapsed="false">
      <c r="A128" s="395" t="s">
        <v>194</v>
      </c>
      <c r="B128" s="396" t="n">
        <v>23003</v>
      </c>
      <c r="C128" s="396" t="n">
        <v>24027</v>
      </c>
      <c r="D128" s="59" t="n">
        <v>5275.1</v>
      </c>
      <c r="E128" s="396" t="n">
        <v>4157</v>
      </c>
      <c r="F128" s="397" t="n">
        <v>0</v>
      </c>
      <c r="G128" s="399" t="n">
        <v>498.0347</v>
      </c>
      <c r="H128" s="399" t="n">
        <v>430.4594</v>
      </c>
      <c r="I128" s="398" t="n">
        <v>38.3901672222222</v>
      </c>
      <c r="J128" s="399" t="n">
        <v>503760</v>
      </c>
      <c r="K128" s="399" t="n">
        <v>2426.0742</v>
      </c>
      <c r="L128" s="399" t="n">
        <v>303.4859</v>
      </c>
      <c r="M128" s="399" t="n">
        <v>700.9912</v>
      </c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397"/>
      <c r="AB128" s="397"/>
      <c r="AC128" s="397"/>
      <c r="AD128" s="397"/>
      <c r="AE128" s="400"/>
      <c r="AF128" s="400"/>
      <c r="AG128" s="397"/>
      <c r="AH128" s="397"/>
      <c r="AI128" s="397"/>
      <c r="AJ128" s="397"/>
      <c r="AK128" s="397"/>
      <c r="AL128" s="397"/>
      <c r="AM128" s="396" t="n">
        <v>15156</v>
      </c>
      <c r="AN128" s="396" t="n">
        <v>24563</v>
      </c>
    </row>
    <row r="129" customFormat="false" ht="15" hidden="false" customHeight="false" outlineLevel="0" collapsed="false">
      <c r="A129" s="395" t="s">
        <v>195</v>
      </c>
      <c r="B129" s="396" t="n">
        <v>29674</v>
      </c>
      <c r="C129" s="396" t="n">
        <v>26767</v>
      </c>
      <c r="D129" s="59" t="n">
        <v>13473.4</v>
      </c>
      <c r="E129" s="396" t="n">
        <v>5618</v>
      </c>
      <c r="F129" s="397" t="n">
        <v>379.2</v>
      </c>
      <c r="G129" s="399" t="n">
        <v>1063.935</v>
      </c>
      <c r="H129" s="399" t="n">
        <v>841.0294</v>
      </c>
      <c r="I129" s="398" t="n">
        <v>37.9992266666667</v>
      </c>
      <c r="J129" s="399" t="n">
        <v>506416.666666667</v>
      </c>
      <c r="K129" s="399" t="n">
        <v>5378.8</v>
      </c>
      <c r="L129" s="399" t="n">
        <v>680.2174</v>
      </c>
      <c r="M129" s="399" t="n">
        <v>1539.9251</v>
      </c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397"/>
      <c r="AB129" s="397"/>
      <c r="AC129" s="397"/>
      <c r="AD129" s="397"/>
      <c r="AE129" s="400"/>
      <c r="AF129" s="400"/>
      <c r="AG129" s="397"/>
      <c r="AH129" s="397"/>
      <c r="AI129" s="397"/>
      <c r="AJ129" s="397"/>
      <c r="AK129" s="397"/>
      <c r="AL129" s="397"/>
      <c r="AM129" s="396" t="n">
        <v>17259</v>
      </c>
      <c r="AN129" s="396" t="n">
        <v>28754</v>
      </c>
    </row>
    <row r="130" customFormat="false" ht="15" hidden="false" customHeight="false" outlineLevel="0" collapsed="false">
      <c r="A130" s="395" t="s">
        <v>196</v>
      </c>
      <c r="B130" s="396" t="n">
        <v>47108</v>
      </c>
      <c r="C130" s="396" t="n">
        <v>38442</v>
      </c>
      <c r="D130" s="59" t="n">
        <v>21566.7</v>
      </c>
      <c r="E130" s="396" t="n">
        <v>5625</v>
      </c>
      <c r="F130" s="397" t="n">
        <v>455.5</v>
      </c>
      <c r="G130" s="399" t="n">
        <v>1637.7545</v>
      </c>
      <c r="H130" s="399" t="n">
        <v>1303.0086</v>
      </c>
      <c r="I130" s="398" t="n">
        <v>37.7412666666667</v>
      </c>
      <c r="J130" s="399" t="n">
        <v>505796.666666667</v>
      </c>
      <c r="K130" s="399" t="n">
        <v>8919.5942</v>
      </c>
      <c r="L130" s="399" t="n">
        <v>1083.134</v>
      </c>
      <c r="M130" s="399" t="n">
        <v>2553.5512</v>
      </c>
      <c r="N130" s="397"/>
      <c r="O130" s="397"/>
      <c r="P130" s="397"/>
      <c r="Q130" s="397"/>
      <c r="R130" s="397"/>
      <c r="S130" s="397"/>
      <c r="T130" s="397" t="n">
        <v>279.7</v>
      </c>
      <c r="U130" s="397" t="n">
        <v>2345.8</v>
      </c>
      <c r="V130" s="397" t="n">
        <v>1624.3</v>
      </c>
      <c r="W130" s="397" t="n">
        <v>1230.8</v>
      </c>
      <c r="X130" s="397" t="n">
        <v>0</v>
      </c>
      <c r="Y130" s="397" t="n">
        <v>73.6</v>
      </c>
      <c r="Z130" s="397" t="n">
        <v>546</v>
      </c>
      <c r="AA130" s="59" t="n">
        <v>1910.3</v>
      </c>
      <c r="AB130" s="59"/>
      <c r="AC130" s="397" t="n">
        <v>905.7</v>
      </c>
      <c r="AD130" s="397" t="n">
        <v>5626.9</v>
      </c>
      <c r="AE130" s="400"/>
      <c r="AF130" s="400"/>
      <c r="AG130" s="397"/>
      <c r="AH130" s="397"/>
      <c r="AI130" s="397"/>
      <c r="AJ130" s="397"/>
      <c r="AK130" s="397"/>
      <c r="AL130" s="397"/>
      <c r="AM130" s="396" t="n">
        <v>21675</v>
      </c>
      <c r="AN130" s="396" t="n">
        <v>30842</v>
      </c>
    </row>
    <row r="131" customFormat="false" ht="15" hidden="false" customHeight="false" outlineLevel="0" collapsed="false">
      <c r="A131" s="395" t="s">
        <v>197</v>
      </c>
      <c r="B131" s="396" t="n">
        <v>42113</v>
      </c>
      <c r="C131" s="396" t="n">
        <v>34906</v>
      </c>
      <c r="D131" s="59" t="n">
        <v>35864.9</v>
      </c>
      <c r="E131" s="396" t="n">
        <v>8869</v>
      </c>
      <c r="F131" s="397" t="n">
        <v>1789.5</v>
      </c>
      <c r="G131" s="399" t="n">
        <v>2322.9082</v>
      </c>
      <c r="H131" s="399" t="n">
        <v>1736.1078</v>
      </c>
      <c r="I131" s="398" t="n">
        <v>35.1343666666667</v>
      </c>
      <c r="J131" s="399" t="n">
        <v>508256.666666667</v>
      </c>
      <c r="K131" s="399" t="n">
        <v>10701.6</v>
      </c>
      <c r="L131" s="399" t="n">
        <v>1448.2031</v>
      </c>
      <c r="M131" s="399" t="n">
        <v>3789.4651</v>
      </c>
      <c r="N131" s="397"/>
      <c r="O131" s="397"/>
      <c r="P131" s="397"/>
      <c r="Q131" s="397"/>
      <c r="R131" s="397"/>
      <c r="S131" s="397"/>
      <c r="T131" s="397" t="n">
        <v>452</v>
      </c>
      <c r="U131" s="397" t="n">
        <v>3837</v>
      </c>
      <c r="V131" s="397" t="n">
        <v>2443</v>
      </c>
      <c r="W131" s="397" t="n">
        <v>1859.4</v>
      </c>
      <c r="X131" s="397" t="n">
        <v>0</v>
      </c>
      <c r="Y131" s="397" t="n">
        <v>5.6</v>
      </c>
      <c r="Z131" s="397" t="n">
        <v>1321.3</v>
      </c>
      <c r="AA131" s="59" t="n">
        <v>3096.5</v>
      </c>
      <c r="AB131" s="59"/>
      <c r="AC131" s="397" t="n">
        <v>1573</v>
      </c>
      <c r="AD131" s="397" t="n">
        <v>9797.6</v>
      </c>
      <c r="AE131" s="400"/>
      <c r="AF131" s="400"/>
      <c r="AG131" s="397"/>
      <c r="AH131" s="397"/>
      <c r="AI131" s="397"/>
      <c r="AJ131" s="397"/>
      <c r="AK131" s="397"/>
      <c r="AL131" s="397"/>
      <c r="AM131" s="396" t="n">
        <v>20992</v>
      </c>
      <c r="AN131" s="396" t="n">
        <v>35241</v>
      </c>
    </row>
    <row r="132" customFormat="false" ht="15" hidden="false" customHeight="false" outlineLevel="0" collapsed="false">
      <c r="A132" s="395" t="s">
        <v>198</v>
      </c>
      <c r="B132" s="396" t="n">
        <v>29866</v>
      </c>
      <c r="C132" s="396" t="n">
        <v>35510</v>
      </c>
      <c r="D132" s="59" t="n">
        <v>6422.6</v>
      </c>
      <c r="E132" s="396" t="n">
        <v>5799</v>
      </c>
      <c r="F132" s="397" t="n">
        <v>0</v>
      </c>
      <c r="G132" s="399" t="n">
        <v>780.057586</v>
      </c>
      <c r="H132" s="399" t="n">
        <v>603.29565</v>
      </c>
      <c r="I132" s="398" t="n">
        <v>36.1519</v>
      </c>
      <c r="J132" s="399" t="n">
        <v>507616.666666667</v>
      </c>
      <c r="K132" s="399" t="n">
        <v>3455.090287</v>
      </c>
      <c r="L132" s="399" t="n">
        <v>361.819418</v>
      </c>
      <c r="M132" s="399" t="n">
        <v>935.845586</v>
      </c>
      <c r="N132" s="399" t="n">
        <v>5904.4</v>
      </c>
      <c r="O132" s="399" t="n">
        <v>125.1</v>
      </c>
      <c r="P132" s="399" t="n">
        <v>4608</v>
      </c>
      <c r="Q132" s="399" t="n">
        <v>1171.3</v>
      </c>
      <c r="R132" s="399" t="n">
        <v>0</v>
      </c>
      <c r="S132" s="399" t="n">
        <v>3285.1</v>
      </c>
      <c r="T132" s="397" t="n">
        <v>28.6</v>
      </c>
      <c r="U132" s="397" t="n">
        <v>213.7</v>
      </c>
      <c r="V132" s="397" t="n">
        <v>346.9</v>
      </c>
      <c r="W132" s="397" t="n">
        <v>255.2</v>
      </c>
      <c r="X132" s="397" t="n">
        <v>0</v>
      </c>
      <c r="Y132" s="397" t="n">
        <v>0.4</v>
      </c>
      <c r="Z132" s="397" t="n">
        <v>268.7</v>
      </c>
      <c r="AA132" s="59" t="n">
        <v>182.5</v>
      </c>
      <c r="AB132" s="59"/>
      <c r="AC132" s="397" t="n">
        <v>142.2</v>
      </c>
      <c r="AD132" s="397" t="n">
        <v>908.2</v>
      </c>
      <c r="AE132" s="400" t="n">
        <v>2805</v>
      </c>
      <c r="AF132" s="400" t="n">
        <v>3487.4</v>
      </c>
      <c r="AG132" s="397" t="n">
        <v>1044.52</v>
      </c>
      <c r="AH132" s="397" t="n">
        <v>1272.74</v>
      </c>
      <c r="AI132" s="397" t="n">
        <v>11.55</v>
      </c>
      <c r="AJ132" s="397" t="n">
        <v>5.19</v>
      </c>
      <c r="AK132" s="397" t="n">
        <v>23.94</v>
      </c>
      <c r="AL132" s="397" t="n">
        <v>20.47</v>
      </c>
      <c r="AM132" s="396" t="n">
        <v>16190</v>
      </c>
      <c r="AN132" s="396" t="n">
        <v>33374</v>
      </c>
    </row>
    <row r="133" customFormat="false" ht="15" hidden="false" customHeight="false" outlineLevel="0" collapsed="false">
      <c r="A133" s="395" t="s">
        <v>199</v>
      </c>
      <c r="B133" s="396" t="n">
        <v>39793</v>
      </c>
      <c r="C133" s="396" t="n">
        <v>40536</v>
      </c>
      <c r="D133" s="59" t="n">
        <v>16590.2</v>
      </c>
      <c r="E133" s="396" t="n">
        <v>8408</v>
      </c>
      <c r="F133" s="397" t="n">
        <v>541.4</v>
      </c>
      <c r="G133" s="399" t="n">
        <v>1730.157312</v>
      </c>
      <c r="H133" s="399" t="n">
        <v>976.360307</v>
      </c>
      <c r="I133" s="398" t="n">
        <v>36.3224333333333</v>
      </c>
      <c r="J133" s="399" t="n">
        <v>510093.333333333</v>
      </c>
      <c r="K133" s="399" t="n">
        <v>7576.159777</v>
      </c>
      <c r="L133" s="399" t="n">
        <v>702.30605</v>
      </c>
      <c r="M133" s="399" t="n">
        <v>2075.546825</v>
      </c>
      <c r="N133" s="399" t="n">
        <v>7304.4</v>
      </c>
      <c r="O133" s="399" t="n">
        <v>146</v>
      </c>
      <c r="P133" s="399" t="n">
        <v>6529.9</v>
      </c>
      <c r="Q133" s="399" t="n">
        <v>628.5</v>
      </c>
      <c r="R133" s="399" t="n">
        <v>0</v>
      </c>
      <c r="S133" s="399" t="n">
        <v>7563.4</v>
      </c>
      <c r="T133" s="397" t="n">
        <v>114.4</v>
      </c>
      <c r="U133" s="397" t="n">
        <v>812.7</v>
      </c>
      <c r="V133" s="397" t="n">
        <v>1149.8</v>
      </c>
      <c r="W133" s="397" t="n">
        <v>883.9</v>
      </c>
      <c r="X133" s="397" t="n">
        <v>0</v>
      </c>
      <c r="Y133" s="397" t="n">
        <v>2</v>
      </c>
      <c r="Z133" s="397" t="n">
        <v>676.3</v>
      </c>
      <c r="AA133" s="59" t="n">
        <v>860.9</v>
      </c>
      <c r="AB133" s="59"/>
      <c r="AC133" s="397" t="n">
        <v>330.4</v>
      </c>
      <c r="AD133" s="397" t="n">
        <v>3203.2</v>
      </c>
      <c r="AE133" s="400" t="n">
        <v>3030.7</v>
      </c>
      <c r="AF133" s="400" t="n">
        <v>4350.9</v>
      </c>
      <c r="AG133" s="397" t="n">
        <v>653.35</v>
      </c>
      <c r="AH133" s="397" t="n">
        <v>1530.74</v>
      </c>
      <c r="AI133" s="397" t="n">
        <v>11.48</v>
      </c>
      <c r="AJ133" s="397" t="n">
        <v>5.81</v>
      </c>
      <c r="AK133" s="397" t="n">
        <v>29.43</v>
      </c>
      <c r="AL133" s="397" t="n">
        <v>20.63</v>
      </c>
      <c r="AM133" s="396" t="n">
        <v>22256</v>
      </c>
      <c r="AN133" s="396" t="n">
        <v>43127</v>
      </c>
    </row>
    <row r="134" customFormat="false" ht="15" hidden="false" customHeight="false" outlineLevel="0" collapsed="false">
      <c r="A134" s="395" t="s">
        <v>200</v>
      </c>
      <c r="B134" s="396" t="n">
        <v>62516</v>
      </c>
      <c r="C134" s="396" t="n">
        <v>51948</v>
      </c>
      <c r="D134" s="59" t="n">
        <v>25490.4</v>
      </c>
      <c r="E134" s="396" t="n">
        <v>7855</v>
      </c>
      <c r="F134" s="397" t="n">
        <v>551.8</v>
      </c>
      <c r="G134" s="399" t="n">
        <v>2768.27999</v>
      </c>
      <c r="H134" s="399" t="n">
        <v>2080.961539</v>
      </c>
      <c r="I134" s="398" t="n">
        <v>35.2479333333333</v>
      </c>
      <c r="J134" s="399" t="n">
        <v>511193.333333333</v>
      </c>
      <c r="K134" s="399" t="n">
        <v>11926.027856</v>
      </c>
      <c r="L134" s="399" t="n">
        <v>1140.093166</v>
      </c>
      <c r="M134" s="399" t="n">
        <v>3206.369797</v>
      </c>
      <c r="N134" s="399" t="n">
        <v>7471.6</v>
      </c>
      <c r="O134" s="399" t="n">
        <v>213.5</v>
      </c>
      <c r="P134" s="399" t="n">
        <v>6434.3</v>
      </c>
      <c r="Q134" s="399" t="n">
        <v>823.8</v>
      </c>
      <c r="R134" s="399" t="n">
        <v>0</v>
      </c>
      <c r="S134" s="399" t="n">
        <v>26037.8</v>
      </c>
      <c r="T134" s="397" t="n">
        <v>250.7</v>
      </c>
      <c r="U134" s="397" t="n">
        <v>999.3</v>
      </c>
      <c r="V134" s="397" t="n">
        <v>2215.9</v>
      </c>
      <c r="W134" s="397" t="n">
        <v>1556.7</v>
      </c>
      <c r="X134" s="397" t="n">
        <v>0</v>
      </c>
      <c r="Y134" s="397" t="n">
        <v>2</v>
      </c>
      <c r="Z134" s="397" t="n">
        <v>1288.1</v>
      </c>
      <c r="AA134" s="59" t="n">
        <v>3226.2</v>
      </c>
      <c r="AB134" s="59"/>
      <c r="AC134" s="397" t="n">
        <v>1809.7</v>
      </c>
      <c r="AD134" s="397" t="n">
        <v>6598.5</v>
      </c>
      <c r="AE134" s="400" t="n">
        <v>3268.3</v>
      </c>
      <c r="AF134" s="400" t="n">
        <v>3828</v>
      </c>
      <c r="AG134" s="397" t="n">
        <v>762.37</v>
      </c>
      <c r="AH134" s="397" t="n">
        <v>1388</v>
      </c>
      <c r="AI134" s="397" t="n">
        <v>11.7</v>
      </c>
      <c r="AJ134" s="397" t="n">
        <v>8.79</v>
      </c>
      <c r="AK134" s="397" t="n">
        <v>25.27</v>
      </c>
      <c r="AL134" s="397" t="n">
        <v>20.36</v>
      </c>
      <c r="AM134" s="396" t="n">
        <v>28198</v>
      </c>
      <c r="AN134" s="396" t="n">
        <v>44395</v>
      </c>
    </row>
    <row r="135" customFormat="false" ht="15" hidden="false" customHeight="false" outlineLevel="0" collapsed="false">
      <c r="A135" s="395" t="s">
        <v>201</v>
      </c>
      <c r="B135" s="396" t="n">
        <v>55816</v>
      </c>
      <c r="C135" s="396" t="n">
        <v>45971</v>
      </c>
      <c r="D135" s="59" t="n">
        <v>36944</v>
      </c>
      <c r="E135" s="396" t="n">
        <v>10876</v>
      </c>
      <c r="F135" s="397" t="n">
        <v>1399.8</v>
      </c>
      <c r="G135" s="399" t="n">
        <v>3929.866737</v>
      </c>
      <c r="H135" s="399" t="n">
        <v>2603.098372</v>
      </c>
      <c r="I135" s="398" t="n">
        <v>38.5761</v>
      </c>
      <c r="J135" s="399" t="n">
        <v>510506.666666667</v>
      </c>
      <c r="K135" s="399" t="n">
        <v>16539.977755</v>
      </c>
      <c r="L135" s="399" t="n">
        <v>1575.019202</v>
      </c>
      <c r="M135" s="399" t="n">
        <v>4633.588261</v>
      </c>
      <c r="N135" s="399" t="n">
        <v>10434.6</v>
      </c>
      <c r="O135" s="399" t="n">
        <v>200</v>
      </c>
      <c r="P135" s="399" t="n">
        <v>8647.4</v>
      </c>
      <c r="Q135" s="399" t="n">
        <v>1587.2</v>
      </c>
      <c r="R135" s="399" t="n">
        <v>0</v>
      </c>
      <c r="S135" s="399" t="n">
        <v>4622.7</v>
      </c>
      <c r="T135" s="397" t="n">
        <v>390.3</v>
      </c>
      <c r="U135" s="397" t="n">
        <v>2596.8</v>
      </c>
      <c r="V135" s="397" t="n">
        <v>3579.3</v>
      </c>
      <c r="W135" s="397" t="n">
        <v>2421.1</v>
      </c>
      <c r="X135" s="397" t="n">
        <v>0</v>
      </c>
      <c r="Y135" s="397" t="n">
        <v>26</v>
      </c>
      <c r="Z135" s="397" t="n">
        <v>2266.5</v>
      </c>
      <c r="AA135" s="59" t="n">
        <v>4293.1</v>
      </c>
      <c r="AB135" s="59"/>
      <c r="AC135" s="397" t="n">
        <v>2250.4</v>
      </c>
      <c r="AD135" s="397" t="n">
        <v>11384.5</v>
      </c>
      <c r="AE135" s="400" t="n">
        <v>3133.3</v>
      </c>
      <c r="AF135" s="400" t="n">
        <v>3748.6</v>
      </c>
      <c r="AG135" s="397" t="n">
        <v>494.81</v>
      </c>
      <c r="AH135" s="397" t="n">
        <v>1248.34</v>
      </c>
      <c r="AI135" s="397" t="n">
        <v>11.88</v>
      </c>
      <c r="AJ135" s="397" t="n">
        <v>9.07</v>
      </c>
      <c r="AK135" s="397" t="n">
        <v>23.61</v>
      </c>
      <c r="AL135" s="397" t="n">
        <v>19.1</v>
      </c>
      <c r="AM135" s="396" t="n">
        <v>34024</v>
      </c>
      <c r="AN135" s="396" t="n">
        <v>53104</v>
      </c>
    </row>
    <row r="136" customFormat="false" ht="15" hidden="false" customHeight="false" outlineLevel="0" collapsed="false">
      <c r="A136" s="395" t="s">
        <v>202</v>
      </c>
      <c r="B136" s="396" t="n">
        <v>33859</v>
      </c>
      <c r="C136" s="396" t="n">
        <v>34288</v>
      </c>
      <c r="D136" s="59" t="n">
        <v>9256</v>
      </c>
      <c r="E136" s="396" t="n">
        <v>6899</v>
      </c>
      <c r="F136" s="397" t="n">
        <v>610.4</v>
      </c>
      <c r="G136" s="399" t="n">
        <v>1463.577846</v>
      </c>
      <c r="H136" s="399" t="n">
        <v>435.109409</v>
      </c>
      <c r="I136" s="398" t="n">
        <v>40.9171333333333</v>
      </c>
      <c r="J136" s="399" t="n">
        <v>503200</v>
      </c>
      <c r="K136" s="399" t="n">
        <v>2861.150375</v>
      </c>
      <c r="L136" s="399" t="n">
        <v>324.590578</v>
      </c>
      <c r="M136" s="399" t="n">
        <v>876.508505</v>
      </c>
      <c r="N136" s="399" t="n">
        <v>6883.3</v>
      </c>
      <c r="O136" s="399" t="n">
        <v>148.7</v>
      </c>
      <c r="P136" s="399" t="n">
        <v>5261.4</v>
      </c>
      <c r="Q136" s="399" t="n">
        <v>1473.3</v>
      </c>
      <c r="R136" s="399" t="n">
        <v>0</v>
      </c>
      <c r="S136" s="399" t="n">
        <v>3871.8</v>
      </c>
      <c r="T136" s="397" t="n">
        <v>215.6</v>
      </c>
      <c r="U136" s="397" t="n">
        <v>13.1</v>
      </c>
      <c r="V136" s="397" t="n">
        <v>890.8</v>
      </c>
      <c r="W136" s="397" t="n">
        <v>472.6</v>
      </c>
      <c r="X136" s="397" t="n">
        <v>0</v>
      </c>
      <c r="Y136" s="397" t="n">
        <v>0</v>
      </c>
      <c r="Z136" s="397" t="n">
        <v>226.3</v>
      </c>
      <c r="AA136" s="59" t="n">
        <v>340.9</v>
      </c>
      <c r="AB136" s="59"/>
      <c r="AC136" s="397" t="n">
        <v>100.8</v>
      </c>
      <c r="AD136" s="397" t="n">
        <v>1454.9</v>
      </c>
      <c r="AE136" s="400" t="n">
        <v>2895.1</v>
      </c>
      <c r="AF136" s="400" t="n">
        <v>4124.5</v>
      </c>
      <c r="AG136" s="397" t="n">
        <v>1031.02</v>
      </c>
      <c r="AH136" s="397" t="n">
        <v>955.88</v>
      </c>
      <c r="AI136" s="397" t="n">
        <v>12.2</v>
      </c>
      <c r="AJ136" s="397" t="n">
        <v>9.45</v>
      </c>
      <c r="AK136" s="397" t="n">
        <v>27.23</v>
      </c>
      <c r="AL136" s="397" t="n">
        <v>23.04</v>
      </c>
      <c r="AM136" s="396" t="n">
        <v>18898</v>
      </c>
      <c r="AN136" s="396" t="n">
        <v>31754</v>
      </c>
    </row>
    <row r="137" customFormat="false" ht="15" hidden="false" customHeight="false" outlineLevel="0" collapsed="false">
      <c r="A137" s="395" t="s">
        <v>203</v>
      </c>
      <c r="B137" s="396" t="n">
        <v>43692</v>
      </c>
      <c r="C137" s="396" t="n">
        <v>32269</v>
      </c>
      <c r="D137" s="59" t="n">
        <v>22187.4</v>
      </c>
      <c r="E137" s="396" t="n">
        <v>10059</v>
      </c>
      <c r="F137" s="397" t="n">
        <v>5487.8</v>
      </c>
      <c r="G137" s="399" t="n">
        <v>2878.827633</v>
      </c>
      <c r="H137" s="399" t="n">
        <v>1060.214445</v>
      </c>
      <c r="I137" s="398" t="n">
        <v>43.1616666666667</v>
      </c>
      <c r="J137" s="399" t="n">
        <v>503200</v>
      </c>
      <c r="K137" s="399" t="n">
        <v>6014.277054</v>
      </c>
      <c r="L137" s="399" t="n">
        <v>729.947389</v>
      </c>
      <c r="M137" s="399" t="n">
        <v>1790.396954</v>
      </c>
      <c r="N137" s="399" t="n">
        <v>6035.6</v>
      </c>
      <c r="O137" s="399" t="n">
        <v>235.2</v>
      </c>
      <c r="P137" s="399" t="n">
        <v>5047.3</v>
      </c>
      <c r="Q137" s="399" t="n">
        <v>753.2</v>
      </c>
      <c r="R137" s="399" t="n">
        <v>0</v>
      </c>
      <c r="S137" s="399" t="n">
        <v>7845.7</v>
      </c>
      <c r="T137" s="397" t="n">
        <v>402.5</v>
      </c>
      <c r="U137" s="397" t="n">
        <v>1439.4</v>
      </c>
      <c r="V137" s="397" t="n">
        <v>1793.7</v>
      </c>
      <c r="W137" s="397" t="n">
        <v>1694.2</v>
      </c>
      <c r="X137" s="397" t="n">
        <v>0</v>
      </c>
      <c r="Y137" s="397" t="n">
        <v>0</v>
      </c>
      <c r="Z137" s="397" t="n">
        <v>835.5</v>
      </c>
      <c r="AA137" s="59" t="n">
        <v>885.3</v>
      </c>
      <c r="AB137" s="59"/>
      <c r="AC137" s="397" t="n">
        <v>0</v>
      </c>
      <c r="AD137" s="397" t="n">
        <v>4380.7</v>
      </c>
      <c r="AE137" s="400" t="n">
        <v>3081.1</v>
      </c>
      <c r="AF137" s="400" t="n">
        <v>4494.8</v>
      </c>
      <c r="AG137" s="397" t="n">
        <v>768.71</v>
      </c>
      <c r="AH137" s="397" t="n">
        <v>1335.34</v>
      </c>
      <c r="AI137" s="397" t="n">
        <v>12.6</v>
      </c>
      <c r="AJ137" s="397" t="n">
        <v>9.91</v>
      </c>
      <c r="AK137" s="397" t="n">
        <v>27.27</v>
      </c>
      <c r="AL137" s="397" t="n">
        <v>23.83</v>
      </c>
      <c r="AM137" s="396" t="n">
        <v>26560</v>
      </c>
      <c r="AN137" s="396" t="n">
        <v>36818</v>
      </c>
    </row>
    <row r="138" customFormat="false" ht="15" hidden="false" customHeight="false" outlineLevel="0" collapsed="false">
      <c r="A138" s="395" t="s">
        <v>204</v>
      </c>
      <c r="B138" s="396" t="n">
        <v>61911</v>
      </c>
      <c r="C138" s="396" t="n">
        <v>48729</v>
      </c>
      <c r="D138" s="59" t="n">
        <v>34325.2</v>
      </c>
      <c r="E138" s="396" t="n">
        <v>8235</v>
      </c>
      <c r="F138" s="397" t="n">
        <v>7054.6</v>
      </c>
      <c r="G138" s="399" t="n">
        <v>4182.026306</v>
      </c>
      <c r="H138" s="399" t="n">
        <v>1773.975098</v>
      </c>
      <c r="I138" s="398" t="n">
        <v>43.7208</v>
      </c>
      <c r="J138" s="399" t="n">
        <v>502200</v>
      </c>
      <c r="K138" s="399" t="n">
        <v>9853.502273</v>
      </c>
      <c r="L138" s="399" t="n">
        <v>1187.887035</v>
      </c>
      <c r="M138" s="399" t="n">
        <v>2823.104596</v>
      </c>
      <c r="N138" s="399" t="n">
        <v>8196.7</v>
      </c>
      <c r="O138" s="399" t="n">
        <v>270.5</v>
      </c>
      <c r="P138" s="399" t="n">
        <v>6841.6</v>
      </c>
      <c r="Q138" s="399" t="n">
        <v>1084.7</v>
      </c>
      <c r="R138" s="399" t="n">
        <v>0</v>
      </c>
      <c r="S138" s="399" t="n">
        <v>21146.8</v>
      </c>
      <c r="T138" s="397" t="n">
        <v>608.7</v>
      </c>
      <c r="U138" s="397" t="n">
        <v>2490.4</v>
      </c>
      <c r="V138" s="397" t="n">
        <v>2593.9</v>
      </c>
      <c r="W138" s="397" t="n">
        <v>3526.1</v>
      </c>
      <c r="X138" s="397" t="n">
        <v>0</v>
      </c>
      <c r="Y138" s="397" t="n">
        <v>0</v>
      </c>
      <c r="Z138" s="397" t="n">
        <v>1743.9</v>
      </c>
      <c r="AA138" s="59" t="n">
        <v>2824.1</v>
      </c>
      <c r="AB138" s="59"/>
      <c r="AC138" s="397" t="n">
        <v>1385.3</v>
      </c>
      <c r="AD138" s="397" t="n">
        <v>8803.3</v>
      </c>
      <c r="AE138" s="400" t="n">
        <v>3336.3</v>
      </c>
      <c r="AF138" s="400" t="n">
        <v>5258.8</v>
      </c>
      <c r="AG138" s="397" t="n">
        <v>866.72</v>
      </c>
      <c r="AH138" s="397" t="n">
        <v>1193.03</v>
      </c>
      <c r="AI138" s="397" t="n">
        <v>13.38</v>
      </c>
      <c r="AJ138" s="397" t="n">
        <v>10.66</v>
      </c>
      <c r="AK138" s="397" t="n">
        <v>25.63</v>
      </c>
      <c r="AL138" s="397" t="n">
        <v>21.83</v>
      </c>
      <c r="AM138" s="396" t="n">
        <v>28364</v>
      </c>
      <c r="AN138" s="396" t="n">
        <v>41785</v>
      </c>
    </row>
    <row r="139" customFormat="false" ht="15" hidden="false" customHeight="false" outlineLevel="0" collapsed="false">
      <c r="A139" s="395" t="s">
        <v>205</v>
      </c>
      <c r="B139" s="396" t="n">
        <v>61761</v>
      </c>
      <c r="C139" s="396" t="n">
        <v>42233</v>
      </c>
      <c r="D139" s="59" t="n">
        <v>50034.3</v>
      </c>
      <c r="E139" s="396" t="n">
        <v>11896</v>
      </c>
      <c r="F139" s="397" t="n">
        <v>10162.9</v>
      </c>
      <c r="G139" s="399" t="n">
        <v>5657.054624</v>
      </c>
      <c r="H139" s="399" t="n">
        <v>2661.610254</v>
      </c>
      <c r="I139" s="398" t="n">
        <v>43.8168333333333</v>
      </c>
      <c r="J139" s="399" t="n">
        <v>502866.666666667</v>
      </c>
      <c r="K139" s="399" t="n">
        <v>13467.394005</v>
      </c>
      <c r="L139" s="399" t="n">
        <v>1668.559767</v>
      </c>
      <c r="M139" s="399" t="n">
        <v>4138.921422</v>
      </c>
      <c r="N139" s="399" t="n">
        <v>18535.4</v>
      </c>
      <c r="O139" s="399" t="n">
        <v>250.5</v>
      </c>
      <c r="P139" s="399" t="n">
        <v>16395.5</v>
      </c>
      <c r="Q139" s="399" t="n">
        <v>1889.4</v>
      </c>
      <c r="R139" s="399" t="n">
        <v>0</v>
      </c>
      <c r="S139" s="399" t="n">
        <v>3617.3</v>
      </c>
      <c r="T139" s="397" t="n">
        <v>887.3</v>
      </c>
      <c r="U139" s="397" t="n">
        <v>1909.3</v>
      </c>
      <c r="V139" s="397" t="n">
        <v>3262.7</v>
      </c>
      <c r="W139" s="397" t="n">
        <v>5503.4</v>
      </c>
      <c r="X139" s="397" t="n">
        <v>0</v>
      </c>
      <c r="Y139" s="400" t="n">
        <v>6450.7</v>
      </c>
      <c r="Z139" s="397" t="n">
        <v>3253.4</v>
      </c>
      <c r="AA139" s="59" t="n">
        <v>5248.6</v>
      </c>
      <c r="AB139" s="59"/>
      <c r="AC139" s="397" t="n">
        <v>2488.2</v>
      </c>
      <c r="AD139" s="397" t="n">
        <v>15137.2</v>
      </c>
      <c r="AE139" s="400" t="n">
        <v>3983.9</v>
      </c>
      <c r="AF139" s="400" t="n">
        <v>5623</v>
      </c>
      <c r="AG139" s="397" t="n">
        <v>1103.35</v>
      </c>
      <c r="AH139" s="397" t="n">
        <v>1225.52</v>
      </c>
      <c r="AI139" s="397" t="n">
        <v>14.16</v>
      </c>
      <c r="AJ139" s="397" t="n">
        <v>11.31</v>
      </c>
      <c r="AK139" s="397" t="n">
        <v>25.75</v>
      </c>
      <c r="AL139" s="397" t="n">
        <v>20.9</v>
      </c>
      <c r="AM139" s="396" t="n">
        <v>36244</v>
      </c>
      <c r="AN139" s="396" t="n">
        <v>47966</v>
      </c>
    </row>
    <row r="140" customFormat="false" ht="15" hidden="false" customHeight="false" outlineLevel="0" collapsed="false">
      <c r="A140" s="395" t="s">
        <v>206</v>
      </c>
      <c r="B140" s="396" t="n">
        <v>42032</v>
      </c>
      <c r="C140" s="396" t="n">
        <v>34756</v>
      </c>
      <c r="D140" s="59" t="n">
        <v>12006.1</v>
      </c>
      <c r="E140" s="396" t="n">
        <v>7344</v>
      </c>
      <c r="F140" s="397" t="n">
        <v>1662.6</v>
      </c>
      <c r="G140" s="399" t="n">
        <v>1750.475118</v>
      </c>
      <c r="H140" s="399" t="n">
        <v>653.726442</v>
      </c>
      <c r="I140" s="398" t="n">
        <v>44.5677223057644</v>
      </c>
      <c r="J140" s="399" t="n">
        <v>495930</v>
      </c>
      <c r="K140" s="399" t="n">
        <v>3107.907751</v>
      </c>
      <c r="L140" s="399" t="n">
        <v>370.051381</v>
      </c>
      <c r="M140" s="399" t="n">
        <v>870.98382</v>
      </c>
      <c r="N140" s="399" t="n">
        <v>12315.5</v>
      </c>
      <c r="O140" s="399" t="n">
        <v>143.5</v>
      </c>
      <c r="P140" s="399" t="n">
        <v>9866.9</v>
      </c>
      <c r="Q140" s="399" t="n">
        <v>2305.4</v>
      </c>
      <c r="R140" s="399" t="n">
        <v>0</v>
      </c>
      <c r="S140" s="399" t="n">
        <v>3844.1</v>
      </c>
      <c r="T140" s="397" t="n">
        <v>93</v>
      </c>
      <c r="U140" s="397" t="n">
        <v>113.4</v>
      </c>
      <c r="V140" s="397" t="n">
        <v>149.8</v>
      </c>
      <c r="W140" s="397" t="n">
        <v>1042.9</v>
      </c>
      <c r="X140" s="397" t="n">
        <v>0</v>
      </c>
      <c r="Y140" s="397" t="n">
        <v>1638.1</v>
      </c>
      <c r="Z140" s="397" t="n">
        <v>249.1</v>
      </c>
      <c r="AA140" s="59" t="n">
        <v>961.9</v>
      </c>
      <c r="AB140" s="59"/>
      <c r="AC140" s="397" t="n">
        <v>201.4</v>
      </c>
      <c r="AD140" s="397" t="n">
        <v>250</v>
      </c>
      <c r="AE140" s="400" t="n">
        <v>4338.1</v>
      </c>
      <c r="AF140" s="400" t="n">
        <v>5259.5</v>
      </c>
      <c r="AG140" s="397" t="n">
        <v>1568.22</v>
      </c>
      <c r="AH140" s="397" t="n">
        <v>1466.83</v>
      </c>
      <c r="AI140" s="397" t="n">
        <v>14.16</v>
      </c>
      <c r="AJ140" s="397" t="n">
        <v>10.62</v>
      </c>
      <c r="AK140" s="397" t="n">
        <v>20.75</v>
      </c>
      <c r="AL140" s="397" t="n">
        <v>19.66</v>
      </c>
      <c r="AM140" s="396" t="n">
        <v>29234</v>
      </c>
      <c r="AN140" s="396" t="n">
        <v>36732</v>
      </c>
    </row>
    <row r="141" customFormat="false" ht="15" hidden="false" customHeight="false" outlineLevel="0" collapsed="false">
      <c r="A141" s="395" t="s">
        <v>207</v>
      </c>
      <c r="B141" s="396" t="n">
        <v>45491</v>
      </c>
      <c r="C141" s="396" t="n">
        <v>32910</v>
      </c>
      <c r="D141" s="59" t="n">
        <v>26194.1</v>
      </c>
      <c r="E141" s="396" t="n">
        <v>11107</v>
      </c>
      <c r="F141" s="397" t="n">
        <v>2922.6</v>
      </c>
      <c r="G141" s="399" t="n">
        <v>3268.782143</v>
      </c>
      <c r="H141" s="399" t="n">
        <v>1199.031961</v>
      </c>
      <c r="I141" s="398" t="n">
        <v>45.748746344086</v>
      </c>
      <c r="J141" s="399" t="n">
        <v>499430</v>
      </c>
      <c r="K141" s="399" t="n">
        <v>6241.971111</v>
      </c>
      <c r="L141" s="399" t="n">
        <v>736.560843</v>
      </c>
      <c r="M141" s="399" t="n">
        <v>1766.927594</v>
      </c>
      <c r="N141" s="399" t="n">
        <v>7609.2</v>
      </c>
      <c r="O141" s="399" t="n">
        <v>173</v>
      </c>
      <c r="P141" s="399" t="n">
        <v>6433.4</v>
      </c>
      <c r="Q141" s="399" t="n">
        <v>1002.9</v>
      </c>
      <c r="R141" s="399" t="n">
        <v>0</v>
      </c>
      <c r="S141" s="399" t="n">
        <v>6747.5</v>
      </c>
      <c r="T141" s="397" t="n">
        <v>312.4</v>
      </c>
      <c r="U141" s="397" t="n">
        <v>1955.6</v>
      </c>
      <c r="V141" s="397" t="n">
        <v>361.2</v>
      </c>
      <c r="W141" s="397" t="n">
        <v>2105.7</v>
      </c>
      <c r="X141" s="397" t="n">
        <v>0</v>
      </c>
      <c r="Y141" s="397" t="n">
        <v>3354.9</v>
      </c>
      <c r="Z141" s="397" t="n">
        <v>522.5</v>
      </c>
      <c r="AA141" s="59" t="n">
        <v>3145.6</v>
      </c>
      <c r="AB141" s="59"/>
      <c r="AC141" s="397" t="n">
        <v>440.6</v>
      </c>
      <c r="AD141" s="397" t="n">
        <v>982.2</v>
      </c>
      <c r="AE141" s="400" t="n">
        <v>4016.4</v>
      </c>
      <c r="AF141" s="400" t="n">
        <v>4817.5</v>
      </c>
      <c r="AG141" s="397" t="n">
        <v>946.29</v>
      </c>
      <c r="AH141" s="397" t="n">
        <v>792.87</v>
      </c>
      <c r="AI141" s="397" t="n">
        <v>14.14</v>
      </c>
      <c r="AJ141" s="397" t="n">
        <v>10.34</v>
      </c>
      <c r="AK141" s="397" t="n">
        <v>22.53</v>
      </c>
      <c r="AL141" s="397" t="n">
        <v>20.2</v>
      </c>
      <c r="AM141" s="396" t="n">
        <v>24657</v>
      </c>
      <c r="AN141" s="396" t="n">
        <v>37157</v>
      </c>
    </row>
    <row r="142" customFormat="false" ht="15" hidden="false" customHeight="false" outlineLevel="0" collapsed="false">
      <c r="A142" s="395" t="s">
        <v>208</v>
      </c>
      <c r="B142" s="396" t="n">
        <v>62222</v>
      </c>
      <c r="C142" s="396" t="n">
        <v>58180</v>
      </c>
      <c r="D142" s="59" t="n">
        <v>41899</v>
      </c>
      <c r="E142" s="396" t="n">
        <v>9955</v>
      </c>
      <c r="F142" s="397" t="n">
        <v>4345.2</v>
      </c>
      <c r="G142" s="399" t="n">
        <v>4732.473313</v>
      </c>
      <c r="H142" s="399" t="n">
        <v>1736.659604</v>
      </c>
      <c r="I142" s="398" t="n">
        <v>46.7451666666667</v>
      </c>
      <c r="J142" s="399" t="n">
        <v>497330</v>
      </c>
      <c r="K142" s="399" t="n">
        <v>10067.743926</v>
      </c>
      <c r="L142" s="399" t="n">
        <v>1185.453067</v>
      </c>
      <c r="M142" s="399" t="n">
        <v>2875.911736</v>
      </c>
      <c r="N142" s="399" t="n">
        <v>8019.9</v>
      </c>
      <c r="O142" s="399" t="n">
        <v>315.2</v>
      </c>
      <c r="P142" s="399" t="n">
        <v>6174.7</v>
      </c>
      <c r="Q142" s="399" t="n">
        <v>1589.9</v>
      </c>
      <c r="R142" s="399" t="n">
        <v>0</v>
      </c>
      <c r="S142" s="399" t="n">
        <v>23790.1</v>
      </c>
      <c r="T142" s="397" t="n">
        <v>496.1</v>
      </c>
      <c r="U142" s="397" t="n">
        <v>5788.1</v>
      </c>
      <c r="V142" s="397" t="n">
        <v>1051.8</v>
      </c>
      <c r="W142" s="397" t="n">
        <v>3443.9</v>
      </c>
      <c r="X142" s="397" t="n">
        <v>0</v>
      </c>
      <c r="Y142" s="397" t="n">
        <v>5538</v>
      </c>
      <c r="Z142" s="397" t="n">
        <v>1147.8</v>
      </c>
      <c r="AA142" s="59" t="n">
        <v>4402.5</v>
      </c>
      <c r="AB142" s="59"/>
      <c r="AC142" s="397" t="n">
        <v>769</v>
      </c>
      <c r="AD142" s="397" t="n">
        <v>2268</v>
      </c>
      <c r="AE142" s="400" t="n">
        <v>4226.8</v>
      </c>
      <c r="AF142" s="400" t="n">
        <v>5342.6</v>
      </c>
      <c r="AG142" s="397" t="n">
        <v>1008.97</v>
      </c>
      <c r="AH142" s="397" t="n">
        <v>919.53</v>
      </c>
      <c r="AI142" s="397" t="n">
        <v>14.02</v>
      </c>
      <c r="AJ142" s="397" t="n">
        <v>10.64</v>
      </c>
      <c r="AK142" s="397" t="n">
        <v>22.56</v>
      </c>
      <c r="AL142" s="397" t="n">
        <v>18.56</v>
      </c>
      <c r="AM142" s="396" t="n">
        <v>23794</v>
      </c>
      <c r="AN142" s="396" t="n">
        <v>48543</v>
      </c>
    </row>
    <row r="143" customFormat="false" ht="15" hidden="false" customHeight="false" outlineLevel="0" collapsed="false">
      <c r="A143" s="395" t="s">
        <v>209</v>
      </c>
      <c r="B143" s="396" t="n">
        <v>70624</v>
      </c>
      <c r="C143" s="396" t="n">
        <v>60577</v>
      </c>
      <c r="D143" s="59" t="n">
        <v>61583.2</v>
      </c>
      <c r="E143" s="396" t="n">
        <v>11540</v>
      </c>
      <c r="F143" s="397" t="n">
        <v>7022.1</v>
      </c>
      <c r="G143" s="399" t="n">
        <v>6338.580905</v>
      </c>
      <c r="H143" s="399" t="n">
        <v>2407.903883</v>
      </c>
      <c r="I143" s="398" t="n">
        <v>46.7954102867384</v>
      </c>
      <c r="J143" s="399" t="n">
        <v>497700</v>
      </c>
      <c r="K143" s="399" t="n">
        <v>14602.032494</v>
      </c>
      <c r="L143" s="399" t="n">
        <v>1689.334908</v>
      </c>
      <c r="M143" s="399" t="n">
        <v>4347.7</v>
      </c>
      <c r="N143" s="399" t="n">
        <v>23885.9</v>
      </c>
      <c r="O143" s="399" t="n">
        <v>348.3</v>
      </c>
      <c r="P143" s="399" t="n">
        <v>21046.4</v>
      </c>
      <c r="Q143" s="399" t="n">
        <v>2491.2</v>
      </c>
      <c r="R143" s="399" t="n">
        <v>0</v>
      </c>
      <c r="S143" s="399" t="n">
        <v>7422.4</v>
      </c>
      <c r="T143" s="397" t="n">
        <v>828.2</v>
      </c>
      <c r="U143" s="397" t="n">
        <v>12073.3</v>
      </c>
      <c r="V143" s="397" t="n">
        <v>2258.6</v>
      </c>
      <c r="W143" s="397" t="n">
        <v>4839.7</v>
      </c>
      <c r="X143" s="397" t="n">
        <v>0</v>
      </c>
      <c r="Y143" s="397" t="n">
        <v>9220.8</v>
      </c>
      <c r="Z143" s="397" t="n">
        <v>2234.1</v>
      </c>
      <c r="AA143" s="59" t="n">
        <v>7434.4</v>
      </c>
      <c r="AB143" s="59"/>
      <c r="AC143" s="397" t="n">
        <v>1254.7</v>
      </c>
      <c r="AD143" s="397" t="n">
        <v>3935.8</v>
      </c>
      <c r="AE143" s="400" t="n">
        <v>4848.2</v>
      </c>
      <c r="AF143" s="400" t="n">
        <v>6385.7</v>
      </c>
      <c r="AG143" s="397" t="n">
        <v>1008.22</v>
      </c>
      <c r="AH143" s="397" t="n">
        <v>1439.08</v>
      </c>
      <c r="AI143" s="397" t="n">
        <v>14.05</v>
      </c>
      <c r="AJ143" s="397" t="n">
        <v>10.65</v>
      </c>
      <c r="AK143" s="397" t="n">
        <v>21.19</v>
      </c>
      <c r="AL143" s="397" t="n">
        <v>18.08</v>
      </c>
      <c r="AM143" s="396" t="n">
        <v>35925</v>
      </c>
      <c r="AN143" s="396" t="n">
        <v>57562</v>
      </c>
    </row>
    <row r="144" customFormat="false" ht="15" hidden="false" customHeight="false" outlineLevel="0" collapsed="false">
      <c r="A144" s="395" t="s">
        <v>210</v>
      </c>
      <c r="B144" s="396" t="n">
        <v>50691</v>
      </c>
      <c r="C144" s="396" t="n">
        <v>44094</v>
      </c>
      <c r="D144" s="59" t="n">
        <v>13062.5</v>
      </c>
      <c r="E144" s="396" t="n">
        <v>9491</v>
      </c>
      <c r="F144" s="397" t="n">
        <v>1327.4</v>
      </c>
      <c r="G144" s="399" t="n">
        <v>2223.674667</v>
      </c>
      <c r="H144" s="399" t="n">
        <v>555.328577</v>
      </c>
      <c r="I144" s="398" t="n">
        <v>47.3896139784946</v>
      </c>
      <c r="J144" s="399" t="n">
        <v>497666.666666667</v>
      </c>
      <c r="K144" s="399" t="n">
        <v>3806.481043</v>
      </c>
      <c r="L144" s="399" t="n">
        <v>420.574363</v>
      </c>
      <c r="M144" s="399" t="n">
        <v>1134.521573</v>
      </c>
      <c r="N144" s="399" t="n">
        <v>10469.9</v>
      </c>
      <c r="O144" s="399" t="n">
        <v>236</v>
      </c>
      <c r="P144" s="399" t="n">
        <v>7810.6</v>
      </c>
      <c r="Q144" s="399" t="n">
        <v>2423.3</v>
      </c>
      <c r="R144" s="399" t="n">
        <v>0</v>
      </c>
      <c r="S144" s="399" t="n">
        <v>4327.6</v>
      </c>
      <c r="T144" s="397" t="n">
        <v>91</v>
      </c>
      <c r="U144" s="397" t="n">
        <v>768.4</v>
      </c>
      <c r="V144" s="397" t="n">
        <v>278.8</v>
      </c>
      <c r="W144" s="397" t="n">
        <v>389.1</v>
      </c>
      <c r="X144" s="397" t="n">
        <v>0</v>
      </c>
      <c r="Y144" s="397" t="n">
        <v>2291.6</v>
      </c>
      <c r="Z144" s="397" t="n">
        <v>332.5</v>
      </c>
      <c r="AA144" s="59" t="n">
        <v>505.6</v>
      </c>
      <c r="AB144" s="59"/>
      <c r="AC144" s="397" t="n">
        <v>152.3</v>
      </c>
      <c r="AD144" s="397" t="n">
        <v>454.4</v>
      </c>
      <c r="AE144" s="400" t="n">
        <v>5207.3</v>
      </c>
      <c r="AF144" s="400" t="n">
        <v>7173.1</v>
      </c>
      <c r="AG144" s="397" t="n">
        <v>1380.4</v>
      </c>
      <c r="AH144" s="397" t="n">
        <v>1090.1</v>
      </c>
      <c r="AI144" s="397" t="n">
        <v>14.12</v>
      </c>
      <c r="AJ144" s="397" t="n">
        <v>10.47</v>
      </c>
      <c r="AK144" s="397" t="n">
        <v>22.06</v>
      </c>
      <c r="AL144" s="397" t="n">
        <v>19.59</v>
      </c>
      <c r="AM144" s="396" t="n">
        <v>30752</v>
      </c>
      <c r="AN144" s="396" t="n">
        <v>43902</v>
      </c>
    </row>
    <row r="145" customFormat="false" ht="15" hidden="false" customHeight="false" outlineLevel="0" collapsed="false">
      <c r="A145" s="395" t="s">
        <v>211</v>
      </c>
      <c r="B145" s="396" t="n">
        <v>62279</v>
      </c>
      <c r="C145" s="396" t="n">
        <v>48090</v>
      </c>
      <c r="D145" s="59" t="n">
        <v>34255.8</v>
      </c>
      <c r="E145" s="396" t="n">
        <v>14457</v>
      </c>
      <c r="F145" s="397" t="n">
        <v>3824</v>
      </c>
      <c r="G145" s="399" t="n">
        <v>3991.56026103</v>
      </c>
      <c r="H145" s="399" t="n">
        <v>1196.37149957</v>
      </c>
      <c r="I145" s="398" t="n">
        <v>46.2070700716846</v>
      </c>
      <c r="J145" s="399" t="n">
        <v>503900</v>
      </c>
      <c r="K145" s="399" t="n">
        <v>8548.25306548</v>
      </c>
      <c r="L145" s="399" t="n">
        <v>949.05287807</v>
      </c>
      <c r="M145" s="399" t="n">
        <v>2709.31775976</v>
      </c>
      <c r="N145" s="399" t="n">
        <v>12617</v>
      </c>
      <c r="O145" s="399" t="n">
        <v>370.7</v>
      </c>
      <c r="P145" s="399" t="n">
        <v>10697.6</v>
      </c>
      <c r="Q145" s="399" t="n">
        <v>1548.5</v>
      </c>
      <c r="R145" s="399" t="n">
        <v>0</v>
      </c>
      <c r="S145" s="399" t="n">
        <v>8900.6</v>
      </c>
      <c r="T145" s="397" t="n">
        <v>293.7</v>
      </c>
      <c r="U145" s="397" t="n">
        <v>5140.2</v>
      </c>
      <c r="V145" s="397" t="n">
        <v>665.4</v>
      </c>
      <c r="W145" s="397" t="n">
        <v>789.8</v>
      </c>
      <c r="X145" s="397" t="n">
        <v>0</v>
      </c>
      <c r="Y145" s="397" t="n">
        <v>4884.5</v>
      </c>
      <c r="Z145" s="397" t="n">
        <v>511.8</v>
      </c>
      <c r="AA145" s="59" t="n">
        <v>2183.9</v>
      </c>
      <c r="AB145" s="59"/>
      <c r="AC145" s="397" t="n">
        <v>265.1</v>
      </c>
      <c r="AD145" s="397" t="n">
        <v>1082.3</v>
      </c>
      <c r="AE145" s="400" t="n">
        <v>5954.7</v>
      </c>
      <c r="AF145" s="400" t="n">
        <v>7149.6</v>
      </c>
      <c r="AG145" s="397" t="n">
        <v>1242.5</v>
      </c>
      <c r="AH145" s="397" t="n">
        <v>1590.9</v>
      </c>
      <c r="AI145" s="397" t="n">
        <v>14.37</v>
      </c>
      <c r="AJ145" s="397" t="n">
        <v>11.14</v>
      </c>
      <c r="AK145" s="397" t="n">
        <v>22.46</v>
      </c>
      <c r="AL145" s="397" t="n">
        <v>18.13</v>
      </c>
      <c r="AM145" s="396" t="n">
        <v>37649</v>
      </c>
      <c r="AN145" s="396" t="n">
        <v>54380</v>
      </c>
    </row>
    <row r="146" customFormat="false" ht="15" hidden="false" customHeight="false" outlineLevel="0" collapsed="false">
      <c r="A146" s="395" t="s">
        <v>212</v>
      </c>
      <c r="B146" s="396" t="n">
        <v>88284</v>
      </c>
      <c r="C146" s="396" t="n">
        <v>72541</v>
      </c>
      <c r="D146" s="59" t="n">
        <v>54284.6</v>
      </c>
      <c r="E146" s="396" t="n">
        <v>13872</v>
      </c>
      <c r="F146" s="397" t="n">
        <v>5293.1</v>
      </c>
      <c r="G146" s="399" t="n">
        <v>5995.46860291</v>
      </c>
      <c r="H146" s="399" t="n">
        <v>1919.66707566</v>
      </c>
      <c r="I146" s="398" t="n">
        <v>44.9375692114695</v>
      </c>
      <c r="J146" s="399" t="n">
        <v>507700</v>
      </c>
      <c r="K146" s="399" t="n">
        <v>14286.54980622</v>
      </c>
      <c r="L146" s="399" t="n">
        <v>1595.85459808</v>
      </c>
      <c r="M146" s="399" t="n">
        <v>4658.23067082</v>
      </c>
      <c r="N146" s="399" t="n">
        <v>14273.6</v>
      </c>
      <c r="O146" s="399" t="n">
        <v>437.3</v>
      </c>
      <c r="P146" s="399" t="n">
        <v>12569.1</v>
      </c>
      <c r="Q146" s="399" t="n">
        <v>1259.1</v>
      </c>
      <c r="R146" s="399" t="n">
        <v>0</v>
      </c>
      <c r="S146" s="399" t="n">
        <v>29007.2</v>
      </c>
      <c r="T146" s="397" t="n">
        <v>468.4</v>
      </c>
      <c r="U146" s="397" t="n">
        <v>6713.1</v>
      </c>
      <c r="V146" s="397" t="n">
        <v>1356.9</v>
      </c>
      <c r="W146" s="397" t="n">
        <v>1690.8</v>
      </c>
      <c r="X146" s="397" t="n">
        <v>0</v>
      </c>
      <c r="Y146" s="397" t="n">
        <v>8549.1</v>
      </c>
      <c r="Z146" s="397" t="n">
        <v>956.3</v>
      </c>
      <c r="AA146" s="59" t="n">
        <v>8103.9</v>
      </c>
      <c r="AB146" s="59"/>
      <c r="AC146" s="397" t="n">
        <v>510.3</v>
      </c>
      <c r="AD146" s="397" t="n">
        <v>2665.8</v>
      </c>
      <c r="AE146" s="400" t="n">
        <v>6128.3</v>
      </c>
      <c r="AF146" s="400" t="n">
        <v>7364</v>
      </c>
      <c r="AG146" s="397" t="n">
        <v>1581.8</v>
      </c>
      <c r="AH146" s="397" t="n">
        <v>1731.2</v>
      </c>
      <c r="AI146" s="397" t="n">
        <v>14.74</v>
      </c>
      <c r="AJ146" s="397" t="n">
        <v>10.87</v>
      </c>
      <c r="AK146" s="397" t="n">
        <v>21.34</v>
      </c>
      <c r="AL146" s="397" t="n">
        <v>17.32</v>
      </c>
      <c r="AM146" s="396" t="n">
        <v>42245</v>
      </c>
      <c r="AN146" s="396" t="n">
        <v>63836</v>
      </c>
    </row>
    <row r="147" customFormat="false" ht="15" hidden="false" customHeight="false" outlineLevel="0" collapsed="false">
      <c r="A147" s="395" t="s">
        <v>213</v>
      </c>
      <c r="B147" s="396" t="n">
        <v>84734</v>
      </c>
      <c r="C147" s="396" t="n">
        <v>73796</v>
      </c>
      <c r="D147" s="59" t="n">
        <v>82393.8</v>
      </c>
      <c r="E147" s="396" t="n">
        <v>14308</v>
      </c>
      <c r="F147" s="397" t="n">
        <v>8672.3</v>
      </c>
      <c r="G147" s="399" t="n">
        <v>8402.59274665</v>
      </c>
      <c r="H147" s="399" t="n">
        <v>2652.78955618</v>
      </c>
      <c r="I147" s="398" t="n">
        <v>46.0413520071685</v>
      </c>
      <c r="J147" s="399" t="n">
        <v>516066.666666667</v>
      </c>
      <c r="K147" s="399" t="n">
        <v>20352.94496191</v>
      </c>
      <c r="L147" s="399" t="n">
        <v>2187.00474287</v>
      </c>
      <c r="M147" s="399" t="n">
        <v>7146.78268258</v>
      </c>
      <c r="N147" s="399" t="n">
        <v>14425.6</v>
      </c>
      <c r="O147" s="399" t="n">
        <v>448.5</v>
      </c>
      <c r="P147" s="399" t="n">
        <v>11016.5</v>
      </c>
      <c r="Q147" s="399" t="n">
        <v>2960.6</v>
      </c>
      <c r="R147" s="399" t="n">
        <v>0</v>
      </c>
      <c r="S147" s="399" t="n">
        <v>9470.3</v>
      </c>
      <c r="T147" s="397" t="n">
        <v>729.4</v>
      </c>
      <c r="U147" s="397" t="n">
        <v>11810.1</v>
      </c>
      <c r="V147" s="397" t="n">
        <v>2077.9</v>
      </c>
      <c r="W147" s="397" t="n">
        <v>2555.4</v>
      </c>
      <c r="X147" s="397" t="n">
        <v>0</v>
      </c>
      <c r="Y147" s="397" t="n">
        <v>11462.6</v>
      </c>
      <c r="Z147" s="397" t="n">
        <v>1465</v>
      </c>
      <c r="AA147" s="59" t="n">
        <v>11513.3</v>
      </c>
      <c r="AB147" s="59"/>
      <c r="AC147" s="397" t="n">
        <v>1043.5</v>
      </c>
      <c r="AD147" s="397" t="n">
        <v>4742.2</v>
      </c>
      <c r="AE147" s="400" t="n">
        <v>7404.8</v>
      </c>
      <c r="AF147" s="400" t="n">
        <v>7810</v>
      </c>
      <c r="AG147" s="397" t="n">
        <v>1114.4</v>
      </c>
      <c r="AH147" s="397" t="n">
        <v>1926.6</v>
      </c>
      <c r="AI147" s="397" t="n">
        <v>15.05</v>
      </c>
      <c r="AJ147" s="397" t="n">
        <v>10.79</v>
      </c>
      <c r="AK147" s="397" t="n">
        <v>22.83</v>
      </c>
      <c r="AL147" s="397" t="n">
        <v>16.58</v>
      </c>
      <c r="AM147" s="396" t="n">
        <v>45328</v>
      </c>
      <c r="AN147" s="396" t="n">
        <v>71368</v>
      </c>
    </row>
    <row r="148" customFormat="false" ht="15" hidden="false" customHeight="false" outlineLevel="0" collapsed="false">
      <c r="A148" s="395" t="s">
        <v>214</v>
      </c>
      <c r="B148" s="396" t="n">
        <v>55496</v>
      </c>
      <c r="C148" s="396" t="n">
        <v>55978</v>
      </c>
      <c r="D148" s="59" t="n">
        <v>17740.9</v>
      </c>
      <c r="E148" s="396" t="n">
        <v>11590</v>
      </c>
      <c r="F148" s="397" t="n">
        <v>858</v>
      </c>
      <c r="G148" s="399" t="n">
        <v>3169.67468318</v>
      </c>
      <c r="H148" s="399" t="n">
        <v>616.87683954</v>
      </c>
      <c r="I148" s="398" t="n">
        <v>46.7189723396366</v>
      </c>
      <c r="J148" s="399" t="n">
        <v>511333.333333333</v>
      </c>
      <c r="K148" s="399" t="n">
        <v>5063.49369844</v>
      </c>
      <c r="L148" s="399" t="n">
        <v>531.22785763</v>
      </c>
      <c r="M148" s="399" t="n">
        <v>1973.80654898</v>
      </c>
      <c r="N148" s="399" t="n">
        <v>8880.5</v>
      </c>
      <c r="O148" s="399" t="n">
        <v>260.4</v>
      </c>
      <c r="P148" s="399" t="n">
        <v>6162.1</v>
      </c>
      <c r="Q148" s="399" t="n">
        <v>2458</v>
      </c>
      <c r="R148" s="399" t="n">
        <v>0</v>
      </c>
      <c r="S148" s="399" t="n">
        <v>6120.4</v>
      </c>
      <c r="T148" s="397" t="n">
        <v>77.5</v>
      </c>
      <c r="U148" s="397" t="n">
        <v>1778.4</v>
      </c>
      <c r="V148" s="397" t="n">
        <v>402.1</v>
      </c>
      <c r="W148" s="397" t="n">
        <v>361.7</v>
      </c>
      <c r="X148" s="397" t="n">
        <v>0</v>
      </c>
      <c r="Y148" s="397" t="n">
        <v>1915.4</v>
      </c>
      <c r="Z148" s="397" t="n">
        <v>447.8</v>
      </c>
      <c r="AA148" s="59" t="n">
        <v>415.4</v>
      </c>
      <c r="AB148" s="59"/>
      <c r="AC148" s="397" t="n">
        <v>186.1</v>
      </c>
      <c r="AD148" s="397" t="n">
        <v>520.2</v>
      </c>
      <c r="AE148" s="400" t="n">
        <v>7998.4</v>
      </c>
      <c r="AF148" s="400" t="n">
        <v>8356.3</v>
      </c>
      <c r="AG148" s="397" t="n">
        <v>1614.7</v>
      </c>
      <c r="AH148" s="397" t="n">
        <v>1756.7</v>
      </c>
      <c r="AI148" s="397" t="n">
        <v>15.26</v>
      </c>
      <c r="AJ148" s="397" t="n">
        <v>10.85</v>
      </c>
      <c r="AK148" s="397" t="n">
        <v>20</v>
      </c>
      <c r="AL148" s="397" t="n">
        <v>18.75</v>
      </c>
      <c r="AM148" s="396" t="n">
        <v>29502</v>
      </c>
      <c r="AN148" s="396" t="n">
        <v>60519</v>
      </c>
    </row>
    <row r="149" customFormat="false" ht="15" hidden="false" customHeight="false" outlineLevel="0" collapsed="false">
      <c r="A149" s="395" t="s">
        <v>215</v>
      </c>
      <c r="B149" s="396" t="n">
        <v>68012</v>
      </c>
      <c r="C149" s="396" t="n">
        <v>66422</v>
      </c>
      <c r="D149" s="59" t="n">
        <v>42712</v>
      </c>
      <c r="E149" s="396" t="n">
        <v>16246</v>
      </c>
      <c r="F149" s="397" t="n">
        <v>1950.4</v>
      </c>
      <c r="G149" s="399" t="n">
        <v>5757.4028235</v>
      </c>
      <c r="H149" s="399" t="n">
        <v>1290.95451117</v>
      </c>
      <c r="I149" s="398" t="n">
        <v>47.0197397491039</v>
      </c>
      <c r="J149" s="399" t="n">
        <v>514400</v>
      </c>
      <c r="K149" s="399" t="n">
        <v>11124.1995338</v>
      </c>
      <c r="L149" s="399" t="n">
        <v>1289.7870642</v>
      </c>
      <c r="M149" s="399" t="n">
        <v>4158.99263294</v>
      </c>
      <c r="N149" s="399" t="n">
        <v>8843.4</v>
      </c>
      <c r="O149" s="399" t="n">
        <v>543.5</v>
      </c>
      <c r="P149" s="399" t="n">
        <v>6700.2</v>
      </c>
      <c r="Q149" s="399" t="n">
        <v>1598.7</v>
      </c>
      <c r="R149" s="399" t="n">
        <v>0</v>
      </c>
      <c r="S149" s="399" t="n">
        <v>10712</v>
      </c>
      <c r="T149" s="397" t="n">
        <v>389.9</v>
      </c>
      <c r="U149" s="397" t="n">
        <v>5816.7</v>
      </c>
      <c r="V149" s="397" t="n">
        <v>1517.1</v>
      </c>
      <c r="W149" s="397" t="n">
        <v>1075.7</v>
      </c>
      <c r="X149" s="397" t="n">
        <v>0</v>
      </c>
      <c r="Y149" s="397" t="n">
        <v>4583.5</v>
      </c>
      <c r="Z149" s="397" t="n">
        <v>1418</v>
      </c>
      <c r="AA149" s="59" t="n">
        <v>1914.5</v>
      </c>
      <c r="AB149" s="59"/>
      <c r="AC149" s="397" t="n">
        <v>320</v>
      </c>
      <c r="AD149" s="397" t="n">
        <v>1265.7</v>
      </c>
      <c r="AE149" s="400" t="n">
        <v>8651.3</v>
      </c>
      <c r="AF149" s="400" t="n">
        <v>9050.3</v>
      </c>
      <c r="AG149" s="397" t="n">
        <v>1319.4</v>
      </c>
      <c r="AH149" s="397" t="n">
        <v>1594</v>
      </c>
      <c r="AI149" s="397" t="n">
        <v>15.05</v>
      </c>
      <c r="AJ149" s="397" t="n">
        <v>10.87</v>
      </c>
      <c r="AK149" s="397" t="n">
        <v>22.6</v>
      </c>
      <c r="AL149" s="397" t="n">
        <v>17.61</v>
      </c>
      <c r="AM149" s="396" t="n">
        <v>30504</v>
      </c>
      <c r="AN149" s="396" t="n">
        <v>69671</v>
      </c>
    </row>
    <row r="150" customFormat="false" ht="15" hidden="false" customHeight="false" outlineLevel="0" collapsed="false">
      <c r="A150" s="395" t="s">
        <v>216</v>
      </c>
      <c r="B150" s="396" t="n">
        <v>91709</v>
      </c>
      <c r="C150" s="396" t="n">
        <v>90718</v>
      </c>
      <c r="D150" s="59" t="n">
        <v>69637.8</v>
      </c>
      <c r="E150" s="396" t="n">
        <v>15474</v>
      </c>
      <c r="F150" s="397" t="n">
        <v>3480.8</v>
      </c>
      <c r="G150" s="399" t="n">
        <v>8334.37934015</v>
      </c>
      <c r="H150" s="399" t="n">
        <v>2008.90345406</v>
      </c>
      <c r="I150" s="398" t="n">
        <v>47.0296293189964</v>
      </c>
      <c r="J150" s="399" t="n">
        <v>515700</v>
      </c>
      <c r="K150" s="399" t="n">
        <v>18043.22598845</v>
      </c>
      <c r="L150" s="399" t="n">
        <v>1977.35602787</v>
      </c>
      <c r="M150" s="399" t="n">
        <v>6548.67571732</v>
      </c>
      <c r="N150" s="399" t="n">
        <v>9490.4</v>
      </c>
      <c r="O150" s="399" t="n">
        <v>626.1</v>
      </c>
      <c r="P150" s="399" t="n">
        <v>7395.2</v>
      </c>
      <c r="Q150" s="399" t="n">
        <v>1469</v>
      </c>
      <c r="R150" s="399" t="n">
        <v>0</v>
      </c>
      <c r="S150" s="399" t="n">
        <v>34973.6</v>
      </c>
      <c r="T150" s="397" t="n">
        <v>627.7</v>
      </c>
      <c r="U150" s="397" t="n">
        <v>9834.2</v>
      </c>
      <c r="V150" s="397" t="n">
        <v>4517.1</v>
      </c>
      <c r="W150" s="397" t="n">
        <v>1622.6</v>
      </c>
      <c r="X150" s="397" t="n">
        <v>0</v>
      </c>
      <c r="Y150" s="397" t="n">
        <v>7946.3</v>
      </c>
      <c r="Z150" s="397" t="n">
        <v>1977.3</v>
      </c>
      <c r="AA150" s="59" t="n">
        <v>5006</v>
      </c>
      <c r="AB150" s="59"/>
      <c r="AC150" s="397" t="n">
        <v>941.7</v>
      </c>
      <c r="AD150" s="397" t="n">
        <v>2906.7</v>
      </c>
      <c r="AE150" s="400" t="n">
        <v>9191.2</v>
      </c>
      <c r="AF150" s="400" t="n">
        <v>9608.8</v>
      </c>
      <c r="AG150" s="397" t="n">
        <v>1348.2</v>
      </c>
      <c r="AH150" s="397" t="n">
        <v>1244.2</v>
      </c>
      <c r="AI150" s="397" t="n">
        <v>15.07</v>
      </c>
      <c r="AJ150" s="397" t="n">
        <v>11.12</v>
      </c>
      <c r="AK150" s="397" t="n">
        <v>22.12</v>
      </c>
      <c r="AL150" s="397" t="n">
        <v>17.63</v>
      </c>
      <c r="AM150" s="396" t="n">
        <v>32640</v>
      </c>
      <c r="AN150" s="396" t="n">
        <v>77904</v>
      </c>
    </row>
    <row r="151" customFormat="false" ht="15" hidden="false" customHeight="false" outlineLevel="0" collapsed="false">
      <c r="A151" s="395" t="s">
        <v>217</v>
      </c>
      <c r="B151" s="396" t="n">
        <v>95254</v>
      </c>
      <c r="C151" s="396" t="n">
        <v>84316</v>
      </c>
      <c r="D151" s="59" t="n">
        <v>100019</v>
      </c>
      <c r="E151" s="396" t="n">
        <v>19114</v>
      </c>
      <c r="F151" s="397" t="n">
        <v>5608.3</v>
      </c>
      <c r="G151" s="399" t="n">
        <v>11232.42064042</v>
      </c>
      <c r="H151" s="399" t="n">
        <v>2761.00684898</v>
      </c>
      <c r="I151" s="398" t="n">
        <v>47.2495751612903</v>
      </c>
      <c r="J151" s="399" t="n">
        <v>516100</v>
      </c>
      <c r="K151" s="399" t="n">
        <v>25769.3323571</v>
      </c>
      <c r="L151" s="399" t="n">
        <v>2826.7294578</v>
      </c>
      <c r="M151" s="399" t="n">
        <v>9429.53145456</v>
      </c>
      <c r="N151" s="399" t="n">
        <v>20364.9</v>
      </c>
      <c r="O151" s="399" t="n">
        <v>706.1</v>
      </c>
      <c r="P151" s="399" t="n">
        <v>16720.9</v>
      </c>
      <c r="Q151" s="399" t="n">
        <v>2860.8</v>
      </c>
      <c r="R151" s="399" t="n">
        <v>0</v>
      </c>
      <c r="S151" s="399" t="n">
        <v>14033.9</v>
      </c>
      <c r="T151" s="397" t="n">
        <v>802.6</v>
      </c>
      <c r="U151" s="397" t="n">
        <v>17541.4</v>
      </c>
      <c r="V151" s="397" t="n">
        <v>5237.3</v>
      </c>
      <c r="W151" s="397" t="n">
        <v>8291.8</v>
      </c>
      <c r="X151" s="397" t="n">
        <v>0</v>
      </c>
      <c r="Y151" s="397" t="n">
        <v>12676.9</v>
      </c>
      <c r="Z151" s="397" t="n">
        <v>2220.4</v>
      </c>
      <c r="AA151" s="59" t="n">
        <v>9651.5</v>
      </c>
      <c r="AB151" s="59"/>
      <c r="AC151" s="397" t="n">
        <v>1381</v>
      </c>
      <c r="AD151" s="397" t="n">
        <v>4821.9</v>
      </c>
      <c r="AE151" s="400" t="n">
        <v>10358.9</v>
      </c>
      <c r="AF151" s="400" t="n">
        <v>10446.3</v>
      </c>
      <c r="AG151" s="397" t="n">
        <v>1608.7</v>
      </c>
      <c r="AH151" s="397" t="n">
        <v>2716.4</v>
      </c>
      <c r="AI151" s="397" t="n">
        <v>14.66</v>
      </c>
      <c r="AJ151" s="397" t="n">
        <v>11.06</v>
      </c>
      <c r="AK151" s="397" t="n">
        <v>22.76</v>
      </c>
      <c r="AL151" s="397" t="n">
        <v>15.84</v>
      </c>
      <c r="AM151" s="396" t="n">
        <v>45216</v>
      </c>
      <c r="AN151" s="396" t="n">
        <v>87698</v>
      </c>
    </row>
    <row r="152" customFormat="false" ht="15" hidden="false" customHeight="false" outlineLevel="0" collapsed="false">
      <c r="A152" s="401" t="s">
        <v>218</v>
      </c>
      <c r="B152" s="396" t="n">
        <v>62958</v>
      </c>
      <c r="C152" s="396" t="n">
        <v>67799</v>
      </c>
      <c r="D152" s="59" t="n">
        <v>17947.2</v>
      </c>
      <c r="E152" s="396" t="n">
        <v>11556</v>
      </c>
      <c r="F152" s="397" t="n">
        <v>2775</v>
      </c>
      <c r="G152" s="399" t="n">
        <v>3082.43367837</v>
      </c>
      <c r="H152" s="399" t="n">
        <v>421.83905464</v>
      </c>
      <c r="I152" s="398" t="n">
        <v>47.714105604983</v>
      </c>
      <c r="J152" s="399" t="n">
        <v>514600</v>
      </c>
      <c r="K152" s="399" t="n">
        <v>5888.22836677</v>
      </c>
      <c r="L152" s="399" t="n">
        <v>715.55430189</v>
      </c>
      <c r="M152" s="399" t="n">
        <v>2174.45598293</v>
      </c>
      <c r="N152" s="399" t="n">
        <v>11963.7</v>
      </c>
      <c r="O152" s="399" t="n">
        <v>306.6</v>
      </c>
      <c r="P152" s="399" t="n">
        <v>9468.1</v>
      </c>
      <c r="Q152" s="399" t="n">
        <v>2189.2</v>
      </c>
      <c r="R152" s="399" t="n">
        <v>0</v>
      </c>
      <c r="S152" s="399" t="n">
        <v>6283.1</v>
      </c>
      <c r="T152" s="397" t="n">
        <v>72.6</v>
      </c>
      <c r="U152" s="397" t="n">
        <v>1368.7</v>
      </c>
      <c r="V152" s="397" t="n">
        <v>1134</v>
      </c>
      <c r="W152" s="397" t="n">
        <v>271.3</v>
      </c>
      <c r="X152" s="397" t="n">
        <v>0</v>
      </c>
      <c r="Y152" s="397" t="n">
        <v>2909.9</v>
      </c>
      <c r="Z152" s="397" t="n">
        <v>159.5</v>
      </c>
      <c r="AA152" s="59" t="n">
        <v>566</v>
      </c>
      <c r="AB152" s="59"/>
      <c r="AC152" s="397" t="n">
        <v>92.9</v>
      </c>
      <c r="AD152" s="397" t="n">
        <v>325.6</v>
      </c>
      <c r="AE152" s="400" t="n">
        <v>11433</v>
      </c>
      <c r="AF152" s="400" t="n">
        <v>11216.3</v>
      </c>
      <c r="AG152" s="397" t="n">
        <v>2529.7</v>
      </c>
      <c r="AH152" s="397" t="n">
        <v>2149.1</v>
      </c>
      <c r="AI152" s="397" t="n">
        <v>14.48</v>
      </c>
      <c r="AJ152" s="397" t="n">
        <v>11.04</v>
      </c>
      <c r="AK152" s="397" t="n">
        <v>18.08</v>
      </c>
      <c r="AL152" s="397" t="n">
        <v>17.36</v>
      </c>
      <c r="AM152" s="396" t="n">
        <v>24136</v>
      </c>
      <c r="AN152" s="396" t="n">
        <v>63187</v>
      </c>
    </row>
    <row r="153" customFormat="false" ht="15" hidden="false" customHeight="false" outlineLevel="0" collapsed="false">
      <c r="A153" s="401" t="s">
        <v>219</v>
      </c>
      <c r="B153" s="396" t="n">
        <v>76847</v>
      </c>
      <c r="C153" s="396" t="n">
        <v>77156</v>
      </c>
      <c r="D153" s="59" t="n">
        <v>45244</v>
      </c>
      <c r="E153" s="396" t="n">
        <v>18430</v>
      </c>
      <c r="F153" s="397" t="n">
        <v>3555.3</v>
      </c>
      <c r="G153" s="399" t="n">
        <v>6061.72113348</v>
      </c>
      <c r="H153" s="399" t="n">
        <v>881.82590125</v>
      </c>
      <c r="I153" s="398" t="n">
        <v>48.2992888530466</v>
      </c>
      <c r="J153" s="399" t="n">
        <v>518700</v>
      </c>
      <c r="K153" s="399" t="n">
        <v>13016.1432413</v>
      </c>
      <c r="L153" s="399" t="n">
        <v>1558.58767007</v>
      </c>
      <c r="M153" s="399" t="n">
        <v>5005.66305568</v>
      </c>
      <c r="N153" s="399" t="n">
        <v>8809.2</v>
      </c>
      <c r="O153" s="399" t="n">
        <v>750.4</v>
      </c>
      <c r="P153" s="399" t="n">
        <v>6829.8</v>
      </c>
      <c r="Q153" s="399" t="n">
        <v>1229</v>
      </c>
      <c r="R153" s="399" t="n">
        <v>0</v>
      </c>
      <c r="S153" s="399" t="n">
        <v>12684.9</v>
      </c>
      <c r="T153" s="397" t="n">
        <v>268.7</v>
      </c>
      <c r="U153" s="397" t="n">
        <v>5298.4</v>
      </c>
      <c r="V153" s="397" t="n">
        <v>3479.4</v>
      </c>
      <c r="W153" s="397" t="n">
        <v>1026.7</v>
      </c>
      <c r="X153" s="397" t="n">
        <v>0</v>
      </c>
      <c r="Y153" s="397" t="n">
        <v>6088</v>
      </c>
      <c r="Z153" s="397" t="n">
        <v>624.5</v>
      </c>
      <c r="AA153" s="59" t="n">
        <v>1643</v>
      </c>
      <c r="AB153" s="59"/>
      <c r="AC153" s="397" t="n">
        <v>315.7</v>
      </c>
      <c r="AD153" s="397" t="n">
        <v>1258.3</v>
      </c>
      <c r="AE153" s="400" t="n">
        <v>12408.3</v>
      </c>
      <c r="AF153" s="400" t="n">
        <v>11922.8</v>
      </c>
      <c r="AG153" s="397" t="n">
        <v>2275.3</v>
      </c>
      <c r="AH153" s="397" t="n">
        <v>1999.5</v>
      </c>
      <c r="AI153" s="397" t="n">
        <v>14.42</v>
      </c>
      <c r="AJ153" s="397" t="n">
        <v>11.09</v>
      </c>
      <c r="AK153" s="397" t="n">
        <v>18.77</v>
      </c>
      <c r="AL153" s="397" t="n">
        <v>16.74</v>
      </c>
      <c r="AM153" s="396" t="n">
        <v>31582</v>
      </c>
      <c r="AN153" s="396" t="n">
        <v>79302</v>
      </c>
    </row>
    <row r="154" customFormat="false" ht="15" hidden="false" customHeight="false" outlineLevel="0" collapsed="false">
      <c r="A154" s="401" t="s">
        <v>220</v>
      </c>
      <c r="B154" s="396" t="n">
        <v>103201</v>
      </c>
      <c r="C154" s="396" t="n">
        <v>107697</v>
      </c>
      <c r="D154" s="59" t="n">
        <v>60298.4</v>
      </c>
      <c r="E154" s="396" t="n">
        <v>14725</v>
      </c>
      <c r="F154" s="397" t="n">
        <v>5336.8</v>
      </c>
      <c r="G154" s="402" t="n">
        <v>8677.2036904</v>
      </c>
      <c r="H154" s="402" t="n">
        <v>1355.03331126</v>
      </c>
      <c r="I154" s="398" t="n">
        <v>48.8457962007169</v>
      </c>
      <c r="J154" s="399" t="n">
        <v>518633.333333333</v>
      </c>
      <c r="K154" s="402" t="n">
        <v>21191.35947417</v>
      </c>
      <c r="L154" s="402" t="n">
        <v>2679.57009286</v>
      </c>
      <c r="M154" s="402" t="n">
        <v>8474.07219774</v>
      </c>
      <c r="N154" s="399" t="n">
        <v>15331.8</v>
      </c>
      <c r="O154" s="399" t="n">
        <v>689.3</v>
      </c>
      <c r="P154" s="399" t="n">
        <v>13509</v>
      </c>
      <c r="Q154" s="399" t="n">
        <v>1133.4</v>
      </c>
      <c r="R154" s="399" t="n">
        <v>0</v>
      </c>
      <c r="S154" s="399" t="n">
        <v>38744.8</v>
      </c>
      <c r="T154" s="397" t="n">
        <v>417.9</v>
      </c>
      <c r="U154" s="397" t="n">
        <v>11440.4</v>
      </c>
      <c r="V154" s="397" t="n">
        <v>5505.7</v>
      </c>
      <c r="W154" s="397" t="n">
        <v>1967.7</v>
      </c>
      <c r="X154" s="397" t="n">
        <v>0</v>
      </c>
      <c r="Y154" s="397" t="n">
        <v>10020.2</v>
      </c>
      <c r="Z154" s="397" t="n">
        <v>1925</v>
      </c>
      <c r="AA154" s="59" t="n">
        <v>6446.5</v>
      </c>
      <c r="AB154" s="59"/>
      <c r="AC154" s="397" t="n">
        <v>440.3</v>
      </c>
      <c r="AD154" s="397" t="n">
        <v>3090.2</v>
      </c>
      <c r="AE154" s="400" t="n">
        <v>12924.8</v>
      </c>
      <c r="AF154" s="400" t="n">
        <v>13010</v>
      </c>
      <c r="AG154" s="397" t="n">
        <v>1967.5</v>
      </c>
      <c r="AH154" s="397" t="n">
        <v>3221.1</v>
      </c>
      <c r="AI154" s="397" t="n">
        <v>14.43</v>
      </c>
      <c r="AJ154" s="397" t="n">
        <v>10.94</v>
      </c>
      <c r="AK154" s="397" t="n">
        <v>20.65</v>
      </c>
      <c r="AL154" s="397" t="n">
        <v>15.18</v>
      </c>
      <c r="AM154" s="396" t="n">
        <v>38177</v>
      </c>
      <c r="AN154" s="396" t="n">
        <v>90746</v>
      </c>
    </row>
    <row r="155" customFormat="false" ht="15" hidden="false" customHeight="false" outlineLevel="0" collapsed="false">
      <c r="A155" s="401" t="s">
        <v>221</v>
      </c>
      <c r="B155" s="396" t="n">
        <v>112289</v>
      </c>
      <c r="C155" s="396" t="n">
        <v>92626</v>
      </c>
      <c r="D155" s="59" t="n">
        <v>86600.7</v>
      </c>
      <c r="E155" s="396" t="n">
        <v>20830</v>
      </c>
      <c r="F155" s="397" t="n">
        <v>9189.2</v>
      </c>
      <c r="G155" s="399" t="n">
        <v>11812.59598355</v>
      </c>
      <c r="H155" s="399" t="n">
        <v>1840.7046737</v>
      </c>
      <c r="I155" s="398" t="n">
        <v>48.8930453763441</v>
      </c>
      <c r="J155" s="399" t="n">
        <v>520833.333333333</v>
      </c>
      <c r="K155" s="399" t="n">
        <v>30083.17630031</v>
      </c>
      <c r="L155" s="399" t="n">
        <v>4089.7208124</v>
      </c>
      <c r="M155" s="399" t="n">
        <v>11886.22100921</v>
      </c>
      <c r="N155" s="399" t="n">
        <v>25085.2</v>
      </c>
      <c r="O155" s="399" t="n">
        <v>500.2</v>
      </c>
      <c r="P155" s="399" t="n">
        <v>21689.5</v>
      </c>
      <c r="Q155" s="399" t="n">
        <v>2895.6</v>
      </c>
      <c r="R155" s="399" t="n">
        <v>0</v>
      </c>
      <c r="S155" s="399" t="n">
        <v>3334.3</v>
      </c>
      <c r="T155" s="397" t="n">
        <v>858.6</v>
      </c>
      <c r="U155" s="397" t="n">
        <v>25869</v>
      </c>
      <c r="V155" s="397" t="n">
        <v>8697.7</v>
      </c>
      <c r="W155" s="397" t="n">
        <v>7094.7</v>
      </c>
      <c r="X155" s="397" t="n">
        <v>0</v>
      </c>
      <c r="Y155" s="397" t="n">
        <v>16277.8</v>
      </c>
      <c r="Z155" s="397" t="n">
        <v>2326.5</v>
      </c>
      <c r="AA155" s="59" t="n">
        <v>10776.5</v>
      </c>
      <c r="AB155" s="59"/>
      <c r="AC155" s="397" t="n">
        <v>826.6</v>
      </c>
      <c r="AD155" s="397" t="n">
        <v>5475.3</v>
      </c>
      <c r="AE155" s="400" t="n">
        <v>14521.2</v>
      </c>
      <c r="AF155" s="400" t="n">
        <v>13830.1</v>
      </c>
      <c r="AG155" s="397" t="n">
        <v>2498.9</v>
      </c>
      <c r="AH155" s="397" t="n">
        <v>3545.6</v>
      </c>
      <c r="AI155" s="397" t="n">
        <v>14.33</v>
      </c>
      <c r="AJ155" s="397" t="n">
        <v>10.75</v>
      </c>
      <c r="AK155" s="397" t="n">
        <v>20.88</v>
      </c>
      <c r="AL155" s="397" t="n">
        <v>15.6</v>
      </c>
      <c r="AM155" s="396" t="n">
        <v>56218</v>
      </c>
      <c r="AN155" s="396" t="n">
        <v>92843</v>
      </c>
    </row>
    <row r="156" customFormat="false" ht="15" hidden="false" customHeight="false" outlineLevel="0" collapsed="false">
      <c r="A156" s="401" t="s">
        <v>222</v>
      </c>
      <c r="B156" s="396" t="n">
        <v>69449</v>
      </c>
      <c r="C156" s="396" t="n">
        <v>71671</v>
      </c>
      <c r="D156" s="59" t="n">
        <v>19171.9</v>
      </c>
      <c r="E156" s="396" t="n">
        <v>12780</v>
      </c>
      <c r="F156" s="397" t="n">
        <v>1927.1</v>
      </c>
      <c r="G156" s="402" t="n">
        <v>2675.74724409</v>
      </c>
      <c r="H156" s="402" t="n">
        <v>498.23985087</v>
      </c>
      <c r="I156" s="398" t="n">
        <v>51.9051928571429</v>
      </c>
      <c r="J156" s="399" t="n">
        <v>516800</v>
      </c>
      <c r="K156" s="402" t="n">
        <v>6133.34745548</v>
      </c>
      <c r="L156" s="402" t="n">
        <v>1061.53506468</v>
      </c>
      <c r="M156" s="402" t="n">
        <v>2384.81688772</v>
      </c>
      <c r="N156" s="399" t="n">
        <v>10967.9</v>
      </c>
      <c r="O156" s="399" t="n">
        <v>286</v>
      </c>
      <c r="P156" s="399" t="n">
        <v>7921.1</v>
      </c>
      <c r="Q156" s="399" t="n">
        <v>2610.1</v>
      </c>
      <c r="R156" s="399" t="n">
        <v>120.5</v>
      </c>
      <c r="S156" s="399" t="n">
        <v>7504</v>
      </c>
      <c r="T156" s="403" t="n">
        <v>15.6798</v>
      </c>
      <c r="U156" s="403" t="n">
        <v>4665.9312</v>
      </c>
      <c r="V156" s="403" t="n">
        <v>3103.5787</v>
      </c>
      <c r="W156" s="403" t="n">
        <v>345.3575</v>
      </c>
      <c r="X156" s="403" t="n">
        <v>4.4077</v>
      </c>
      <c r="Y156" s="403" t="n">
        <v>5253.5445</v>
      </c>
      <c r="Z156" s="403" t="n">
        <v>231.1027</v>
      </c>
      <c r="AA156" s="403" t="n">
        <v>213.2948</v>
      </c>
      <c r="AB156" s="403" t="n">
        <v>244.8022</v>
      </c>
      <c r="AC156" s="403" t="n">
        <v>82.4941</v>
      </c>
      <c r="AD156" s="403" t="n">
        <v>503.5182</v>
      </c>
      <c r="AE156" s="400" t="n">
        <v>13838.1</v>
      </c>
      <c r="AF156" s="400" t="n">
        <v>16028.3</v>
      </c>
      <c r="AG156" s="397" t="n">
        <v>4176.4</v>
      </c>
      <c r="AH156" s="397" t="n">
        <v>3099.6</v>
      </c>
      <c r="AI156" s="397" t="n">
        <v>14.38</v>
      </c>
      <c r="AJ156" s="397" t="n">
        <v>10.39</v>
      </c>
      <c r="AK156" s="397" t="n">
        <v>16.91</v>
      </c>
      <c r="AL156" s="397" t="n">
        <v>15.08</v>
      </c>
      <c r="AM156" s="396" t="n">
        <v>32018</v>
      </c>
      <c r="AN156" s="396" t="n">
        <v>66274</v>
      </c>
    </row>
    <row r="157" customFormat="false" ht="15" hidden="false" customHeight="false" outlineLevel="0" collapsed="false">
      <c r="A157" s="401" t="s">
        <v>223</v>
      </c>
      <c r="B157" s="396" t="n">
        <v>84317</v>
      </c>
      <c r="C157" s="396" t="n">
        <v>82600</v>
      </c>
      <c r="D157" s="59" t="n">
        <v>43778.7</v>
      </c>
      <c r="E157" s="396" t="n">
        <v>18318</v>
      </c>
      <c r="F157" s="397" t="n">
        <v>2429.1</v>
      </c>
      <c r="G157" s="402" t="n">
        <v>5779.7082159</v>
      </c>
      <c r="H157" s="402" t="n">
        <v>1041.89136612</v>
      </c>
      <c r="I157" s="398" t="n">
        <v>53.0704407526882</v>
      </c>
      <c r="J157" s="399" t="n">
        <v>522433.333333333</v>
      </c>
      <c r="K157" s="402" t="n">
        <v>13784.73968006</v>
      </c>
      <c r="L157" s="402" t="n">
        <v>2441.70320341</v>
      </c>
      <c r="M157" s="402" t="n">
        <v>4950.57013936</v>
      </c>
      <c r="N157" s="399" t="n">
        <v>11357.5</v>
      </c>
      <c r="O157" s="399" t="n">
        <v>307.2</v>
      </c>
      <c r="P157" s="399" t="n">
        <v>9899</v>
      </c>
      <c r="Q157" s="399" t="n">
        <v>1032.2</v>
      </c>
      <c r="R157" s="399" t="n">
        <v>119.3</v>
      </c>
      <c r="S157" s="399" t="n">
        <v>12707.2</v>
      </c>
      <c r="T157" s="403" t="n">
        <v>189.5483</v>
      </c>
      <c r="U157" s="404" t="n">
        <v>13417.5604</v>
      </c>
      <c r="V157" s="404" t="n">
        <v>3687.8281</v>
      </c>
      <c r="W157" s="404" t="n">
        <v>970.723</v>
      </c>
      <c r="X157" s="404" t="n">
        <v>80.9464</v>
      </c>
      <c r="Y157" s="403" t="n">
        <v>10448.2335</v>
      </c>
      <c r="Z157" s="403" t="n">
        <v>604.0486</v>
      </c>
      <c r="AA157" s="404" t="n">
        <v>601.55</v>
      </c>
      <c r="AB157" s="403" t="n">
        <v>1131.1577</v>
      </c>
      <c r="AC157" s="403" t="n">
        <v>218.5751</v>
      </c>
      <c r="AD157" s="403" t="n">
        <v>2153.7197</v>
      </c>
      <c r="AE157" s="400" t="n">
        <v>14937.7</v>
      </c>
      <c r="AF157" s="400" t="n">
        <v>16237.3</v>
      </c>
      <c r="AG157" s="397" t="n">
        <v>2594.4</v>
      </c>
      <c r="AH157" s="397" t="n">
        <v>4280.9</v>
      </c>
      <c r="AI157" s="397" t="n">
        <v>14.21</v>
      </c>
      <c r="AJ157" s="397" t="n">
        <v>9.92</v>
      </c>
      <c r="AK157" s="397" t="n">
        <v>18.83</v>
      </c>
      <c r="AL157" s="397" t="n">
        <v>15.33</v>
      </c>
      <c r="AM157" s="396" t="n">
        <v>35576</v>
      </c>
      <c r="AN157" s="396" t="n">
        <v>78438</v>
      </c>
    </row>
    <row r="158" customFormat="false" ht="15" hidden="false" customHeight="false" outlineLevel="0" collapsed="false">
      <c r="A158" s="401" t="s">
        <v>224</v>
      </c>
      <c r="B158" s="396" t="n">
        <v>116879</v>
      </c>
      <c r="C158" s="396" t="n">
        <v>116259</v>
      </c>
      <c r="D158" s="59" t="n">
        <v>66267.3</v>
      </c>
      <c r="E158" s="396" t="n">
        <v>16213</v>
      </c>
      <c r="F158" s="397" t="n">
        <v>6221.1</v>
      </c>
      <c r="G158" s="402" t="n">
        <v>9181.62659215</v>
      </c>
      <c r="H158" s="402" t="n">
        <v>1622.95806778</v>
      </c>
      <c r="I158" s="398" t="n">
        <v>52.6460116129032</v>
      </c>
      <c r="J158" s="399" t="n">
        <v>521300</v>
      </c>
      <c r="K158" s="402" t="n">
        <v>23131.83407417</v>
      </c>
      <c r="L158" s="402" t="n">
        <v>4141.15655321</v>
      </c>
      <c r="M158" s="402" t="n">
        <v>8378.2229918</v>
      </c>
      <c r="N158" s="399" t="n">
        <v>14327.9</v>
      </c>
      <c r="O158" s="399" t="n">
        <v>686.6</v>
      </c>
      <c r="P158" s="399" t="n">
        <v>12421.2</v>
      </c>
      <c r="Q158" s="399" t="n">
        <v>1223.9</v>
      </c>
      <c r="R158" s="399" t="n">
        <v>125</v>
      </c>
      <c r="S158" s="399" t="n">
        <v>45298.7</v>
      </c>
      <c r="T158" s="403" t="n">
        <v>414.3193</v>
      </c>
      <c r="U158" s="404" t="n">
        <v>19349.9304</v>
      </c>
      <c r="V158" s="404" t="n">
        <v>5341.7915</v>
      </c>
      <c r="W158" s="404" t="n">
        <v>2202.0813</v>
      </c>
      <c r="X158" s="404" t="n">
        <v>215.9206</v>
      </c>
      <c r="Y158" s="403" t="n">
        <v>17912.8132</v>
      </c>
      <c r="Z158" s="404" t="n">
        <v>1825.1325</v>
      </c>
      <c r="AA158" s="404" t="n">
        <v>4998.6859</v>
      </c>
      <c r="AB158" s="404" t="n">
        <v>1587.4656</v>
      </c>
      <c r="AC158" s="404" t="n">
        <v>498.6456</v>
      </c>
      <c r="AD158" s="404" t="n">
        <v>4880.4389</v>
      </c>
      <c r="AE158" s="400" t="n">
        <v>14413</v>
      </c>
      <c r="AF158" s="400" t="n">
        <v>17042.9</v>
      </c>
      <c r="AG158" s="397" t="n">
        <v>2573.4</v>
      </c>
      <c r="AH158" s="397" t="n">
        <v>4000</v>
      </c>
      <c r="AI158" s="397" t="n">
        <v>14.27</v>
      </c>
      <c r="AJ158" s="397" t="n">
        <v>9.85</v>
      </c>
      <c r="AK158" s="397" t="n">
        <v>19.17</v>
      </c>
      <c r="AL158" s="397" t="n">
        <v>16</v>
      </c>
      <c r="AM158" s="396" t="n">
        <v>37358</v>
      </c>
      <c r="AN158" s="396" t="n">
        <v>97578</v>
      </c>
    </row>
    <row r="159" customFormat="false" ht="15" hidden="false" customHeight="false" outlineLevel="0" collapsed="false">
      <c r="A159" s="401" t="s">
        <v>225</v>
      </c>
      <c r="B159" s="396" t="n">
        <v>130049</v>
      </c>
      <c r="C159" s="396" t="n">
        <v>114132</v>
      </c>
      <c r="D159" s="59" t="n">
        <v>95577.5</v>
      </c>
      <c r="E159" s="396" t="n">
        <v>22703</v>
      </c>
      <c r="F159" s="397" t="n">
        <v>9959.1</v>
      </c>
      <c r="G159" s="402" t="n">
        <v>12841.94076699</v>
      </c>
      <c r="H159" s="402" t="n">
        <v>2168.5265658</v>
      </c>
      <c r="I159" s="398" t="n">
        <v>56.9945880286739</v>
      </c>
      <c r="J159" s="399" t="n">
        <v>523266.666666667</v>
      </c>
      <c r="K159" s="402" t="n">
        <v>32663.40306879</v>
      </c>
      <c r="L159" s="402" t="n">
        <v>6334.37601586</v>
      </c>
      <c r="M159" s="402" t="n">
        <v>13771.08759114</v>
      </c>
      <c r="N159" s="399" t="n">
        <v>25280.4</v>
      </c>
      <c r="O159" s="399" t="n">
        <v>808.1</v>
      </c>
      <c r="P159" s="399" t="n">
        <v>21152.2</v>
      </c>
      <c r="Q159" s="399" t="n">
        <v>3186.1</v>
      </c>
      <c r="R159" s="399" t="n">
        <v>133.9</v>
      </c>
      <c r="S159" s="399" t="n">
        <v>6719.5</v>
      </c>
      <c r="T159" s="404" t="n">
        <v>655.1353</v>
      </c>
      <c r="U159" s="404" t="n">
        <v>22590.6076</v>
      </c>
      <c r="V159" s="404" t="n">
        <v>10605.2414</v>
      </c>
      <c r="W159" s="404" t="n">
        <v>18194.1389</v>
      </c>
      <c r="X159" s="404" t="n">
        <v>503.9445</v>
      </c>
      <c r="Y159" s="403" t="n">
        <v>26902.9965</v>
      </c>
      <c r="Z159" s="404" t="n">
        <v>3152.8042</v>
      </c>
      <c r="AA159" s="404" t="n">
        <v>9932.2128</v>
      </c>
      <c r="AB159" s="404" t="n">
        <v>2734.4229</v>
      </c>
      <c r="AC159" s="404" t="n">
        <v>625.23</v>
      </c>
      <c r="AD159" s="404" t="n">
        <v>9925.0379</v>
      </c>
      <c r="AE159" s="400" t="n">
        <v>14001.6</v>
      </c>
      <c r="AF159" s="400" t="n">
        <v>20614</v>
      </c>
      <c r="AG159" s="397" t="n">
        <v>2545.4</v>
      </c>
      <c r="AH159" s="397" t="n">
        <v>4661.1</v>
      </c>
      <c r="AI159" s="397" t="n">
        <v>14.53</v>
      </c>
      <c r="AJ159" s="397" t="n">
        <v>9.47</v>
      </c>
      <c r="AK159" s="397" t="n">
        <v>23.78</v>
      </c>
      <c r="AL159" s="397" t="n">
        <v>15.7</v>
      </c>
      <c r="AM159" s="396" t="n">
        <v>45103</v>
      </c>
      <c r="AN159" s="396" t="n">
        <v>109030</v>
      </c>
    </row>
    <row r="160" customFormat="false" ht="15" hidden="false" customHeight="false" outlineLevel="0" collapsed="false">
      <c r="A160" s="401" t="s">
        <v>226</v>
      </c>
      <c r="B160" s="396" t="n">
        <v>80778</v>
      </c>
      <c r="C160" s="396" t="n">
        <v>79046</v>
      </c>
      <c r="D160" s="59" t="n">
        <v>21255.5</v>
      </c>
      <c r="E160" s="396" t="n">
        <v>13931</v>
      </c>
      <c r="F160" s="397" t="n">
        <v>286.2</v>
      </c>
      <c r="G160" s="402" t="n">
        <v>3311.69902924</v>
      </c>
      <c r="H160" s="402" t="n">
        <v>543.74202501</v>
      </c>
      <c r="I160" s="398" t="n">
        <v>60.8215157066052</v>
      </c>
      <c r="J160" s="399" t="n">
        <v>521766.666666667</v>
      </c>
      <c r="K160" s="402" t="n">
        <v>6961.92101036</v>
      </c>
      <c r="L160" s="402" t="n">
        <v>1502.99479754</v>
      </c>
      <c r="M160" s="402" t="n">
        <v>1378.44024874</v>
      </c>
      <c r="N160" s="399" t="n">
        <v>16284.4</v>
      </c>
      <c r="O160" s="399" t="n">
        <v>683.6</v>
      </c>
      <c r="P160" s="399" t="n">
        <v>12216.9</v>
      </c>
      <c r="Q160" s="399" t="n">
        <v>3253.4</v>
      </c>
      <c r="R160" s="399" t="n">
        <v>130.4</v>
      </c>
      <c r="S160" s="399" t="n">
        <v>7844.6</v>
      </c>
      <c r="T160" s="405" t="n">
        <v>96.6411</v>
      </c>
      <c r="U160" s="405" t="n">
        <v>4170.5208</v>
      </c>
      <c r="V160" s="405" t="n">
        <v>2513.4849</v>
      </c>
      <c r="W160" s="405" t="n">
        <v>523.5325</v>
      </c>
      <c r="X160" s="405" t="n">
        <v>63.2001</v>
      </c>
      <c r="Y160" s="405" t="n">
        <v>6135.07</v>
      </c>
      <c r="Z160" s="405" t="n">
        <v>641.5806</v>
      </c>
      <c r="AA160" s="405" t="n">
        <v>365.1985</v>
      </c>
      <c r="AB160" s="405" t="n">
        <v>293.6252</v>
      </c>
      <c r="AC160" s="405" t="n">
        <v>81.4525</v>
      </c>
      <c r="AD160" s="405" t="n">
        <v>1427.7034</v>
      </c>
      <c r="AE160" s="400" t="n">
        <v>13614.1</v>
      </c>
      <c r="AF160" s="400" t="n">
        <v>23310.6</v>
      </c>
      <c r="AG160" s="397" t="n">
        <v>3344.2</v>
      </c>
      <c r="AH160" s="397" t="n">
        <v>3906.4</v>
      </c>
      <c r="AI160" s="397" t="n">
        <v>14.89</v>
      </c>
      <c r="AJ160" s="397" t="n">
        <v>9.67</v>
      </c>
      <c r="AK160" s="397" t="n">
        <v>24.51</v>
      </c>
      <c r="AL160" s="397" t="n">
        <v>15.63</v>
      </c>
      <c r="AM160" s="396" t="n">
        <v>36688</v>
      </c>
      <c r="AN160" s="396" t="n">
        <v>66044</v>
      </c>
    </row>
    <row r="161" customFormat="false" ht="15" hidden="false" customHeight="false" outlineLevel="0" collapsed="false">
      <c r="A161" s="401" t="s">
        <v>227</v>
      </c>
      <c r="B161" s="396" t="n">
        <v>94092</v>
      </c>
      <c r="C161" s="396" t="n">
        <v>87580</v>
      </c>
      <c r="D161" s="59" t="n">
        <v>48696.4</v>
      </c>
      <c r="E161" s="396" t="n">
        <v>20527</v>
      </c>
      <c r="F161" s="397" t="n">
        <v>1696.5</v>
      </c>
      <c r="G161" s="402" t="n">
        <v>6428.24753834</v>
      </c>
      <c r="H161" s="402" t="n">
        <v>1100.51589394</v>
      </c>
      <c r="I161" s="398" t="n">
        <v>60.5354182795699</v>
      </c>
      <c r="J161" s="399" t="n">
        <v>525866.666666667</v>
      </c>
      <c r="K161" s="402" t="n">
        <v>15090.65005205</v>
      </c>
      <c r="L161" s="402" t="n">
        <v>3292.90209052</v>
      </c>
      <c r="M161" s="402" t="n">
        <v>3105.3373314</v>
      </c>
      <c r="N161" s="399" t="n">
        <v>12778.1</v>
      </c>
      <c r="O161" s="399" t="n">
        <v>761.6</v>
      </c>
      <c r="P161" s="399" t="n">
        <v>10413.9</v>
      </c>
      <c r="Q161" s="399" t="n">
        <v>1471.9</v>
      </c>
      <c r="R161" s="399" t="n">
        <v>130.7</v>
      </c>
      <c r="S161" s="399" t="n">
        <v>12109.4</v>
      </c>
      <c r="T161" s="405" t="n">
        <v>433.2305</v>
      </c>
      <c r="U161" s="406" t="n">
        <v>10039.7946</v>
      </c>
      <c r="V161" s="406" t="n">
        <v>2896.0173</v>
      </c>
      <c r="W161" s="406" t="n">
        <v>2005.5314</v>
      </c>
      <c r="X161" s="406" t="n">
        <v>357.7458</v>
      </c>
      <c r="Y161" s="405" t="n">
        <v>14554.8391</v>
      </c>
      <c r="Z161" s="405" t="n">
        <v>1513.9118</v>
      </c>
      <c r="AA161" s="406" t="n">
        <v>1143.5214</v>
      </c>
      <c r="AB161" s="405" t="n">
        <v>823.2763</v>
      </c>
      <c r="AC161" s="405" t="n">
        <v>363.7385</v>
      </c>
      <c r="AD161" s="405" t="n">
        <v>3332.8597</v>
      </c>
      <c r="AE161" s="400" t="n">
        <v>14991.9</v>
      </c>
      <c r="AF161" s="400" t="n">
        <v>23850.6</v>
      </c>
      <c r="AG161" s="397" t="n">
        <v>3209.2</v>
      </c>
      <c r="AH161" s="397" t="n">
        <v>3987.4</v>
      </c>
      <c r="AI161" s="397" t="n">
        <v>14.84</v>
      </c>
      <c r="AJ161" s="397" t="n">
        <v>9.75</v>
      </c>
      <c r="AK161" s="397" t="n">
        <v>23.63</v>
      </c>
      <c r="AL161" s="397" t="n">
        <v>14.86</v>
      </c>
      <c r="AM161" s="396" t="n">
        <v>34000</v>
      </c>
      <c r="AN161" s="396" t="n">
        <v>74880</v>
      </c>
    </row>
    <row r="162" customFormat="false" ht="15" hidden="false" customHeight="false" outlineLevel="0" collapsed="false">
      <c r="A162" s="401" t="s">
        <v>228</v>
      </c>
      <c r="B162" s="396" t="n">
        <v>123446</v>
      </c>
      <c r="C162" s="396" t="n">
        <v>114427</v>
      </c>
      <c r="D162" s="59" t="n">
        <v>72635.5</v>
      </c>
      <c r="E162" s="396" t="n">
        <v>16051</v>
      </c>
      <c r="F162" s="397" t="n">
        <v>4884</v>
      </c>
      <c r="G162" s="402" t="n">
        <v>10008.6</v>
      </c>
      <c r="H162" s="402" t="n">
        <v>1682.8</v>
      </c>
      <c r="I162" s="398" t="n">
        <v>64.2407806810036</v>
      </c>
      <c r="J162" s="399" t="n">
        <v>525766.666666667</v>
      </c>
      <c r="K162" s="402" t="n">
        <v>23303.2</v>
      </c>
      <c r="L162" s="402" t="n">
        <v>5429.3</v>
      </c>
      <c r="M162" s="402" t="n">
        <v>5897.2</v>
      </c>
      <c r="N162" s="399" t="n">
        <v>11559.4</v>
      </c>
      <c r="O162" s="399" t="n">
        <v>776.8</v>
      </c>
      <c r="P162" s="399" t="n">
        <v>9011.8</v>
      </c>
      <c r="Q162" s="399" t="n">
        <v>1634.1</v>
      </c>
      <c r="R162" s="399" t="n">
        <v>136.7</v>
      </c>
      <c r="S162" s="399" t="n">
        <v>44041.7</v>
      </c>
      <c r="T162" s="397" t="n">
        <v>685.1</v>
      </c>
      <c r="U162" s="404" t="n">
        <v>20458.3</v>
      </c>
      <c r="V162" s="400" t="n">
        <v>2917.5</v>
      </c>
      <c r="W162" s="400" t="n">
        <v>3395.1</v>
      </c>
      <c r="X162" s="400" t="n">
        <v>550.1</v>
      </c>
      <c r="Y162" s="400" t="n">
        <v>23112.1</v>
      </c>
      <c r="Z162" s="400" t="n">
        <v>2295.8</v>
      </c>
      <c r="AA162" s="400" t="n">
        <v>2858.4</v>
      </c>
      <c r="AB162" s="400" t="n">
        <v>1683.7</v>
      </c>
      <c r="AC162" s="400" t="n">
        <v>537.4</v>
      </c>
      <c r="AD162" s="400" t="n">
        <v>5824.3</v>
      </c>
      <c r="AE162" s="400" t="n">
        <v>14665.8</v>
      </c>
      <c r="AF162" s="400" t="n">
        <v>26654.1</v>
      </c>
      <c r="AG162" s="397" t="n">
        <v>3321.7</v>
      </c>
      <c r="AH162" s="397" t="n">
        <v>3427.2</v>
      </c>
      <c r="AI162" s="397" t="n">
        <v>14.97</v>
      </c>
      <c r="AJ162" s="397" t="n">
        <v>9.51</v>
      </c>
      <c r="AK162" s="397" t="n">
        <v>25.37</v>
      </c>
      <c r="AL162" s="397" t="n">
        <v>15.71</v>
      </c>
      <c r="AM162" s="396" t="n">
        <v>39166</v>
      </c>
      <c r="AN162" s="396" t="n">
        <v>79692</v>
      </c>
    </row>
    <row r="163" customFormat="false" ht="15" hidden="false" customHeight="false" outlineLevel="0" collapsed="false">
      <c r="A163" s="401" t="s">
        <v>229</v>
      </c>
      <c r="B163" s="396" t="n">
        <v>132173</v>
      </c>
      <c r="C163" s="396" t="n">
        <v>92610</v>
      </c>
      <c r="D163" s="59" t="n">
        <v>105252.3</v>
      </c>
      <c r="E163" s="396" t="n">
        <v>23670</v>
      </c>
      <c r="F163" s="397" t="n">
        <v>9308.6</v>
      </c>
      <c r="G163" s="402" t="n">
        <v>13625.3</v>
      </c>
      <c r="H163" s="402" t="n">
        <v>2274.1</v>
      </c>
      <c r="I163" s="398" t="n">
        <v>72.2507184229391</v>
      </c>
      <c r="J163" s="399" t="n">
        <v>529466.666666667</v>
      </c>
      <c r="K163" s="402" t="n">
        <v>33220.8</v>
      </c>
      <c r="L163" s="402" t="n">
        <v>7756.9</v>
      </c>
      <c r="M163" s="402" t="n">
        <v>6219.7</v>
      </c>
      <c r="N163" s="399" t="n">
        <v>16450.8</v>
      </c>
      <c r="O163" s="399" t="n">
        <v>753.3</v>
      </c>
      <c r="P163" s="399" t="n">
        <v>11227.2</v>
      </c>
      <c r="Q163" s="399" t="n">
        <v>4329.7</v>
      </c>
      <c r="R163" s="399" t="n">
        <v>140.6</v>
      </c>
      <c r="S163" s="399" t="n">
        <v>8747.6</v>
      </c>
      <c r="T163" s="397" t="n">
        <v>1051.1</v>
      </c>
      <c r="U163" s="404" t="n">
        <v>27183.4</v>
      </c>
      <c r="V163" s="400" t="n">
        <v>17779.1</v>
      </c>
      <c r="W163" s="400" t="n">
        <v>15035.3</v>
      </c>
      <c r="X163" s="400" t="n">
        <v>794.1</v>
      </c>
      <c r="Y163" s="400" t="n">
        <v>29190.9</v>
      </c>
      <c r="Z163" s="400" t="n">
        <v>3171</v>
      </c>
      <c r="AA163" s="400" t="n">
        <v>13800.6</v>
      </c>
      <c r="AB163" s="400" t="n">
        <v>3525.6</v>
      </c>
      <c r="AC163" s="400" t="n">
        <v>879.1</v>
      </c>
      <c r="AD163" s="400" t="n">
        <v>8468.8</v>
      </c>
      <c r="AE163" s="400" t="n">
        <v>15860.4</v>
      </c>
      <c r="AF163" s="400" t="n">
        <v>31268.4</v>
      </c>
      <c r="AG163" s="397" t="n">
        <v>4228.3</v>
      </c>
      <c r="AH163" s="397" t="n">
        <v>2952</v>
      </c>
      <c r="AI163" s="397" t="n">
        <v>15.37</v>
      </c>
      <c r="AJ163" s="397" t="n">
        <v>9.31</v>
      </c>
      <c r="AK163" s="397" t="n">
        <v>24.08</v>
      </c>
      <c r="AL163" s="397" t="n">
        <v>13.98</v>
      </c>
      <c r="AM163" s="396" t="n">
        <v>43309</v>
      </c>
      <c r="AN163" s="396" t="n">
        <v>85367</v>
      </c>
    </row>
    <row r="164" customFormat="false" ht="15" hidden="false" customHeight="false" outlineLevel="0" collapsed="false">
      <c r="A164" s="401" t="s">
        <v>372</v>
      </c>
      <c r="B164" s="396" t="n">
        <v>79597</v>
      </c>
      <c r="C164" s="59"/>
      <c r="D164" s="59" t="n">
        <v>24283.5</v>
      </c>
      <c r="E164" s="59"/>
      <c r="F164" s="397" t="n">
        <v>3596.6</v>
      </c>
      <c r="G164" s="402" t="n">
        <v>3521.8</v>
      </c>
      <c r="H164" s="402" t="n">
        <v>586.8</v>
      </c>
      <c r="I164" s="398" t="n">
        <v>74.22</v>
      </c>
      <c r="J164" s="399" t="n">
        <v>524966.67</v>
      </c>
      <c r="K164" s="402" t="n">
        <v>7854.6</v>
      </c>
      <c r="L164" s="402" t="n">
        <v>1757.4</v>
      </c>
      <c r="M164" s="402" t="n">
        <v>164.6</v>
      </c>
      <c r="N164" s="399" t="n">
        <v>12837.8</v>
      </c>
      <c r="O164" s="399" t="n">
        <v>731.6</v>
      </c>
      <c r="P164" s="399" t="n">
        <v>8719.7</v>
      </c>
      <c r="Q164" s="399" t="n">
        <v>3243.6</v>
      </c>
      <c r="R164" s="399" t="n">
        <v>142.9</v>
      </c>
      <c r="S164" s="399" t="n">
        <v>7473.8</v>
      </c>
      <c r="T164" s="397" t="n">
        <v>159</v>
      </c>
      <c r="U164" s="400" t="n">
        <v>4634.6</v>
      </c>
      <c r="V164" s="400" t="n">
        <v>1034.9</v>
      </c>
      <c r="W164" s="400" t="n">
        <v>619.7</v>
      </c>
      <c r="X164" s="400" t="n">
        <v>43.7</v>
      </c>
      <c r="Y164" s="400" t="n">
        <v>6040.3</v>
      </c>
      <c r="Z164" s="400" t="n">
        <v>628</v>
      </c>
      <c r="AA164" s="400" t="n">
        <v>1222.6</v>
      </c>
      <c r="AB164" s="400" t="n">
        <v>502.3</v>
      </c>
      <c r="AC164" s="400" t="n">
        <v>73.8</v>
      </c>
      <c r="AD164" s="400" t="n">
        <v>1631.7</v>
      </c>
      <c r="AE164" s="400" t="n">
        <v>17614.6</v>
      </c>
      <c r="AF164" s="400" t="n">
        <v>28417.7</v>
      </c>
      <c r="AG164" s="397" t="n">
        <v>5326.4</v>
      </c>
      <c r="AH164" s="397" t="n">
        <v>3278.9</v>
      </c>
      <c r="AI164" s="397" t="n">
        <v>15.64</v>
      </c>
      <c r="AJ164" s="397" t="n">
        <v>8.7</v>
      </c>
      <c r="AK164" s="397" t="n">
        <v>23.27</v>
      </c>
      <c r="AL164" s="397" t="n">
        <v>12.59</v>
      </c>
      <c r="AM164" s="59"/>
      <c r="AN164" s="59"/>
    </row>
    <row r="165" customFormat="false" ht="15" hidden="false" customHeight="false" outlineLevel="0" collapsed="false">
      <c r="A165" s="401" t="s">
        <v>373</v>
      </c>
      <c r="B165" s="396" t="n">
        <v>101100</v>
      </c>
      <c r="C165" s="59"/>
      <c r="D165" s="59" t="n">
        <v>56442.4</v>
      </c>
      <c r="E165" s="59"/>
      <c r="F165" s="397" t="n">
        <v>4629.2</v>
      </c>
      <c r="G165" s="402" t="n">
        <v>6599.2</v>
      </c>
      <c r="H165" s="402" t="n">
        <v>1194.6</v>
      </c>
      <c r="I165" s="398" t="n">
        <v>68.38</v>
      </c>
      <c r="J165" s="399" t="n">
        <v>529258</v>
      </c>
      <c r="K165" s="402" t="n">
        <v>17828.5</v>
      </c>
      <c r="L165" s="402" t="n">
        <v>3979.4</v>
      </c>
      <c r="M165" s="402" t="n">
        <v>412</v>
      </c>
      <c r="N165" s="399" t="n">
        <v>15046.6</v>
      </c>
      <c r="O165" s="399" t="n">
        <v>694.3</v>
      </c>
      <c r="P165" s="399" t="n">
        <v>12601.3</v>
      </c>
      <c r="Q165" s="399" t="n">
        <v>1601.6</v>
      </c>
      <c r="R165" s="399" t="n">
        <v>149.4</v>
      </c>
      <c r="S165" s="399" t="n">
        <v>14019.9</v>
      </c>
      <c r="T165" s="397" t="n">
        <v>443.2</v>
      </c>
      <c r="U165" s="397" t="n">
        <v>8834.1</v>
      </c>
      <c r="V165" s="397" t="n">
        <v>1321.5</v>
      </c>
      <c r="W165" s="397" t="n">
        <v>2077.5</v>
      </c>
      <c r="X165" s="397" t="n">
        <v>161</v>
      </c>
      <c r="Y165" s="397" t="n">
        <v>15965.9</v>
      </c>
      <c r="Z165" s="397" t="n">
        <v>1682.6</v>
      </c>
      <c r="AA165" s="397" t="n">
        <v>2345.7</v>
      </c>
      <c r="AB165" s="397" t="n">
        <v>1156.5</v>
      </c>
      <c r="AC165" s="397" t="n">
        <v>184</v>
      </c>
      <c r="AD165" s="397" t="n">
        <v>4887</v>
      </c>
      <c r="AE165" s="400" t="n">
        <v>21370.9</v>
      </c>
      <c r="AF165" s="400" t="n">
        <v>26708.7</v>
      </c>
      <c r="AG165" s="397" t="n">
        <v>6601.3</v>
      </c>
      <c r="AH165" s="397" t="n">
        <v>3232.2</v>
      </c>
      <c r="AI165" s="397" t="n">
        <v>16.12</v>
      </c>
      <c r="AJ165" s="397" t="n">
        <v>8.19</v>
      </c>
      <c r="AK165" s="397" t="n">
        <v>26.6</v>
      </c>
      <c r="AL165" s="397" t="n">
        <v>12.86</v>
      </c>
      <c r="AM165" s="59"/>
      <c r="AN165" s="59"/>
    </row>
    <row r="166" customFormat="false" ht="15" hidden="false" customHeight="false" outlineLevel="0" collapsed="false">
      <c r="A166" s="401" t="s">
        <v>374</v>
      </c>
      <c r="B166" s="396" t="n">
        <v>134734</v>
      </c>
      <c r="C166" s="59"/>
      <c r="D166" s="59" t="n">
        <v>82219.4</v>
      </c>
      <c r="E166" s="59"/>
      <c r="F166" s="397" t="n">
        <v>5743.5</v>
      </c>
      <c r="G166" s="402" t="n">
        <v>9962.1</v>
      </c>
      <c r="H166" s="402" t="n">
        <v>1815.4</v>
      </c>
      <c r="I166" s="398" t="n">
        <v>68.23</v>
      </c>
      <c r="J166" s="399" t="n">
        <v>530268.33</v>
      </c>
      <c r="K166" s="402" t="n">
        <v>28030.4</v>
      </c>
      <c r="L166" s="402" t="n">
        <v>6360</v>
      </c>
      <c r="M166" s="402" t="n">
        <v>648.5</v>
      </c>
      <c r="N166" s="399" t="n">
        <v>21757.4</v>
      </c>
      <c r="O166" s="399" t="n">
        <v>2081.3</v>
      </c>
      <c r="P166" s="399" t="n">
        <v>17910.8</v>
      </c>
      <c r="Q166" s="399" t="n">
        <v>1624.1</v>
      </c>
      <c r="R166" s="399" t="n">
        <v>141.1</v>
      </c>
      <c r="S166" s="399" t="n">
        <v>42991.5</v>
      </c>
      <c r="T166" s="397" t="n">
        <v>730.7</v>
      </c>
      <c r="U166" s="397" t="n">
        <v>11533.3</v>
      </c>
      <c r="V166" s="397" t="n">
        <v>2384.3</v>
      </c>
      <c r="W166" s="397" t="n">
        <v>5591.5</v>
      </c>
      <c r="X166" s="397" t="n">
        <v>951.9</v>
      </c>
      <c r="Y166" s="397" t="n">
        <v>25416.2</v>
      </c>
      <c r="Z166" s="397" t="n">
        <v>2824</v>
      </c>
      <c r="AA166" s="397" t="n">
        <v>9516.4</v>
      </c>
      <c r="AB166" s="397" t="n">
        <v>2016.1</v>
      </c>
      <c r="AC166" s="397" t="n">
        <v>422.1</v>
      </c>
      <c r="AD166" s="397" t="n">
        <v>9461.2</v>
      </c>
      <c r="AE166" s="400" t="n">
        <v>22359.1</v>
      </c>
      <c r="AF166" s="400" t="n">
        <v>25867</v>
      </c>
      <c r="AG166" s="397" t="n">
        <v>4346</v>
      </c>
      <c r="AH166" s="397" t="n">
        <v>2538.3</v>
      </c>
      <c r="AI166" s="397" t="n">
        <v>15.92</v>
      </c>
      <c r="AJ166" s="397" t="n">
        <v>7.04</v>
      </c>
      <c r="AK166" s="397" t="n">
        <v>22.1</v>
      </c>
      <c r="AL166" s="397" t="n">
        <v>12.26</v>
      </c>
      <c r="AM166" s="59"/>
      <c r="AN166" s="59"/>
    </row>
    <row r="167" customFormat="false" ht="15" hidden="false" customHeight="false" outlineLevel="0" collapsed="false">
      <c r="A167" s="401" t="s">
        <v>375</v>
      </c>
      <c r="B167" s="396"/>
      <c r="C167" s="59"/>
      <c r="D167" s="59" t="n">
        <v>115948.1</v>
      </c>
      <c r="E167" s="59"/>
      <c r="F167" s="397" t="n">
        <v>9877.1</v>
      </c>
      <c r="G167" s="402" t="n">
        <v>14253.5</v>
      </c>
      <c r="H167" s="402" t="n">
        <v>2419</v>
      </c>
      <c r="I167" s="398" t="n">
        <v>68.83</v>
      </c>
      <c r="J167" s="399" t="n">
        <v>534260.33</v>
      </c>
      <c r="K167" s="402" t="n">
        <v>39297</v>
      </c>
      <c r="L167" s="402" t="n">
        <v>9058.9</v>
      </c>
      <c r="M167" s="402" t="n">
        <v>948.1</v>
      </c>
      <c r="N167" s="399" t="n">
        <v>26315.5</v>
      </c>
      <c r="O167" s="399" t="n">
        <v>1206.7</v>
      </c>
      <c r="P167" s="399" t="n">
        <v>21386.1</v>
      </c>
      <c r="Q167" s="399" t="n">
        <v>4153.4</v>
      </c>
      <c r="R167" s="399" t="n">
        <v>169.3</v>
      </c>
      <c r="S167" s="399" t="n">
        <v>7925.3</v>
      </c>
      <c r="T167" s="397" t="n">
        <v>1597.3</v>
      </c>
      <c r="U167" s="397" t="n">
        <v>21383.2</v>
      </c>
      <c r="V167" s="397" t="n">
        <v>9749.8</v>
      </c>
      <c r="W167" s="397" t="n">
        <v>20141</v>
      </c>
      <c r="X167" s="397" t="n">
        <v>2072.6</v>
      </c>
      <c r="Y167" s="397" t="n">
        <v>37356</v>
      </c>
      <c r="Z167" s="397" t="n">
        <v>3648.2</v>
      </c>
      <c r="AA167" s="397" t="n">
        <v>19752.5</v>
      </c>
      <c r="AB167" s="397" t="n">
        <v>3398.2</v>
      </c>
      <c r="AC167" s="397" t="n">
        <v>478.9</v>
      </c>
      <c r="AD167" s="397" t="n">
        <v>13806.1</v>
      </c>
      <c r="AE167" s="400" t="n">
        <v>26644.6</v>
      </c>
      <c r="AF167" s="400" t="n">
        <v>26019.8</v>
      </c>
      <c r="AG167" s="397" t="n">
        <v>4546.4</v>
      </c>
      <c r="AH167" s="397" t="n">
        <v>4069.2</v>
      </c>
      <c r="AI167" s="397" t="n">
        <v>15.64</v>
      </c>
      <c r="AJ167" s="397" t="n">
        <v>6.04</v>
      </c>
      <c r="AK167" s="397" t="n">
        <v>21.21</v>
      </c>
      <c r="AL167" s="397" t="n">
        <v>10.95</v>
      </c>
      <c r="AM167" s="59"/>
      <c r="AN167" s="59"/>
    </row>
    <row r="168" customFormat="false" ht="15" hidden="false" customHeight="false" outlineLevel="0" collapsed="false">
      <c r="A168" s="334"/>
      <c r="B168" s="407"/>
      <c r="T168" s="244"/>
      <c r="U168" s="244"/>
      <c r="V168" s="244"/>
      <c r="W168" s="244"/>
      <c r="X168" s="244"/>
      <c r="Y168" s="244"/>
      <c r="Z168" s="244"/>
      <c r="AA168" s="244"/>
      <c r="AB168" s="244"/>
      <c r="AC168" s="244"/>
      <c r="AD168" s="244"/>
    </row>
    <row r="169" customFormat="false" ht="15" hidden="false" customHeight="false" outlineLevel="0" collapsed="false">
      <c r="A169" s="334"/>
      <c r="B169" s="407"/>
    </row>
    <row r="170" customFormat="false" ht="15" hidden="false" customHeight="false" outlineLevel="0" collapsed="false">
      <c r="A170" s="334"/>
      <c r="B170" s="407"/>
    </row>
    <row r="171" customFormat="false" ht="15" hidden="false" customHeight="false" outlineLevel="0" collapsed="false">
      <c r="A171" s="334"/>
      <c r="B171" s="407"/>
    </row>
    <row r="172" customFormat="false" ht="15" hidden="false" customHeight="false" outlineLevel="0" collapsed="false">
      <c r="A172" s="334"/>
      <c r="B172" s="407"/>
    </row>
    <row r="173" customFormat="false" ht="15" hidden="false" customHeight="false" outlineLevel="0" collapsed="false">
      <c r="A173" s="334"/>
      <c r="B173" s="407"/>
    </row>
    <row r="174" customFormat="false" ht="15" hidden="false" customHeight="false" outlineLevel="0" collapsed="false">
      <c r="A174" s="334"/>
      <c r="B174" s="408" t="s">
        <v>237</v>
      </c>
    </row>
    <row r="175" customFormat="false" ht="15" hidden="false" customHeight="false" outlineLevel="0" collapsed="false">
      <c r="B175" s="408" t="s">
        <v>238</v>
      </c>
    </row>
    <row r="176" customFormat="false" ht="15" hidden="false" customHeight="false" outlineLevel="0" collapsed="false">
      <c r="B176" s="408" t="s">
        <v>239</v>
      </c>
    </row>
    <row r="177" customFormat="false" ht="15" hidden="false" customHeight="false" outlineLevel="0" collapsed="false">
      <c r="B177" s="408" t="s">
        <v>240</v>
      </c>
      <c r="C177" s="0"/>
      <c r="D177" s="0"/>
      <c r="E177" s="0"/>
      <c r="AE177" s="0"/>
      <c r="AF177" s="0"/>
      <c r="AM177" s="0"/>
      <c r="AN177" s="0"/>
    </row>
    <row r="178" customFormat="false" ht="15" hidden="false" customHeight="false" outlineLevel="0" collapsed="false">
      <c r="B178" s="408" t="s">
        <v>241</v>
      </c>
      <c r="C178" s="0"/>
      <c r="D178" s="0"/>
      <c r="E178" s="0"/>
      <c r="AE178" s="0"/>
      <c r="AF178" s="0"/>
      <c r="AM178" s="0"/>
      <c r="AN178" s="0"/>
    </row>
    <row r="179" customFormat="false" ht="15" hidden="false" customHeight="false" outlineLevel="0" collapsed="false">
      <c r="B179" s="408" t="s">
        <v>242</v>
      </c>
      <c r="C179" s="0"/>
      <c r="D179" s="0"/>
      <c r="E179" s="0"/>
      <c r="AE179" s="0"/>
      <c r="AF179" s="0"/>
      <c r="AM179" s="0"/>
      <c r="AN179" s="0"/>
    </row>
    <row r="180" customFormat="false" ht="15" hidden="false" customHeight="false" outlineLevel="0" collapsed="false">
      <c r="B180" s="408" t="s">
        <v>243</v>
      </c>
      <c r="C180" s="0"/>
      <c r="D180" s="0"/>
      <c r="E180" s="0"/>
      <c r="AE180" s="0"/>
      <c r="AF180" s="0"/>
      <c r="AM180" s="0"/>
      <c r="AN180" s="0"/>
    </row>
    <row r="181" customFormat="false" ht="15" hidden="false" customHeight="false" outlineLevel="0" collapsed="false">
      <c r="B181" s="408" t="s">
        <v>244</v>
      </c>
      <c r="C181" s="0"/>
      <c r="D181" s="0"/>
      <c r="E181" s="0"/>
      <c r="AE181" s="0"/>
      <c r="AF181" s="0"/>
      <c r="AM181" s="0"/>
      <c r="AN181" s="0"/>
    </row>
    <row r="182" customFormat="false" ht="15" hidden="false" customHeight="false" outlineLevel="0" collapsed="false">
      <c r="B182" s="408" t="s">
        <v>245</v>
      </c>
      <c r="C182" s="0"/>
      <c r="D182" s="0"/>
      <c r="E182" s="0"/>
      <c r="AE182" s="0"/>
      <c r="AF182" s="0"/>
      <c r="AM182" s="0"/>
      <c r="AN182" s="0"/>
    </row>
    <row r="183" customFormat="false" ht="15" hidden="false" customHeight="false" outlineLevel="0" collapsed="false">
      <c r="B183" s="408" t="s">
        <v>246</v>
      </c>
      <c r="C183" s="0"/>
      <c r="D183" s="0"/>
      <c r="E183" s="0"/>
      <c r="AE183" s="0"/>
      <c r="AF183" s="0"/>
      <c r="AM183" s="0"/>
      <c r="AN183" s="0"/>
    </row>
    <row r="184" customFormat="false" ht="15" hidden="false" customHeight="false" outlineLevel="0" collapsed="false">
      <c r="B184" s="408" t="s">
        <v>247</v>
      </c>
      <c r="C184" s="0"/>
      <c r="D184" s="0"/>
      <c r="E184" s="0"/>
      <c r="AE184" s="0"/>
      <c r="AF184" s="0"/>
      <c r="AM184" s="0"/>
      <c r="AN184" s="0"/>
    </row>
    <row r="185" customFormat="false" ht="15" hidden="false" customHeight="false" outlineLevel="0" collapsed="false">
      <c r="B185" s="408" t="s">
        <v>248</v>
      </c>
      <c r="C185" s="0"/>
      <c r="D185" s="0"/>
      <c r="E185" s="0"/>
      <c r="AE185" s="0"/>
      <c r="AF185" s="0"/>
      <c r="AM185" s="0"/>
      <c r="AN185" s="0"/>
    </row>
    <row r="186" customFormat="false" ht="15" hidden="false" customHeight="false" outlineLevel="0" collapsed="false">
      <c r="B186" s="408" t="s">
        <v>249</v>
      </c>
      <c r="C186" s="0"/>
      <c r="D186" s="0"/>
      <c r="E186" s="0"/>
      <c r="AE186" s="0"/>
      <c r="AF186" s="0"/>
      <c r="AM186" s="0"/>
      <c r="AN186" s="0"/>
    </row>
    <row r="187" customFormat="false" ht="15" hidden="false" customHeight="false" outlineLevel="0" collapsed="false">
      <c r="B187" s="408" t="s">
        <v>250</v>
      </c>
      <c r="C187" s="0"/>
      <c r="D187" s="0"/>
      <c r="E187" s="0"/>
      <c r="AE187" s="0"/>
      <c r="AF187" s="0"/>
      <c r="AM187" s="0"/>
      <c r="AN187" s="0"/>
    </row>
    <row r="188" customFormat="false" ht="15" hidden="false" customHeight="false" outlineLevel="0" collapsed="false">
      <c r="B188" s="408" t="s">
        <v>251</v>
      </c>
      <c r="C188" s="0"/>
      <c r="D188" s="0"/>
      <c r="E188" s="0"/>
      <c r="AE188" s="0"/>
      <c r="AF188" s="0"/>
      <c r="AM188" s="0"/>
      <c r="AN188" s="0"/>
    </row>
    <row r="189" customFormat="false" ht="15" hidden="false" customHeight="false" outlineLevel="0" collapsed="false">
      <c r="B189" s="408" t="s">
        <v>252</v>
      </c>
      <c r="C189" s="0"/>
      <c r="D189" s="0"/>
      <c r="E189" s="0"/>
      <c r="AE189" s="0"/>
      <c r="AF189" s="0"/>
      <c r="AM189" s="0"/>
      <c r="AN189" s="0"/>
    </row>
    <row r="190" customFormat="false" ht="15" hidden="false" customHeight="false" outlineLevel="0" collapsed="false">
      <c r="B190" s="408" t="s">
        <v>253</v>
      </c>
      <c r="C190" s="0"/>
      <c r="D190" s="0"/>
      <c r="E190" s="0"/>
      <c r="AE190" s="0"/>
      <c r="AF190" s="0"/>
      <c r="AM190" s="0"/>
      <c r="AN190" s="0"/>
    </row>
    <row r="191" customFormat="false" ht="15" hidden="false" customHeight="false" outlineLevel="0" collapsed="false">
      <c r="B191" s="408" t="s">
        <v>254</v>
      </c>
      <c r="C191" s="0"/>
      <c r="D191" s="0"/>
      <c r="E191" s="0"/>
      <c r="AE191" s="0"/>
      <c r="AF191" s="0"/>
      <c r="AM191" s="0"/>
      <c r="AN191" s="0"/>
    </row>
    <row r="192" customFormat="false" ht="15" hidden="false" customHeight="false" outlineLevel="0" collapsed="false">
      <c r="B192" s="408" t="s">
        <v>255</v>
      </c>
      <c r="C192" s="0"/>
      <c r="D192" s="0"/>
      <c r="E192" s="0"/>
      <c r="AE192" s="0"/>
      <c r="AF192" s="0"/>
      <c r="AM192" s="0"/>
      <c r="AN192" s="0"/>
    </row>
    <row r="193" customFormat="false" ht="15" hidden="false" customHeight="false" outlineLevel="0" collapsed="false">
      <c r="B193" s="408" t="s">
        <v>256</v>
      </c>
      <c r="C193" s="0"/>
      <c r="D193" s="0"/>
      <c r="E193" s="0"/>
      <c r="AE193" s="0"/>
      <c r="AF193" s="0"/>
      <c r="AM193" s="0"/>
      <c r="AN193" s="0"/>
    </row>
    <row r="194" customFormat="false" ht="15" hidden="false" customHeight="false" outlineLevel="0" collapsed="false">
      <c r="B194" s="408" t="s">
        <v>257</v>
      </c>
      <c r="C194" s="0"/>
      <c r="D194" s="0"/>
      <c r="E194" s="0"/>
      <c r="AE194" s="0"/>
      <c r="AF194" s="0"/>
      <c r="AM194" s="0"/>
      <c r="AN194" s="0"/>
    </row>
    <row r="195" customFormat="false" ht="15" hidden="false" customHeight="false" outlineLevel="0" collapsed="false">
      <c r="B195" s="408" t="s">
        <v>258</v>
      </c>
      <c r="C195" s="0"/>
      <c r="D195" s="0"/>
      <c r="E195" s="0"/>
      <c r="AE195" s="0"/>
      <c r="AF195" s="0"/>
      <c r="AM195" s="0"/>
      <c r="AN195" s="0"/>
    </row>
    <row r="196" customFormat="false" ht="15" hidden="false" customHeight="false" outlineLevel="0" collapsed="false">
      <c r="B196" s="408" t="s">
        <v>259</v>
      </c>
      <c r="C196" s="0"/>
      <c r="D196" s="0"/>
      <c r="E196" s="0"/>
      <c r="AE196" s="0"/>
      <c r="AF196" s="0"/>
      <c r="AM196" s="0"/>
      <c r="AN196" s="0"/>
    </row>
    <row r="197" customFormat="false" ht="15" hidden="false" customHeight="false" outlineLevel="0" collapsed="false">
      <c r="B197" s="408" t="s">
        <v>260</v>
      </c>
      <c r="C197" s="0"/>
      <c r="D197" s="0"/>
      <c r="E197" s="0"/>
      <c r="AE197" s="0"/>
      <c r="AF197" s="0"/>
      <c r="AM197" s="0"/>
      <c r="AN197" s="0"/>
    </row>
    <row r="198" customFormat="false" ht="15" hidden="false" customHeight="false" outlineLevel="0" collapsed="false">
      <c r="B198" s="408" t="s">
        <v>261</v>
      </c>
      <c r="C198" s="0"/>
      <c r="D198" s="0"/>
      <c r="E198" s="0"/>
      <c r="AE198" s="0"/>
      <c r="AF198" s="0"/>
      <c r="AM198" s="0"/>
      <c r="AN198" s="0"/>
    </row>
    <row r="199" customFormat="false" ht="15" hidden="false" customHeight="false" outlineLevel="0" collapsed="false">
      <c r="B199" s="408" t="s">
        <v>262</v>
      </c>
      <c r="C199" s="0"/>
      <c r="D199" s="0"/>
      <c r="E199" s="0"/>
      <c r="AE199" s="0"/>
      <c r="AF199" s="0"/>
      <c r="AM199" s="0"/>
      <c r="AN199" s="0"/>
    </row>
    <row r="200" customFormat="false" ht="15" hidden="false" customHeight="false" outlineLevel="0" collapsed="false">
      <c r="B200" s="409" t="s">
        <v>263</v>
      </c>
      <c r="C200" s="0"/>
      <c r="D200" s="0"/>
      <c r="E200" s="0"/>
      <c r="AE200" s="0"/>
      <c r="AF200" s="0"/>
      <c r="AM200" s="0"/>
      <c r="AN200" s="0"/>
    </row>
    <row r="201" customFormat="false" ht="15" hidden="false" customHeight="false" outlineLevel="0" collapsed="false">
      <c r="B201" s="409" t="s">
        <v>264</v>
      </c>
      <c r="C201" s="0"/>
      <c r="D201" s="0"/>
      <c r="E201" s="0"/>
      <c r="AE201" s="0"/>
      <c r="AF201" s="0"/>
      <c r="AM201" s="0"/>
      <c r="AN201" s="0"/>
    </row>
    <row r="202" customFormat="false" ht="15" hidden="false" customHeight="false" outlineLevel="0" collapsed="false">
      <c r="B202" s="409" t="s">
        <v>265</v>
      </c>
      <c r="C202" s="0"/>
      <c r="D202" s="0"/>
      <c r="E202" s="0"/>
      <c r="AE202" s="0"/>
      <c r="AF202" s="0"/>
      <c r="AM202" s="0"/>
      <c r="AN202" s="0"/>
    </row>
    <row r="203" customFormat="false" ht="15" hidden="false" customHeight="false" outlineLevel="0" collapsed="false">
      <c r="B203" s="408" t="s">
        <v>266</v>
      </c>
      <c r="C203" s="0"/>
      <c r="D203" s="0"/>
      <c r="E203" s="0"/>
      <c r="AE203" s="0"/>
      <c r="AF203" s="0"/>
      <c r="AM203" s="0"/>
      <c r="AN203" s="0"/>
    </row>
    <row r="204" customFormat="false" ht="15" hidden="false" customHeight="false" outlineLevel="0" collapsed="false">
      <c r="B204" s="408" t="s">
        <v>267</v>
      </c>
      <c r="C204" s="0"/>
      <c r="D204" s="0"/>
      <c r="E204" s="0"/>
      <c r="AE204" s="0"/>
      <c r="AF204" s="0"/>
      <c r="AM204" s="0"/>
      <c r="AN204" s="0"/>
    </row>
    <row r="205" customFormat="false" ht="15" hidden="false" customHeight="false" outlineLevel="0" collapsed="false">
      <c r="B205" s="408" t="s">
        <v>268</v>
      </c>
      <c r="C205" s="0"/>
      <c r="D205" s="0"/>
      <c r="E205" s="0"/>
      <c r="AE205" s="0"/>
      <c r="AF205" s="0"/>
      <c r="AM205" s="0"/>
      <c r="AN205" s="0"/>
    </row>
    <row r="206" customFormat="false" ht="15" hidden="false" customHeight="false" outlineLevel="0" collapsed="false">
      <c r="B206" s="408" t="s">
        <v>269</v>
      </c>
      <c r="C206" s="0"/>
      <c r="D206" s="0"/>
      <c r="E206" s="0"/>
      <c r="AE206" s="0"/>
      <c r="AF206" s="0"/>
      <c r="AM206" s="0"/>
      <c r="AN206" s="0"/>
    </row>
    <row r="207" customFormat="false" ht="15" hidden="false" customHeight="false" outlineLevel="0" collapsed="false">
      <c r="B207" s="408" t="s">
        <v>270</v>
      </c>
      <c r="C207" s="0"/>
      <c r="D207" s="0"/>
      <c r="E207" s="0"/>
      <c r="AE207" s="0"/>
      <c r="AF207" s="0"/>
      <c r="AM207" s="0"/>
      <c r="AN207" s="0"/>
    </row>
    <row r="208" customFormat="false" ht="15" hidden="false" customHeight="false" outlineLevel="0" collapsed="false">
      <c r="B208" s="408" t="s">
        <v>271</v>
      </c>
      <c r="C208" s="0"/>
      <c r="D208" s="0"/>
      <c r="E208" s="0"/>
      <c r="AE208" s="0"/>
      <c r="AF208" s="0"/>
      <c r="AM208" s="0"/>
      <c r="AN208" s="0"/>
    </row>
    <row r="209" customFormat="false" ht="15" hidden="false" customHeight="false" outlineLevel="0" collapsed="false">
      <c r="B209" s="408" t="s">
        <v>272</v>
      </c>
      <c r="C209" s="0"/>
      <c r="D209" s="0"/>
      <c r="E209" s="0"/>
      <c r="AE209" s="0"/>
      <c r="AF209" s="0"/>
      <c r="AM209" s="0"/>
      <c r="AN209" s="0"/>
    </row>
    <row r="210" customFormat="false" ht="15" hidden="false" customHeight="false" outlineLevel="0" collapsed="false">
      <c r="B210" s="408" t="s">
        <v>273</v>
      </c>
      <c r="C210" s="0"/>
      <c r="D210" s="0"/>
      <c r="E210" s="0"/>
      <c r="AE210" s="0"/>
      <c r="AF210" s="0"/>
      <c r="AM210" s="0"/>
      <c r="AN210" s="0"/>
    </row>
    <row r="211" customFormat="false" ht="15" hidden="false" customHeight="false" outlineLevel="0" collapsed="false">
      <c r="B211" s="408" t="s">
        <v>274</v>
      </c>
      <c r="C211" s="0"/>
      <c r="D211" s="0"/>
      <c r="E211" s="0"/>
      <c r="AE211" s="0"/>
      <c r="AF211" s="0"/>
      <c r="AM211" s="0"/>
      <c r="AN211" s="0"/>
    </row>
    <row r="212" customFormat="false" ht="15" hidden="false" customHeight="false" outlineLevel="0" collapsed="false">
      <c r="B212" s="408" t="s">
        <v>275</v>
      </c>
      <c r="C212" s="0"/>
      <c r="D212" s="0"/>
      <c r="E212" s="0"/>
      <c r="AE212" s="0"/>
      <c r="AF212" s="0"/>
      <c r="AM212" s="0"/>
      <c r="AN212" s="0"/>
    </row>
  </sheetData>
  <mergeCells count="44">
    <mergeCell ref="N1:S1"/>
    <mergeCell ref="T1:AD1"/>
    <mergeCell ref="AI1:AJ1"/>
    <mergeCell ref="AK1:AL1"/>
    <mergeCell ref="AA57:AB57"/>
    <mergeCell ref="AA58:AB58"/>
    <mergeCell ref="AA59:AB59"/>
    <mergeCell ref="AA60:AB60"/>
    <mergeCell ref="AA61:AB61"/>
    <mergeCell ref="B98:C98"/>
    <mergeCell ref="K98:AL98"/>
    <mergeCell ref="AM98:AN98"/>
    <mergeCell ref="B99:C99"/>
    <mergeCell ref="K99:M99"/>
    <mergeCell ref="N99:S99"/>
    <mergeCell ref="T99:AD99"/>
    <mergeCell ref="AE99:AL99"/>
    <mergeCell ref="AM99:AN99"/>
    <mergeCell ref="AA130:AB130"/>
    <mergeCell ref="AA131:AB131"/>
    <mergeCell ref="AA132:AB132"/>
    <mergeCell ref="AA133:AB133"/>
    <mergeCell ref="AA134:AB134"/>
    <mergeCell ref="AA135:AB135"/>
    <mergeCell ref="AA136:AB136"/>
    <mergeCell ref="AA137:AB137"/>
    <mergeCell ref="AA138:AB138"/>
    <mergeCell ref="AA139:AB139"/>
    <mergeCell ref="AA140:AB140"/>
    <mergeCell ref="AA141:AB141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</mergeCells>
  <hyperlinks>
    <hyperlink ref="AM99" r:id="rId2" display="http://w3.unece.org/PXWeb2015/pxweb/en/STAT/STAT__20-ME__2-MENA/15_en_MENCGDPExpQ_r.px/?rxid=6c72d8b7-c3d8-40aa-b39f-373b2bf9578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9" activeCellId="0" sqref="L29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91.15"/>
    <col collapsed="false" customWidth="true" hidden="false" outlineLevel="0" max="3" min="3" style="0" width="12.86"/>
    <col collapsed="false" customWidth="true" hidden="false" outlineLevel="0" max="4" min="4" style="0" width="37.86"/>
    <col collapsed="false" customWidth="true" hidden="false" outlineLevel="0" max="1025" min="5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28"/>
      <c r="D1" s="25"/>
    </row>
    <row r="2" customFormat="false" ht="15" hidden="false" customHeight="false" outlineLevel="0" collapsed="false">
      <c r="A2" s="49" t="s">
        <v>42</v>
      </c>
      <c r="B2" s="0" t="s">
        <v>552</v>
      </c>
      <c r="C2" s="49" t="s">
        <v>42</v>
      </c>
      <c r="D2" s="25" t="s">
        <v>235</v>
      </c>
    </row>
    <row r="3" customFormat="false" ht="15" hidden="false" customHeight="false" outlineLevel="0" collapsed="false">
      <c r="A3" s="49" t="s">
        <v>43</v>
      </c>
      <c r="B3" s="410" t="s">
        <v>553</v>
      </c>
      <c r="C3" s="49" t="s">
        <v>43</v>
      </c>
      <c r="D3" s="25" t="s">
        <v>240</v>
      </c>
    </row>
    <row r="4" customFormat="false" ht="15" hidden="false" customHeight="false" outlineLevel="0" collapsed="false">
      <c r="A4" s="230" t="s">
        <v>518</v>
      </c>
      <c r="B4" s="25" t="s">
        <v>554</v>
      </c>
      <c r="C4" s="49" t="s">
        <v>518</v>
      </c>
      <c r="D4" s="25" t="s">
        <v>281</v>
      </c>
    </row>
    <row r="5" customFormat="false" ht="15" hidden="false" customHeight="false" outlineLevel="0" collapsed="false">
      <c r="A5" s="49" t="s">
        <v>45</v>
      </c>
      <c r="B5" s="25" t="s">
        <v>555</v>
      </c>
      <c r="C5" s="69" t="s">
        <v>45</v>
      </c>
      <c r="D5" s="25" t="s">
        <v>283</v>
      </c>
    </row>
    <row r="6" customFormat="false" ht="15" hidden="false" customHeight="false" outlineLevel="0" collapsed="false">
      <c r="A6" s="69" t="s">
        <v>519</v>
      </c>
      <c r="B6" s="411" t="s">
        <v>556</v>
      </c>
      <c r="C6" s="49" t="s">
        <v>519</v>
      </c>
      <c r="D6" s="25" t="s">
        <v>265</v>
      </c>
    </row>
    <row r="7" customFormat="false" ht="15" hidden="false" customHeight="false" outlineLevel="0" collapsed="false">
      <c r="A7" s="49" t="s">
        <v>520</v>
      </c>
      <c r="B7" s="25" t="s">
        <v>557</v>
      </c>
      <c r="C7" s="49" t="s">
        <v>520</v>
      </c>
      <c r="D7" s="25" t="s">
        <v>266</v>
      </c>
    </row>
    <row r="8" customFormat="false" ht="15" hidden="false" customHeight="false" outlineLevel="0" collapsed="false">
      <c r="A8" s="49" t="s">
        <v>521</v>
      </c>
      <c r="B8" s="25" t="s">
        <v>558</v>
      </c>
      <c r="C8" s="49" t="s">
        <v>521</v>
      </c>
      <c r="D8" s="25" t="s">
        <v>289</v>
      </c>
    </row>
    <row r="9" customFormat="false" ht="15" hidden="false" customHeight="false" outlineLevel="0" collapsed="false">
      <c r="A9" s="49" t="s">
        <v>522</v>
      </c>
      <c r="B9" s="25" t="s">
        <v>559</v>
      </c>
      <c r="C9" s="49" t="s">
        <v>522</v>
      </c>
      <c r="D9" s="25" t="s">
        <v>273</v>
      </c>
    </row>
    <row r="10" customFormat="false" ht="15" hidden="false" customHeight="false" outlineLevel="0" collapsed="false">
      <c r="A10" s="49" t="s">
        <v>523</v>
      </c>
      <c r="B10" s="25" t="s">
        <v>386</v>
      </c>
      <c r="C10" s="49" t="s">
        <v>523</v>
      </c>
      <c r="D10" s="25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G28" colorId="64" zoomScale="100" zoomScaleNormal="100" zoomScalePageLayoutView="100" workbookViewId="0">
      <selection pane="topLeft" activeCell="I48" activeCellId="0" sqref="I48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87.99"/>
    <col collapsed="false" customWidth="true" hidden="false" outlineLevel="0" max="3" min="3" style="0" width="17.14"/>
    <col collapsed="false" customWidth="true" hidden="false" outlineLevel="0" max="1025" min="4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114" t="s">
        <v>300</v>
      </c>
    </row>
    <row r="2" customFormat="false" ht="15" hidden="false" customHeight="false" outlineLevel="0" collapsed="false">
      <c r="A2" s="49" t="s">
        <v>42</v>
      </c>
      <c r="B2" s="0" t="s">
        <v>552</v>
      </c>
      <c r="C2" s="28" t="s">
        <v>302</v>
      </c>
    </row>
    <row r="3" customFormat="false" ht="15" hidden="false" customHeight="false" outlineLevel="0" collapsed="false">
      <c r="A3" s="230" t="s">
        <v>43</v>
      </c>
      <c r="B3" s="25" t="s">
        <v>553</v>
      </c>
      <c r="C3" s="28" t="s">
        <v>302</v>
      </c>
    </row>
    <row r="4" customFormat="false" ht="15" hidden="false" customHeight="false" outlineLevel="0" collapsed="false">
      <c r="A4" s="69" t="s">
        <v>518</v>
      </c>
      <c r="B4" s="25" t="s">
        <v>554</v>
      </c>
      <c r="C4" s="28" t="s">
        <v>302</v>
      </c>
    </row>
    <row r="5" customFormat="false" ht="15" hidden="false" customHeight="false" outlineLevel="0" collapsed="false">
      <c r="A5" s="49" t="s">
        <v>45</v>
      </c>
      <c r="B5" s="0" t="s">
        <v>555</v>
      </c>
      <c r="C5" s="28" t="s">
        <v>302</v>
      </c>
    </row>
    <row r="6" customFormat="false" ht="15" hidden="false" customHeight="false" outlineLevel="0" collapsed="false">
      <c r="A6" s="69" t="s">
        <v>519</v>
      </c>
      <c r="B6" s="411" t="s">
        <v>556</v>
      </c>
      <c r="C6" s="28" t="s">
        <v>302</v>
      </c>
    </row>
    <row r="7" customFormat="false" ht="15" hidden="false" customHeight="false" outlineLevel="0" collapsed="false">
      <c r="A7" s="49" t="s">
        <v>520</v>
      </c>
      <c r="B7" s="25" t="s">
        <v>557</v>
      </c>
      <c r="C7" s="28" t="s">
        <v>302</v>
      </c>
    </row>
    <row r="8" customFormat="false" ht="15" hidden="false" customHeight="false" outlineLevel="0" collapsed="false">
      <c r="A8" s="49" t="s">
        <v>521</v>
      </c>
      <c r="B8" s="25" t="s">
        <v>558</v>
      </c>
      <c r="C8" s="28" t="s">
        <v>302</v>
      </c>
    </row>
    <row r="9" customFormat="false" ht="15" hidden="false" customHeight="false" outlineLevel="0" collapsed="false">
      <c r="A9" s="49" t="s">
        <v>522</v>
      </c>
      <c r="B9" s="25" t="s">
        <v>559</v>
      </c>
      <c r="C9" s="28" t="s">
        <v>302</v>
      </c>
    </row>
    <row r="10" customFormat="false" ht="15" hidden="false" customHeight="false" outlineLevel="0" collapsed="false">
      <c r="A10" s="49" t="s">
        <v>523</v>
      </c>
      <c r="B10" s="25" t="s">
        <v>386</v>
      </c>
      <c r="C10" s="28" t="s">
        <v>302</v>
      </c>
    </row>
    <row r="11" customFormat="false" ht="15" hidden="false" customHeight="false" outlineLevel="0" collapsed="false">
      <c r="B11" s="111" t="s">
        <v>504</v>
      </c>
      <c r="C11" s="243" t="s">
        <v>560</v>
      </c>
    </row>
    <row r="12" customFormat="false" ht="15" hidden="false" customHeight="false" outlineLevel="0" collapsed="false">
      <c r="B12" s="111" t="s">
        <v>506</v>
      </c>
      <c r="C12" s="243" t="s">
        <v>560</v>
      </c>
    </row>
    <row r="13" customFormat="false" ht="15" hidden="false" customHeight="false" outlineLevel="0" collapsed="false">
      <c r="B13" s="111" t="s">
        <v>422</v>
      </c>
      <c r="C13" s="243" t="s">
        <v>560</v>
      </c>
    </row>
    <row r="14" customFormat="false" ht="15" hidden="false" customHeight="false" outlineLevel="0" collapsed="false">
      <c r="B14" s="111" t="s">
        <v>524</v>
      </c>
      <c r="C14" s="243" t="s">
        <v>560</v>
      </c>
    </row>
    <row r="15" customFormat="false" ht="15" hidden="false" customHeight="false" outlineLevel="0" collapsed="false">
      <c r="B15" s="111" t="s">
        <v>525</v>
      </c>
      <c r="C15" s="243" t="s">
        <v>560</v>
      </c>
    </row>
    <row r="16" customFormat="false" ht="15" hidden="false" customHeight="false" outlineLevel="0" collapsed="false">
      <c r="B16" s="412" t="s">
        <v>526</v>
      </c>
      <c r="C16" s="243" t="s">
        <v>560</v>
      </c>
    </row>
    <row r="17" customFormat="false" ht="15" hidden="false" customHeight="false" outlineLevel="0" collapsed="false">
      <c r="B17" s="111" t="s">
        <v>326</v>
      </c>
      <c r="C17" s="243" t="s">
        <v>560</v>
      </c>
    </row>
    <row r="18" customFormat="false" ht="15" hidden="false" customHeight="false" outlineLevel="0" collapsed="false">
      <c r="B18" s="111" t="s">
        <v>327</v>
      </c>
      <c r="C18" s="243" t="s">
        <v>560</v>
      </c>
    </row>
    <row r="19" customFormat="false" ht="15" hidden="false" customHeight="false" outlineLevel="0" collapsed="false">
      <c r="B19" s="111" t="s">
        <v>527</v>
      </c>
      <c r="C19" s="243" t="s">
        <v>560</v>
      </c>
    </row>
    <row r="20" customFormat="false" ht="15" hidden="false" customHeight="false" outlineLevel="0" collapsed="false">
      <c r="B20" s="111" t="s">
        <v>528</v>
      </c>
      <c r="C20" s="243" t="s">
        <v>560</v>
      </c>
    </row>
    <row r="21" customFormat="false" ht="15" hidden="false" customHeight="false" outlineLevel="0" collapsed="false">
      <c r="B21" s="412" t="s">
        <v>529</v>
      </c>
      <c r="C21" s="243" t="s">
        <v>560</v>
      </c>
    </row>
    <row r="22" customFormat="false" ht="15" hidden="false" customHeight="false" outlineLevel="0" collapsed="false">
      <c r="B22" s="413" t="s">
        <v>530</v>
      </c>
      <c r="C22" s="243" t="s">
        <v>560</v>
      </c>
    </row>
    <row r="23" customFormat="false" ht="15" hidden="false" customHeight="false" outlineLevel="0" collapsed="false">
      <c r="B23" s="413" t="s">
        <v>326</v>
      </c>
      <c r="C23" s="243" t="s">
        <v>560</v>
      </c>
    </row>
    <row r="24" customFormat="false" ht="15" hidden="false" customHeight="false" outlineLevel="0" collapsed="false">
      <c r="B24" s="413" t="s">
        <v>133</v>
      </c>
      <c r="C24" s="243" t="s">
        <v>560</v>
      </c>
    </row>
    <row r="25" customFormat="false" ht="15" hidden="false" customHeight="false" outlineLevel="0" collapsed="false">
      <c r="B25" s="414" t="s">
        <v>531</v>
      </c>
      <c r="C25" s="243" t="s">
        <v>560</v>
      </c>
    </row>
    <row r="26" customFormat="false" ht="15" hidden="false" customHeight="false" outlineLevel="0" collapsed="false">
      <c r="B26" s="414" t="s">
        <v>528</v>
      </c>
      <c r="C26" s="243" t="s">
        <v>560</v>
      </c>
    </row>
    <row r="27" customFormat="false" ht="15" hidden="false" customHeight="false" outlineLevel="0" collapsed="false">
      <c r="B27" s="414" t="s">
        <v>136</v>
      </c>
      <c r="C27" s="243" t="s">
        <v>560</v>
      </c>
    </row>
    <row r="28" customFormat="false" ht="15" hidden="false" customHeight="false" outlineLevel="0" collapsed="false">
      <c r="B28" s="414" t="s">
        <v>532</v>
      </c>
      <c r="C28" s="243" t="s">
        <v>560</v>
      </c>
    </row>
    <row r="29" customFormat="false" ht="15" hidden="false" customHeight="false" outlineLevel="0" collapsed="false">
      <c r="B29" s="414" t="s">
        <v>533</v>
      </c>
      <c r="C29" s="243" t="s">
        <v>560</v>
      </c>
    </row>
    <row r="30" customFormat="false" ht="15" hidden="false" customHeight="false" outlineLevel="0" collapsed="false">
      <c r="B30" s="414" t="s">
        <v>138</v>
      </c>
      <c r="C30" s="243" t="s">
        <v>560</v>
      </c>
    </row>
    <row r="31" customFormat="false" ht="15" hidden="false" customHeight="false" outlineLevel="0" collapsed="false">
      <c r="B31" s="414" t="s">
        <v>534</v>
      </c>
      <c r="C31" s="243" t="s">
        <v>560</v>
      </c>
    </row>
    <row r="32" customFormat="false" ht="15" hidden="false" customHeight="false" outlineLevel="0" collapsed="false">
      <c r="B32" s="414" t="s">
        <v>535</v>
      </c>
      <c r="C32" s="243" t="s">
        <v>560</v>
      </c>
    </row>
    <row r="33" customFormat="false" ht="15" hidden="false" customHeight="false" outlineLevel="0" collapsed="false">
      <c r="B33" s="415" t="s">
        <v>536</v>
      </c>
      <c r="C33" s="243" t="s">
        <v>560</v>
      </c>
    </row>
    <row r="34" customFormat="false" ht="15" hidden="false" customHeight="false" outlineLevel="0" collapsed="false">
      <c r="B34" s="415" t="s">
        <v>537</v>
      </c>
      <c r="C34" s="243" t="s">
        <v>560</v>
      </c>
    </row>
    <row r="35" customFormat="false" ht="15" hidden="false" customHeight="false" outlineLevel="0" collapsed="false">
      <c r="B35" s="415" t="s">
        <v>538</v>
      </c>
      <c r="C35" s="243" t="s">
        <v>560</v>
      </c>
    </row>
    <row r="36" customFormat="false" ht="15" hidden="false" customHeight="false" outlineLevel="0" collapsed="false">
      <c r="B36" s="415" t="s">
        <v>539</v>
      </c>
      <c r="C36" s="243" t="s">
        <v>560</v>
      </c>
    </row>
    <row r="37" customFormat="false" ht="23.25" hidden="false" customHeight="false" outlineLevel="0" collapsed="false">
      <c r="B37" s="415" t="s">
        <v>561</v>
      </c>
      <c r="C37" s="243" t="s">
        <v>560</v>
      </c>
    </row>
    <row r="38" customFormat="false" ht="23.25" hidden="false" customHeight="false" outlineLevel="0" collapsed="false">
      <c r="B38" s="415" t="s">
        <v>562</v>
      </c>
      <c r="C38" s="243" t="s">
        <v>560</v>
      </c>
    </row>
    <row r="39" customFormat="false" ht="23.25" hidden="false" customHeight="false" outlineLevel="0" collapsed="false">
      <c r="B39" s="415" t="s">
        <v>563</v>
      </c>
      <c r="C39" s="243" t="s">
        <v>560</v>
      </c>
    </row>
    <row r="40" customFormat="false" ht="23.25" hidden="false" customHeight="false" outlineLevel="0" collapsed="false">
      <c r="B40" s="415" t="s">
        <v>564</v>
      </c>
      <c r="C40" s="243" t="s">
        <v>560</v>
      </c>
    </row>
    <row r="41" customFormat="false" ht="15" hidden="false" customHeight="false" outlineLevel="0" collapsed="false">
      <c r="B41" s="415" t="s">
        <v>542</v>
      </c>
      <c r="C41" s="243" t="s">
        <v>565</v>
      </c>
    </row>
    <row r="42" customFormat="false" ht="15" hidden="false" customHeight="false" outlineLevel="0" collapsed="false">
      <c r="B42" s="415" t="s">
        <v>543</v>
      </c>
      <c r="C42" s="243" t="s">
        <v>565</v>
      </c>
    </row>
  </sheetData>
  <hyperlinks>
    <hyperlink ref="C11" r:id="rId1" display="\\DT-PC\DataExtraction&amp;Correction\квартальные\kg\госбюджет, Гос бюджет(кв. 2007-2015), (млн.сом)"/>
    <hyperlink ref="C12" r:id="rId2" display="\\DT-PC\DataExtraction&amp;Correction\квартальные\kg\госбюджет, Гос бюджет(кв. 2007-2015), (млн.сом)"/>
    <hyperlink ref="C13" r:id="rId3" display="\\DT-PC\DataExtraction&amp;Correction\квартальные\kg\госбюджет, Гос бюджет(кв. 2007-2015), (млн.сом)"/>
    <hyperlink ref="C14" r:id="rId4" display="\\DT-PC\DataExtraction&amp;Correction\квартальные\kg\госбюджет, Гос бюджет(кв. 2007-2015), (млн.сом)"/>
    <hyperlink ref="C15" r:id="rId5" display="\\DT-PC\DataExtraction&amp;Correction\квартальные\kg\госбюджет, Гос бюджет(кв. 2007-2015), (млн.сом)"/>
    <hyperlink ref="C16" r:id="rId6" display="\\DT-PC\DataExtraction&amp;Correction\квартальные\kg\госбюджет, Гос бюджет(кв. 2007-2015), (млн.сом)"/>
    <hyperlink ref="C17" r:id="rId7" display="\\DT-PC\DataExtraction&amp;Correction\квартальные\kg\госбюджет, Гос бюджет(кв. 2007-2015), (млн.сом)"/>
    <hyperlink ref="C18" r:id="rId8" display="\\DT-PC\DataExtraction&amp;Correction\квартальные\kg\госбюджет, Гос бюджет(кв. 2007-2015), (млн.сом)"/>
    <hyperlink ref="C19" r:id="rId9" display="\\DT-PC\DataExtraction&amp;Correction\квартальные\kg\госбюджет, Гос бюджет(кв. 2007-2015), (млн.сом)"/>
    <hyperlink ref="C20" r:id="rId10" display="\\DT-PC\DataExtraction&amp;Correction\квартальные\kg\госбюджет, Гос бюджет(кв. 2007-2015), (млн.сом)"/>
    <hyperlink ref="C21" r:id="rId11" display="\\DT-PC\DataExtraction&amp;Correction\квартальные\kg\госбюджет, Гос бюджет(кв. 2007-2015), (млн.сом)"/>
    <hyperlink ref="C22" r:id="rId12" display="\\DT-PC\DataExtraction&amp;Correction\квартальные\kg\госбюджет, Гос бюджет(кв. 2007-2015), (млн.сом)"/>
    <hyperlink ref="C23" r:id="rId13" display="\\DT-PC\DataExtraction&amp;Correction\квартальные\kg\госбюджет, Гос бюджет(кв. 2007-2015), (млн.сом)"/>
    <hyperlink ref="C24" r:id="rId14" display="\\DT-PC\DataExtraction&amp;Correction\квартальные\kg\госбюджет, Гос бюджет(кв. 2007-2015), (млн.сом)"/>
    <hyperlink ref="C25" r:id="rId15" display="\\DT-PC\DataExtraction&amp;Correction\квартальные\kg\госбюджет, Гос бюджет(кв. 2007-2015), (млн.сом)"/>
    <hyperlink ref="C26" r:id="rId16" display="\\DT-PC\DataExtraction&amp;Correction\квартальные\kg\госбюджет, Гос бюджет(кв. 2007-2015), (млн.сом)"/>
    <hyperlink ref="C27" r:id="rId17" display="\\DT-PC\DataExtraction&amp;Correction\квартальные\kg\госбюджет, Гос бюджет(кв. 2007-2015), (млн.сом)"/>
    <hyperlink ref="C28" r:id="rId18" display="\\DT-PC\DataExtraction&amp;Correction\квартальные\kg\госбюджет, Гос бюджет(кв. 2007-2015), (млн.сом)"/>
    <hyperlink ref="C29" r:id="rId19" display="\\DT-PC\DataExtraction&amp;Correction\квартальные\kg\госбюджет, Гос бюджет(кв. 2007-2015), (млн.сом)"/>
    <hyperlink ref="C30" r:id="rId20" display="\\DT-PC\DataExtraction&amp;Correction\квартальные\kg\госбюджет, Гос бюджет(кв. 2007-2015), (млн.сом)"/>
    <hyperlink ref="C31" r:id="rId21" display="\\DT-PC\DataExtraction&amp;Correction\квартальные\kg\госбюджет, Гос бюджет(кв. 2007-2015), (млн.сом)"/>
    <hyperlink ref="C32" r:id="rId22" display="\\DT-PC\DataExtraction&amp;Correction\квартальные\kg\госбюджет, Гос бюджет(кв. 2007-2015), (млн.сом)"/>
    <hyperlink ref="C33" r:id="rId23" display="\\DT-PC\DataExtraction&amp;Correction\квартальные\kg\госбюджет, Гос бюджет(кв. 2007-2015), (млн.сом)"/>
    <hyperlink ref="C34" r:id="rId24" display="\\DT-PC\DataExtraction&amp;Correction\квартальные\kg\госбюджет, Гос бюджет(кв. 2007-2015), (млн.сом)"/>
    <hyperlink ref="C35" r:id="rId25" display="\\DT-PC\DataExtraction&amp;Correction\квартальные\kg\госбюджет, Гос бюджет(кв. 2007-2015), (млн.сом)"/>
    <hyperlink ref="C36" r:id="rId26" display="\\DT-PC\DataExtraction&amp;Correction\квартальные\kg\госбюджет, Гос бюджет(кв. 2007-2015), (млн.сом)"/>
    <hyperlink ref="C37" r:id="rId27" display="\\DT-PC\DataExtraction&amp;Correction\квартальные\kg\госбюджет, Гос бюджет(кв. 2007-2015), (млн.сом)"/>
    <hyperlink ref="C38" r:id="rId28" display="\\DT-PC\DataExtraction&amp;Correction\квартальные\kg\госбюджет, Гос бюджет(кв. 2007-2015), (млн.сом)"/>
    <hyperlink ref="C39" r:id="rId29" display="\\DT-PC\DataExtraction&amp;Correction\квартальные\kg\госбюджет, Гос бюджет(кв. 2007-2015), (млн.сом)"/>
    <hyperlink ref="C40" r:id="rId30" display="\\DT-PC\DataExtraction&amp;Correction\квартальные\kg\госбюджет, Гос бюджет(кв. 2007-2015), (млн.сом)"/>
    <hyperlink ref="C41" r:id="rId31" display="\\DT-PC\DataExtraction&amp;Correction\DataFrom1Level"/>
    <hyperlink ref="C42" r:id="rId32" display="\\DT-PC\DataExtraction&amp;Correction\DataFrom1Lev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L19" activeCellId="0" sqref="L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71"/>
    <col collapsed="false" customWidth="true" hidden="false" outlineLevel="0" max="3" min="3" style="0" width="12.57"/>
    <col collapsed="false" customWidth="true" hidden="false" outlineLevel="0" max="4" min="4" style="0" width="10.71"/>
    <col collapsed="false" customWidth="true" hidden="false" outlineLevel="0" max="5" min="5" style="0" width="9.42"/>
    <col collapsed="false" customWidth="true" hidden="false" outlineLevel="0" max="6" min="6" style="0" width="8.57"/>
    <col collapsed="false" customWidth="true" hidden="false" outlineLevel="0" max="8" min="7" style="0" width="9.29"/>
    <col collapsed="false" customWidth="true" hidden="false" outlineLevel="0" max="9" min="9" style="244" width="10.99"/>
    <col collapsed="false" customWidth="true" hidden="false" outlineLevel="0" max="10" min="10" style="244" width="10.14"/>
    <col collapsed="false" customWidth="true" hidden="false" outlineLevel="0" max="11" min="11" style="244" width="11.57"/>
    <col collapsed="false" customWidth="true" hidden="false" outlineLevel="0" max="12" min="12" style="244" width="10.14"/>
    <col collapsed="false" customWidth="true" hidden="false" outlineLevel="0" max="13" min="13" style="244" width="12.14"/>
    <col collapsed="false" customWidth="true" hidden="false" outlineLevel="0" max="14" min="14" style="416" width="17.71"/>
    <col collapsed="false" customWidth="true" hidden="false" outlineLevel="0" max="15" min="15" style="416" width="13.86"/>
    <col collapsed="false" customWidth="true" hidden="false" outlineLevel="0" max="17" min="16" style="0" width="9.29"/>
    <col collapsed="false" customWidth="true" hidden="false" outlineLevel="0" max="19" min="18" style="0" width="9.42"/>
    <col collapsed="false" customWidth="true" hidden="false" outlineLevel="0" max="25" min="20" style="244" width="9.42"/>
    <col collapsed="false" customWidth="true" hidden="false" outlineLevel="0" max="26" min="26" style="244" width="10.29"/>
    <col collapsed="false" customWidth="true" hidden="false" outlineLevel="0" max="39" min="27" style="244" width="9.42"/>
    <col collapsed="false" customWidth="true" hidden="false" outlineLevel="0" max="40" min="40" style="0" width="10.29"/>
    <col collapsed="false" customWidth="true" hidden="false" outlineLevel="0" max="41" min="41" style="0" width="9.42"/>
    <col collapsed="false" customWidth="true" hidden="false" outlineLevel="0" max="43" min="42" style="0" width="9.29"/>
    <col collapsed="false" customWidth="true" hidden="false" outlineLevel="0" max="51" min="44" style="0" width="9.14"/>
    <col collapsed="false" customWidth="true" hidden="false" outlineLevel="0" max="52" min="52" style="0" width="10.85"/>
    <col collapsed="false" customWidth="true" hidden="false" outlineLevel="0" max="53" min="53" style="0" width="11.14"/>
    <col collapsed="false" customWidth="true" hidden="false" outlineLevel="0" max="1025" min="54" style="0" width="9.14"/>
  </cols>
  <sheetData>
    <row r="1" s="125" customFormat="true" ht="38.25" hidden="false" customHeight="true" outlineLevel="0" collapsed="false">
      <c r="A1" s="417"/>
      <c r="B1" s="417"/>
      <c r="C1" s="417"/>
      <c r="D1" s="417"/>
      <c r="E1" s="417"/>
      <c r="F1" s="417"/>
      <c r="G1" s="417"/>
      <c r="H1" s="417"/>
      <c r="I1" s="418"/>
      <c r="J1" s="418"/>
      <c r="K1" s="418"/>
      <c r="L1" s="418"/>
      <c r="M1" s="418"/>
      <c r="N1" s="419"/>
      <c r="O1" s="419"/>
      <c r="P1" s="417"/>
      <c r="Q1" s="420"/>
      <c r="R1" s="420"/>
      <c r="S1" s="421"/>
      <c r="T1" s="422" t="s">
        <v>566</v>
      </c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22"/>
      <c r="AJ1" s="422"/>
      <c r="AK1" s="422"/>
      <c r="AL1" s="422"/>
      <c r="AM1" s="423"/>
      <c r="AN1" s="424" t="s">
        <v>567</v>
      </c>
      <c r="AO1" s="424"/>
      <c r="AP1" s="424" t="s">
        <v>568</v>
      </c>
      <c r="AQ1" s="424"/>
      <c r="AR1" s="425" t="s">
        <v>569</v>
      </c>
      <c r="AS1" s="425"/>
      <c r="AT1" s="425" t="s">
        <v>570</v>
      </c>
      <c r="AU1" s="425"/>
      <c r="AV1" s="425" t="s">
        <v>571</v>
      </c>
      <c r="AW1" s="425"/>
      <c r="AX1" s="425" t="s">
        <v>572</v>
      </c>
      <c r="AY1" s="425"/>
      <c r="AZ1" s="425" t="s">
        <v>573</v>
      </c>
      <c r="BA1" s="425"/>
    </row>
    <row r="2" s="431" customFormat="true" ht="122.25" hidden="false" customHeight="true" outlineLevel="0" collapsed="false">
      <c r="A2" s="426" t="s">
        <v>92</v>
      </c>
      <c r="B2" s="427" t="s">
        <v>56</v>
      </c>
      <c r="C2" s="427" t="s">
        <v>57</v>
      </c>
      <c r="D2" s="428" t="s">
        <v>574</v>
      </c>
      <c r="E2" s="427" t="s">
        <v>59</v>
      </c>
      <c r="F2" s="428" t="s">
        <v>67</v>
      </c>
      <c r="G2" s="427" t="s">
        <v>575</v>
      </c>
      <c r="H2" s="427" t="s">
        <v>576</v>
      </c>
      <c r="I2" s="429" t="s">
        <v>577</v>
      </c>
      <c r="J2" s="429" t="s">
        <v>578</v>
      </c>
      <c r="K2" s="429" t="s">
        <v>579</v>
      </c>
      <c r="L2" s="429" t="s">
        <v>580</v>
      </c>
      <c r="M2" s="429" t="s">
        <v>581</v>
      </c>
      <c r="N2" s="429" t="s">
        <v>582</v>
      </c>
      <c r="O2" s="429" t="s">
        <v>583</v>
      </c>
      <c r="P2" s="430" t="s">
        <v>508</v>
      </c>
      <c r="Q2" s="430" t="s">
        <v>510</v>
      </c>
      <c r="R2" s="430" t="s">
        <v>429</v>
      </c>
      <c r="S2" s="430" t="s">
        <v>430</v>
      </c>
      <c r="T2" s="430" t="s">
        <v>324</v>
      </c>
      <c r="U2" s="430" t="s">
        <v>325</v>
      </c>
      <c r="V2" s="430" t="s">
        <v>326</v>
      </c>
      <c r="W2" s="430" t="s">
        <v>327</v>
      </c>
      <c r="X2" s="430" t="s">
        <v>328</v>
      </c>
      <c r="Y2" s="430" t="s">
        <v>584</v>
      </c>
      <c r="Z2" s="430" t="s">
        <v>136</v>
      </c>
      <c r="AA2" s="430" t="s">
        <v>329</v>
      </c>
      <c r="AB2" s="430" t="s">
        <v>330</v>
      </c>
      <c r="AC2" s="430" t="s">
        <v>331</v>
      </c>
      <c r="AD2" s="430" t="s">
        <v>332</v>
      </c>
      <c r="AE2" s="430" t="s">
        <v>333</v>
      </c>
      <c r="AF2" s="430" t="s">
        <v>585</v>
      </c>
      <c r="AG2" s="430" t="s">
        <v>586</v>
      </c>
      <c r="AH2" s="430" t="s">
        <v>334</v>
      </c>
      <c r="AI2" s="430" t="s">
        <v>335</v>
      </c>
      <c r="AJ2" s="430" t="s">
        <v>336</v>
      </c>
      <c r="AK2" s="430" t="s">
        <v>587</v>
      </c>
      <c r="AL2" s="430" t="s">
        <v>337</v>
      </c>
      <c r="AM2" s="430" t="s">
        <v>588</v>
      </c>
      <c r="AN2" s="430" t="s">
        <v>589</v>
      </c>
      <c r="AO2" s="430" t="s">
        <v>590</v>
      </c>
      <c r="AP2" s="430" t="s">
        <v>589</v>
      </c>
      <c r="AQ2" s="430" t="s">
        <v>590</v>
      </c>
      <c r="AR2" s="430" t="s">
        <v>591</v>
      </c>
      <c r="AS2" s="430" t="s">
        <v>592</v>
      </c>
      <c r="AT2" s="430" t="s">
        <v>591</v>
      </c>
      <c r="AU2" s="430" t="s">
        <v>592</v>
      </c>
      <c r="AV2" s="430" t="s">
        <v>591</v>
      </c>
      <c r="AW2" s="430" t="s">
        <v>592</v>
      </c>
      <c r="AX2" s="430" t="s">
        <v>591</v>
      </c>
      <c r="AY2" s="430" t="s">
        <v>592</v>
      </c>
      <c r="AZ2" s="430" t="s">
        <v>591</v>
      </c>
      <c r="BA2" s="430" t="s">
        <v>592</v>
      </c>
    </row>
    <row r="3" customFormat="false" ht="15" hidden="false" customHeight="false" outlineLevel="0" collapsed="false">
      <c r="A3" s="432" t="s">
        <v>141</v>
      </c>
      <c r="B3" s="433"/>
      <c r="C3" s="433"/>
      <c r="D3" s="433"/>
      <c r="E3" s="433"/>
      <c r="F3" s="433"/>
      <c r="G3" s="434" t="n">
        <v>141.08</v>
      </c>
      <c r="H3" s="435"/>
      <c r="I3" s="436"/>
      <c r="J3" s="436"/>
      <c r="K3" s="436"/>
      <c r="L3" s="436"/>
      <c r="M3" s="436"/>
      <c r="N3" s="437"/>
      <c r="O3" s="437"/>
      <c r="P3" s="438"/>
      <c r="Q3" s="438"/>
      <c r="R3" s="438"/>
      <c r="S3" s="438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6"/>
      <c r="AG3" s="436"/>
      <c r="AH3" s="436"/>
      <c r="AI3" s="436"/>
      <c r="AJ3" s="436"/>
      <c r="AK3" s="436"/>
      <c r="AL3" s="436"/>
      <c r="AM3" s="436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</row>
    <row r="4" customFormat="false" ht="15" hidden="false" customHeight="false" outlineLevel="0" collapsed="false">
      <c r="A4" s="432" t="s">
        <v>142</v>
      </c>
      <c r="B4" s="433"/>
      <c r="C4" s="433"/>
      <c r="D4" s="433"/>
      <c r="E4" s="433"/>
      <c r="F4" s="433"/>
      <c r="G4" s="434" t="n">
        <v>296.916666666667</v>
      </c>
      <c r="H4" s="435"/>
      <c r="I4" s="436"/>
      <c r="J4" s="436"/>
      <c r="K4" s="436"/>
      <c r="L4" s="436"/>
      <c r="M4" s="436"/>
      <c r="N4" s="437"/>
      <c r="O4" s="437"/>
      <c r="P4" s="438"/>
      <c r="Q4" s="438"/>
      <c r="R4" s="438"/>
      <c r="S4" s="438"/>
      <c r="T4" s="436"/>
      <c r="U4" s="436"/>
      <c r="V4" s="436"/>
      <c r="W4" s="436"/>
      <c r="X4" s="436"/>
      <c r="Y4" s="436"/>
      <c r="Z4" s="436"/>
      <c r="AA4" s="436"/>
      <c r="AB4" s="436"/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6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customFormat="false" ht="15" hidden="false" customHeight="false" outlineLevel="0" collapsed="false">
      <c r="A5" s="432" t="s">
        <v>143</v>
      </c>
      <c r="B5" s="433"/>
      <c r="C5" s="433"/>
      <c r="D5" s="433"/>
      <c r="E5" s="433"/>
      <c r="F5" s="433"/>
      <c r="G5" s="434" t="n">
        <v>322.613333333333</v>
      </c>
      <c r="H5" s="435"/>
      <c r="I5" s="436"/>
      <c r="J5" s="436"/>
      <c r="K5" s="436"/>
      <c r="L5" s="436"/>
      <c r="M5" s="436"/>
      <c r="N5" s="437"/>
      <c r="O5" s="437"/>
      <c r="P5" s="438"/>
      <c r="Q5" s="438"/>
      <c r="R5" s="438"/>
      <c r="S5" s="438"/>
      <c r="T5" s="436"/>
      <c r="U5" s="436"/>
      <c r="V5" s="436"/>
      <c r="W5" s="436"/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6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customFormat="false" ht="15" hidden="false" customHeight="false" outlineLevel="0" collapsed="false">
      <c r="A6" s="432" t="s">
        <v>144</v>
      </c>
      <c r="B6" s="433"/>
      <c r="C6" s="433"/>
      <c r="D6" s="433"/>
      <c r="E6" s="433"/>
      <c r="F6" s="433"/>
      <c r="G6" s="434" t="n">
        <v>393.993333333333</v>
      </c>
      <c r="H6" s="435"/>
      <c r="I6" s="436"/>
      <c r="J6" s="436"/>
      <c r="K6" s="436"/>
      <c r="L6" s="436"/>
      <c r="M6" s="436"/>
      <c r="N6" s="437"/>
      <c r="O6" s="437"/>
      <c r="P6" s="438"/>
      <c r="Q6" s="438"/>
      <c r="R6" s="438"/>
      <c r="S6" s="438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436"/>
      <c r="AG6" s="436"/>
      <c r="AH6" s="436"/>
      <c r="AI6" s="436"/>
      <c r="AJ6" s="436"/>
      <c r="AK6" s="436"/>
      <c r="AL6" s="436"/>
      <c r="AM6" s="436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customFormat="false" ht="15" hidden="false" customHeight="false" outlineLevel="0" collapsed="false">
      <c r="A7" s="432" t="s">
        <v>145</v>
      </c>
      <c r="B7" s="438"/>
      <c r="C7" s="438"/>
      <c r="D7" s="438"/>
      <c r="E7" s="438"/>
      <c r="F7" s="438"/>
      <c r="G7" s="434" t="n">
        <v>405</v>
      </c>
      <c r="H7" s="435"/>
      <c r="I7" s="436"/>
      <c r="J7" s="436"/>
      <c r="K7" s="436"/>
      <c r="L7" s="436"/>
      <c r="M7" s="436"/>
      <c r="N7" s="437"/>
      <c r="O7" s="437"/>
      <c r="P7" s="438"/>
      <c r="Q7" s="438"/>
      <c r="R7" s="438"/>
      <c r="S7" s="438"/>
      <c r="T7" s="436"/>
      <c r="U7" s="436"/>
      <c r="V7" s="436"/>
      <c r="W7" s="436"/>
      <c r="X7" s="436"/>
      <c r="Y7" s="436"/>
      <c r="Z7" s="436"/>
      <c r="AA7" s="436"/>
      <c r="AB7" s="436"/>
      <c r="AC7" s="436"/>
      <c r="AD7" s="436"/>
      <c r="AE7" s="436"/>
      <c r="AF7" s="436"/>
      <c r="AG7" s="436"/>
      <c r="AH7" s="436"/>
      <c r="AI7" s="436"/>
      <c r="AJ7" s="436"/>
      <c r="AK7" s="436"/>
      <c r="AL7" s="436"/>
      <c r="AM7" s="436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customFormat="false" ht="15" hidden="false" customHeight="false" outlineLevel="0" collapsed="false">
      <c r="A8" s="432" t="s">
        <v>146</v>
      </c>
      <c r="B8" s="438"/>
      <c r="C8" s="438"/>
      <c r="D8" s="433"/>
      <c r="E8" s="438"/>
      <c r="F8" s="433"/>
      <c r="G8" s="434" t="n">
        <v>408.856666666667</v>
      </c>
      <c r="H8" s="435"/>
      <c r="I8" s="436"/>
      <c r="J8" s="436"/>
      <c r="K8" s="436"/>
      <c r="L8" s="436"/>
      <c r="M8" s="436"/>
      <c r="N8" s="437"/>
      <c r="O8" s="437"/>
      <c r="P8" s="438"/>
      <c r="Q8" s="438"/>
      <c r="R8" s="438"/>
      <c r="S8" s="438"/>
      <c r="T8" s="436"/>
      <c r="U8" s="436"/>
      <c r="V8" s="436"/>
      <c r="W8" s="436"/>
      <c r="X8" s="436"/>
      <c r="Y8" s="436"/>
      <c r="Z8" s="436"/>
      <c r="AA8" s="436"/>
      <c r="AB8" s="436"/>
      <c r="AC8" s="436"/>
      <c r="AD8" s="436"/>
      <c r="AE8" s="436"/>
      <c r="AF8" s="436"/>
      <c r="AG8" s="436"/>
      <c r="AH8" s="436"/>
      <c r="AI8" s="436"/>
      <c r="AJ8" s="436"/>
      <c r="AK8" s="436"/>
      <c r="AL8" s="436"/>
      <c r="AM8" s="436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customFormat="false" ht="15" hidden="false" customHeight="false" outlineLevel="0" collapsed="false">
      <c r="A9" s="432" t="s">
        <v>147</v>
      </c>
      <c r="B9" s="438"/>
      <c r="C9" s="438"/>
      <c r="D9" s="433"/>
      <c r="E9" s="438"/>
      <c r="F9" s="433"/>
      <c r="G9" s="434" t="n">
        <v>408.06</v>
      </c>
      <c r="H9" s="435"/>
      <c r="I9" s="436"/>
      <c r="J9" s="436"/>
      <c r="K9" s="436"/>
      <c r="L9" s="436"/>
      <c r="M9" s="436"/>
      <c r="N9" s="437"/>
      <c r="O9" s="437"/>
      <c r="P9" s="438"/>
      <c r="Q9" s="438"/>
      <c r="R9" s="438"/>
      <c r="S9" s="438"/>
      <c r="T9" s="436"/>
      <c r="U9" s="436"/>
      <c r="V9" s="436"/>
      <c r="W9" s="436"/>
      <c r="X9" s="436"/>
      <c r="Y9" s="436"/>
      <c r="Z9" s="436"/>
      <c r="AA9" s="436"/>
      <c r="AB9" s="436"/>
      <c r="AC9" s="436"/>
      <c r="AD9" s="436"/>
      <c r="AE9" s="436"/>
      <c r="AF9" s="436"/>
      <c r="AG9" s="436"/>
      <c r="AH9" s="436"/>
      <c r="AI9" s="436"/>
      <c r="AJ9" s="436"/>
      <c r="AK9" s="436"/>
      <c r="AL9" s="436"/>
      <c r="AM9" s="436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customFormat="false" ht="15" hidden="false" customHeight="false" outlineLevel="0" collapsed="false">
      <c r="A10" s="432" t="s">
        <v>148</v>
      </c>
      <c r="B10" s="438"/>
      <c r="C10" s="438"/>
      <c r="D10" s="433"/>
      <c r="E10" s="438"/>
      <c r="F10" s="433"/>
      <c r="G10" s="434" t="n">
        <v>401.716666666667</v>
      </c>
      <c r="H10" s="435"/>
      <c r="I10" s="436"/>
      <c r="J10" s="436"/>
      <c r="K10" s="436"/>
      <c r="L10" s="436"/>
      <c r="M10" s="436"/>
      <c r="N10" s="437"/>
      <c r="O10" s="437"/>
      <c r="P10" s="438"/>
      <c r="Q10" s="438"/>
      <c r="R10" s="438"/>
      <c r="S10" s="438"/>
      <c r="T10" s="436"/>
      <c r="U10" s="436"/>
      <c r="V10" s="436"/>
      <c r="W10" s="436"/>
      <c r="X10" s="436"/>
      <c r="Y10" s="436"/>
      <c r="Z10" s="436"/>
      <c r="AA10" s="436"/>
      <c r="AB10" s="436"/>
      <c r="AC10" s="436"/>
      <c r="AD10" s="436"/>
      <c r="AE10" s="436"/>
      <c r="AF10" s="436"/>
      <c r="AG10" s="436"/>
      <c r="AH10" s="436"/>
      <c r="AI10" s="436"/>
      <c r="AJ10" s="436"/>
      <c r="AK10" s="436"/>
      <c r="AL10" s="436"/>
      <c r="AM10" s="436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customFormat="false" ht="15" hidden="false" customHeight="false" outlineLevel="0" collapsed="false">
      <c r="A11" s="432" t="s">
        <v>149</v>
      </c>
      <c r="B11" s="438"/>
      <c r="C11" s="438"/>
      <c r="D11" s="433"/>
      <c r="E11" s="438"/>
      <c r="F11" s="433"/>
      <c r="G11" s="434" t="n">
        <v>402.614666666667</v>
      </c>
      <c r="H11" s="435"/>
      <c r="I11" s="436"/>
      <c r="J11" s="436"/>
      <c r="K11" s="436"/>
      <c r="L11" s="436"/>
      <c r="M11" s="436"/>
      <c r="N11" s="437"/>
      <c r="O11" s="437"/>
      <c r="P11" s="438"/>
      <c r="Q11" s="438"/>
      <c r="R11" s="438"/>
      <c r="S11" s="438"/>
      <c r="T11" s="436"/>
      <c r="U11" s="436"/>
      <c r="V11" s="436"/>
      <c r="W11" s="436"/>
      <c r="X11" s="436"/>
      <c r="Y11" s="436"/>
      <c r="Z11" s="436"/>
      <c r="AA11" s="436"/>
      <c r="AB11" s="436"/>
      <c r="AC11" s="436"/>
      <c r="AD11" s="436"/>
      <c r="AE11" s="436"/>
      <c r="AF11" s="436"/>
      <c r="AG11" s="436"/>
      <c r="AH11" s="436"/>
      <c r="AI11" s="436"/>
      <c r="AJ11" s="436"/>
      <c r="AK11" s="436"/>
      <c r="AL11" s="436"/>
      <c r="AM11" s="436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customFormat="false" ht="15" hidden="false" customHeight="false" outlineLevel="0" collapsed="false">
      <c r="A12" s="432" t="s">
        <v>150</v>
      </c>
      <c r="B12" s="438"/>
      <c r="C12" s="438"/>
      <c r="D12" s="433"/>
      <c r="E12" s="438"/>
      <c r="F12" s="433"/>
      <c r="G12" s="434" t="n">
        <v>407.060666666667</v>
      </c>
      <c r="H12" s="435"/>
      <c r="I12" s="436"/>
      <c r="J12" s="436"/>
      <c r="K12" s="436"/>
      <c r="L12" s="436"/>
      <c r="M12" s="436"/>
      <c r="N12" s="437"/>
      <c r="O12" s="437"/>
      <c r="P12" s="438"/>
      <c r="Q12" s="438"/>
      <c r="R12" s="438"/>
      <c r="S12" s="438"/>
      <c r="T12" s="436"/>
      <c r="U12" s="436"/>
      <c r="V12" s="436"/>
      <c r="W12" s="436"/>
      <c r="X12" s="436"/>
      <c r="Y12" s="436"/>
      <c r="Z12" s="436"/>
      <c r="AA12" s="436"/>
      <c r="AB12" s="436"/>
      <c r="AC12" s="436"/>
      <c r="AD12" s="436"/>
      <c r="AE12" s="436"/>
      <c r="AF12" s="436"/>
      <c r="AG12" s="436"/>
      <c r="AH12" s="436"/>
      <c r="AI12" s="436"/>
      <c r="AJ12" s="436"/>
      <c r="AK12" s="436"/>
      <c r="AL12" s="436"/>
      <c r="AM12" s="436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customFormat="false" ht="15" hidden="false" customHeight="false" outlineLevel="0" collapsed="false">
      <c r="A13" s="432" t="s">
        <v>151</v>
      </c>
      <c r="B13" s="438"/>
      <c r="C13" s="438"/>
      <c r="D13" s="433"/>
      <c r="E13" s="438"/>
      <c r="F13" s="433"/>
      <c r="G13" s="434" t="n">
        <v>415.047333333333</v>
      </c>
      <c r="H13" s="435"/>
      <c r="I13" s="436"/>
      <c r="J13" s="436"/>
      <c r="K13" s="436"/>
      <c r="L13" s="436"/>
      <c r="M13" s="436"/>
      <c r="N13" s="437"/>
      <c r="O13" s="437"/>
      <c r="P13" s="438"/>
      <c r="Q13" s="438"/>
      <c r="R13" s="438"/>
      <c r="S13" s="438"/>
      <c r="T13" s="436"/>
      <c r="U13" s="436"/>
      <c r="V13" s="436"/>
      <c r="W13" s="436"/>
      <c r="X13" s="436"/>
      <c r="Y13" s="436"/>
      <c r="Z13" s="436"/>
      <c r="AA13" s="436"/>
      <c r="AB13" s="436"/>
      <c r="AC13" s="436"/>
      <c r="AD13" s="436"/>
      <c r="AE13" s="436"/>
      <c r="AF13" s="436"/>
      <c r="AG13" s="436"/>
      <c r="AH13" s="436"/>
      <c r="AI13" s="436"/>
      <c r="AJ13" s="436"/>
      <c r="AK13" s="436"/>
      <c r="AL13" s="436"/>
      <c r="AM13" s="436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</row>
    <row r="14" customFormat="false" ht="15" hidden="false" customHeight="false" outlineLevel="0" collapsed="false">
      <c r="A14" s="432" t="s">
        <v>152</v>
      </c>
      <c r="B14" s="438"/>
      <c r="C14" s="438"/>
      <c r="D14" s="433"/>
      <c r="E14" s="438"/>
      <c r="F14" s="433"/>
      <c r="G14" s="434" t="n">
        <v>431.443333333333</v>
      </c>
      <c r="H14" s="435"/>
      <c r="I14" s="436"/>
      <c r="J14" s="436"/>
      <c r="K14" s="436"/>
      <c r="L14" s="436"/>
      <c r="M14" s="436"/>
      <c r="N14" s="437"/>
      <c r="O14" s="437"/>
      <c r="P14" s="438"/>
      <c r="Q14" s="438"/>
      <c r="R14" s="438"/>
      <c r="S14" s="438"/>
      <c r="T14" s="436"/>
      <c r="U14" s="436"/>
      <c r="V14" s="436"/>
      <c r="W14" s="436"/>
      <c r="X14" s="436"/>
      <c r="Y14" s="436"/>
      <c r="Z14" s="436"/>
      <c r="AA14" s="436"/>
      <c r="AB14" s="436"/>
      <c r="AC14" s="436"/>
      <c r="AD14" s="436"/>
      <c r="AE14" s="436"/>
      <c r="AF14" s="436"/>
      <c r="AG14" s="436"/>
      <c r="AH14" s="436"/>
      <c r="AI14" s="436"/>
      <c r="AJ14" s="436"/>
      <c r="AK14" s="436"/>
      <c r="AL14" s="436"/>
      <c r="AM14" s="436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</row>
    <row r="15" customFormat="false" ht="15" hidden="false" customHeight="false" outlineLevel="0" collapsed="false">
      <c r="A15" s="432" t="s">
        <v>153</v>
      </c>
      <c r="B15" s="438"/>
      <c r="C15" s="438"/>
      <c r="D15" s="433"/>
      <c r="E15" s="438"/>
      <c r="F15" s="433"/>
      <c r="G15" s="434" t="n">
        <v>465.783333333333</v>
      </c>
      <c r="H15" s="435"/>
      <c r="I15" s="436"/>
      <c r="J15" s="436"/>
      <c r="K15" s="436"/>
      <c r="L15" s="436"/>
      <c r="M15" s="436"/>
      <c r="N15" s="437"/>
      <c r="O15" s="437"/>
      <c r="P15" s="438"/>
      <c r="Q15" s="438"/>
      <c r="R15" s="438"/>
      <c r="S15" s="438"/>
      <c r="T15" s="436"/>
      <c r="U15" s="436"/>
      <c r="V15" s="436"/>
      <c r="W15" s="436"/>
      <c r="X15" s="436"/>
      <c r="Y15" s="436"/>
      <c r="Z15" s="436"/>
      <c r="AA15" s="436"/>
      <c r="AB15" s="436"/>
      <c r="AC15" s="436"/>
      <c r="AD15" s="436"/>
      <c r="AE15" s="436"/>
      <c r="AF15" s="436"/>
      <c r="AG15" s="436"/>
      <c r="AH15" s="436"/>
      <c r="AI15" s="436"/>
      <c r="AJ15" s="436"/>
      <c r="AK15" s="436"/>
      <c r="AL15" s="436"/>
      <c r="AM15" s="436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</row>
    <row r="16" customFormat="false" ht="15" hidden="false" customHeight="false" outlineLevel="0" collapsed="false">
      <c r="A16" s="432" t="s">
        <v>154</v>
      </c>
      <c r="B16" s="438"/>
      <c r="C16" s="438"/>
      <c r="D16" s="433"/>
      <c r="E16" s="438"/>
      <c r="F16" s="433"/>
      <c r="G16" s="434" t="n">
        <v>495.307143</v>
      </c>
      <c r="H16" s="435"/>
      <c r="I16" s="436"/>
      <c r="J16" s="436"/>
      <c r="K16" s="436"/>
      <c r="L16" s="436"/>
      <c r="M16" s="436"/>
      <c r="N16" s="437"/>
      <c r="O16" s="437"/>
      <c r="P16" s="438"/>
      <c r="Q16" s="438"/>
      <c r="R16" s="438"/>
      <c r="S16" s="438"/>
      <c r="T16" s="436"/>
      <c r="U16" s="436"/>
      <c r="V16" s="436"/>
      <c r="W16" s="436"/>
      <c r="X16" s="436"/>
      <c r="Y16" s="436"/>
      <c r="Z16" s="436"/>
      <c r="AA16" s="436"/>
      <c r="AB16" s="436"/>
      <c r="AC16" s="436"/>
      <c r="AD16" s="436"/>
      <c r="AE16" s="436"/>
      <c r="AF16" s="436"/>
      <c r="AG16" s="436"/>
      <c r="AH16" s="436"/>
      <c r="AI16" s="436"/>
      <c r="AJ16" s="436"/>
      <c r="AK16" s="436"/>
      <c r="AL16" s="436"/>
      <c r="AM16" s="436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</row>
    <row r="17" customFormat="false" ht="15" hidden="false" customHeight="false" outlineLevel="0" collapsed="false">
      <c r="A17" s="432" t="s">
        <v>155</v>
      </c>
      <c r="B17" s="438"/>
      <c r="C17" s="438"/>
      <c r="D17" s="433"/>
      <c r="E17" s="438"/>
      <c r="F17" s="433"/>
      <c r="G17" s="434" t="n">
        <v>502.513333333333</v>
      </c>
      <c r="H17" s="435"/>
      <c r="I17" s="436"/>
      <c r="J17" s="436"/>
      <c r="K17" s="436"/>
      <c r="L17" s="436"/>
      <c r="M17" s="436"/>
      <c r="N17" s="437"/>
      <c r="O17" s="437"/>
      <c r="P17" s="438"/>
      <c r="Q17" s="438"/>
      <c r="R17" s="438"/>
      <c r="S17" s="438"/>
      <c r="T17" s="436"/>
      <c r="U17" s="436"/>
      <c r="V17" s="436"/>
      <c r="W17" s="436"/>
      <c r="X17" s="436"/>
      <c r="Y17" s="436"/>
      <c r="Z17" s="436"/>
      <c r="AA17" s="436"/>
      <c r="AB17" s="436"/>
      <c r="AC17" s="436"/>
      <c r="AD17" s="436"/>
      <c r="AE17" s="436"/>
      <c r="AF17" s="436"/>
      <c r="AG17" s="436"/>
      <c r="AH17" s="436"/>
      <c r="AI17" s="436"/>
      <c r="AJ17" s="436"/>
      <c r="AK17" s="436"/>
      <c r="AL17" s="436"/>
      <c r="AM17" s="436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</row>
    <row r="18" customFormat="false" ht="15" hidden="false" customHeight="false" outlineLevel="0" collapsed="false">
      <c r="A18" s="432" t="s">
        <v>156</v>
      </c>
      <c r="B18" s="438"/>
      <c r="C18" s="438"/>
      <c r="D18" s="433"/>
      <c r="E18" s="438"/>
      <c r="F18" s="433"/>
      <c r="G18" s="434" t="n">
        <v>499.783333333333</v>
      </c>
      <c r="H18" s="435"/>
      <c r="I18" s="436"/>
      <c r="J18" s="436"/>
      <c r="K18" s="436"/>
      <c r="L18" s="436"/>
      <c r="M18" s="436"/>
      <c r="N18" s="437"/>
      <c r="O18" s="437"/>
      <c r="P18" s="438"/>
      <c r="Q18" s="438"/>
      <c r="R18" s="438"/>
      <c r="S18" s="438"/>
      <c r="T18" s="436"/>
      <c r="U18" s="436"/>
      <c r="V18" s="436"/>
      <c r="W18" s="436"/>
      <c r="X18" s="436"/>
      <c r="Y18" s="436"/>
      <c r="Z18" s="436"/>
      <c r="AA18" s="436"/>
      <c r="AB18" s="436"/>
      <c r="AC18" s="436"/>
      <c r="AD18" s="436"/>
      <c r="AE18" s="436"/>
      <c r="AF18" s="436"/>
      <c r="AG18" s="436"/>
      <c r="AH18" s="436"/>
      <c r="AI18" s="436"/>
      <c r="AJ18" s="436"/>
      <c r="AK18" s="436"/>
      <c r="AL18" s="436"/>
      <c r="AM18" s="436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</row>
    <row r="19" customFormat="false" ht="15" hidden="false" customHeight="false" outlineLevel="0" collapsed="false">
      <c r="A19" s="432" t="s">
        <v>157</v>
      </c>
      <c r="B19" s="438"/>
      <c r="C19" s="438"/>
      <c r="D19" s="433"/>
      <c r="E19" s="438"/>
      <c r="F19" s="433"/>
      <c r="G19" s="434" t="n">
        <v>499.423333333333</v>
      </c>
      <c r="H19" s="435"/>
      <c r="I19" s="436"/>
      <c r="J19" s="436"/>
      <c r="K19" s="436"/>
      <c r="L19" s="436"/>
      <c r="M19" s="436"/>
      <c r="N19" s="437"/>
      <c r="O19" s="437"/>
      <c r="P19" s="438"/>
      <c r="Q19" s="438"/>
      <c r="R19" s="438"/>
      <c r="S19" s="438"/>
      <c r="T19" s="436"/>
      <c r="U19" s="436"/>
      <c r="V19" s="436"/>
      <c r="W19" s="436"/>
      <c r="X19" s="436"/>
      <c r="Y19" s="436"/>
      <c r="Z19" s="436"/>
      <c r="AA19" s="436"/>
      <c r="AB19" s="436"/>
      <c r="AC19" s="436"/>
      <c r="AD19" s="436"/>
      <c r="AE19" s="436"/>
      <c r="AF19" s="436"/>
      <c r="AG19" s="436"/>
      <c r="AH19" s="436"/>
      <c r="AI19" s="436"/>
      <c r="AJ19" s="436"/>
      <c r="AK19" s="436"/>
      <c r="AL19" s="436"/>
      <c r="AM19" s="436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</row>
    <row r="20" customFormat="false" ht="15" hidden="false" customHeight="false" outlineLevel="0" collapsed="false">
      <c r="A20" s="432" t="s">
        <v>158</v>
      </c>
      <c r="B20" s="438"/>
      <c r="C20" s="438"/>
      <c r="D20" s="433"/>
      <c r="E20" s="438"/>
      <c r="F20" s="433"/>
      <c r="G20" s="434" t="n">
        <v>502.89</v>
      </c>
      <c r="H20" s="435"/>
      <c r="I20" s="436"/>
      <c r="J20" s="436"/>
      <c r="K20" s="436"/>
      <c r="L20" s="436"/>
      <c r="M20" s="436"/>
      <c r="N20" s="437"/>
      <c r="O20" s="437"/>
      <c r="P20" s="438"/>
      <c r="Q20" s="438"/>
      <c r="R20" s="438"/>
      <c r="S20" s="438"/>
      <c r="T20" s="436"/>
      <c r="U20" s="436"/>
      <c r="V20" s="436"/>
      <c r="W20" s="436"/>
      <c r="X20" s="436"/>
      <c r="Y20" s="436"/>
      <c r="Z20" s="436"/>
      <c r="AA20" s="436"/>
      <c r="AB20" s="436"/>
      <c r="AC20" s="436"/>
      <c r="AD20" s="436"/>
      <c r="AE20" s="436"/>
      <c r="AF20" s="436"/>
      <c r="AG20" s="436"/>
      <c r="AH20" s="436"/>
      <c r="AI20" s="436"/>
      <c r="AJ20" s="436"/>
      <c r="AK20" s="436"/>
      <c r="AL20" s="436"/>
      <c r="AM20" s="436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</row>
    <row r="21" customFormat="false" ht="15" hidden="false" customHeight="false" outlineLevel="0" collapsed="false">
      <c r="A21" s="432" t="s">
        <v>159</v>
      </c>
      <c r="B21" s="438"/>
      <c r="C21" s="438"/>
      <c r="D21" s="433"/>
      <c r="E21" s="438"/>
      <c r="F21" s="433"/>
      <c r="G21" s="434" t="n">
        <v>503.306666666667</v>
      </c>
      <c r="H21" s="435"/>
      <c r="I21" s="436"/>
      <c r="J21" s="436"/>
      <c r="K21" s="436"/>
      <c r="L21" s="436"/>
      <c r="M21" s="436"/>
      <c r="N21" s="437"/>
      <c r="O21" s="437"/>
      <c r="P21" s="438"/>
      <c r="Q21" s="438"/>
      <c r="R21" s="438"/>
      <c r="S21" s="438"/>
      <c r="T21" s="436"/>
      <c r="U21" s="436"/>
      <c r="V21" s="436"/>
      <c r="W21" s="436"/>
      <c r="X21" s="436"/>
      <c r="Y21" s="436"/>
      <c r="Z21" s="436"/>
      <c r="AA21" s="436"/>
      <c r="AB21" s="436"/>
      <c r="AC21" s="436"/>
      <c r="AD21" s="436"/>
      <c r="AE21" s="436"/>
      <c r="AF21" s="436"/>
      <c r="AG21" s="436"/>
      <c r="AH21" s="436"/>
      <c r="AI21" s="436"/>
      <c r="AJ21" s="436"/>
      <c r="AK21" s="436"/>
      <c r="AL21" s="436"/>
      <c r="AM21" s="436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customFormat="false" ht="15" hidden="false" customHeight="false" outlineLevel="0" collapsed="false">
      <c r="A22" s="432" t="s">
        <v>160</v>
      </c>
      <c r="B22" s="438"/>
      <c r="C22" s="438"/>
      <c r="D22" s="433"/>
      <c r="E22" s="438"/>
      <c r="F22" s="433"/>
      <c r="G22" s="434" t="n">
        <v>514.04</v>
      </c>
      <c r="H22" s="435"/>
      <c r="I22" s="436"/>
      <c r="J22" s="436"/>
      <c r="K22" s="436"/>
      <c r="L22" s="436"/>
      <c r="M22" s="436"/>
      <c r="N22" s="437"/>
      <c r="O22" s="437"/>
      <c r="P22" s="438"/>
      <c r="Q22" s="438"/>
      <c r="R22" s="438"/>
      <c r="S22" s="438"/>
      <c r="T22" s="436"/>
      <c r="U22" s="436"/>
      <c r="V22" s="436"/>
      <c r="W22" s="436"/>
      <c r="X22" s="436"/>
      <c r="Y22" s="436"/>
      <c r="Z22" s="436"/>
      <c r="AA22" s="436"/>
      <c r="AB22" s="436"/>
      <c r="AC22" s="436"/>
      <c r="AD22" s="436"/>
      <c r="AE22" s="436"/>
      <c r="AF22" s="436"/>
      <c r="AG22" s="436"/>
      <c r="AH22" s="436"/>
      <c r="AI22" s="436"/>
      <c r="AJ22" s="436"/>
      <c r="AK22" s="436"/>
      <c r="AL22" s="436"/>
      <c r="AM22" s="436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</row>
    <row r="23" customFormat="false" ht="15" hidden="false" customHeight="false" outlineLevel="0" collapsed="false">
      <c r="A23" s="432" t="s">
        <v>161</v>
      </c>
      <c r="B23" s="438"/>
      <c r="C23" s="438"/>
      <c r="D23" s="433"/>
      <c r="E23" s="438"/>
      <c r="F23" s="433"/>
      <c r="G23" s="434" t="n">
        <v>538.68</v>
      </c>
      <c r="H23" s="438"/>
      <c r="I23" s="436"/>
      <c r="J23" s="436"/>
      <c r="K23" s="436"/>
      <c r="L23" s="436"/>
      <c r="M23" s="436"/>
      <c r="N23" s="437"/>
      <c r="O23" s="437"/>
      <c r="P23" s="438"/>
      <c r="Q23" s="438"/>
      <c r="R23" s="438"/>
      <c r="S23" s="438"/>
      <c r="T23" s="436"/>
      <c r="U23" s="436"/>
      <c r="V23" s="436"/>
      <c r="W23" s="436"/>
      <c r="X23" s="436"/>
      <c r="Y23" s="436"/>
      <c r="Z23" s="436"/>
      <c r="AA23" s="436"/>
      <c r="AB23" s="436"/>
      <c r="AC23" s="436"/>
      <c r="AD23" s="436"/>
      <c r="AE23" s="436"/>
      <c r="AF23" s="436"/>
      <c r="AG23" s="436"/>
      <c r="AH23" s="436"/>
      <c r="AI23" s="436"/>
      <c r="AJ23" s="436"/>
      <c r="AK23" s="436"/>
      <c r="AL23" s="436"/>
      <c r="AM23" s="436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</row>
    <row r="24" customFormat="false" ht="15" hidden="false" customHeight="false" outlineLevel="0" collapsed="false">
      <c r="A24" s="432" t="s">
        <v>162</v>
      </c>
      <c r="B24" s="438"/>
      <c r="C24" s="438"/>
      <c r="D24" s="433"/>
      <c r="E24" s="438"/>
      <c r="F24" s="433"/>
      <c r="G24" s="434" t="n">
        <v>539.866666666667</v>
      </c>
      <c r="H24" s="438"/>
      <c r="I24" s="436"/>
      <c r="J24" s="436"/>
      <c r="K24" s="436"/>
      <c r="L24" s="436"/>
      <c r="M24" s="436"/>
      <c r="N24" s="437"/>
      <c r="O24" s="437"/>
      <c r="P24" s="438"/>
      <c r="Q24" s="438"/>
      <c r="R24" s="438"/>
      <c r="S24" s="438"/>
      <c r="T24" s="436"/>
      <c r="U24" s="436"/>
      <c r="V24" s="436"/>
      <c r="W24" s="436"/>
      <c r="X24" s="436"/>
      <c r="Y24" s="436"/>
      <c r="Z24" s="436"/>
      <c r="AA24" s="436"/>
      <c r="AB24" s="436"/>
      <c r="AC24" s="436"/>
      <c r="AD24" s="436"/>
      <c r="AE24" s="436"/>
      <c r="AF24" s="436"/>
      <c r="AG24" s="436"/>
      <c r="AH24" s="436"/>
      <c r="AI24" s="436"/>
      <c r="AJ24" s="436"/>
      <c r="AK24" s="436"/>
      <c r="AL24" s="436"/>
      <c r="AM24" s="436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</row>
    <row r="25" customFormat="false" ht="15" hidden="false" customHeight="false" outlineLevel="0" collapsed="false">
      <c r="A25" s="432" t="s">
        <v>163</v>
      </c>
      <c r="B25" s="438"/>
      <c r="C25" s="438"/>
      <c r="D25" s="433"/>
      <c r="E25" s="438"/>
      <c r="F25" s="433"/>
      <c r="G25" s="434" t="n">
        <v>539.116666666667</v>
      </c>
      <c r="H25" s="438"/>
      <c r="I25" s="436"/>
      <c r="J25" s="436"/>
      <c r="K25" s="436"/>
      <c r="L25" s="436"/>
      <c r="M25" s="436"/>
      <c r="N25" s="437"/>
      <c r="O25" s="437"/>
      <c r="P25" s="438"/>
      <c r="Q25" s="438"/>
      <c r="R25" s="438"/>
      <c r="S25" s="438"/>
      <c r="T25" s="436"/>
      <c r="U25" s="436"/>
      <c r="V25" s="436"/>
      <c r="W25" s="436"/>
      <c r="X25" s="436"/>
      <c r="Y25" s="436"/>
      <c r="Z25" s="436"/>
      <c r="AA25" s="436"/>
      <c r="AB25" s="436"/>
      <c r="AC25" s="436"/>
      <c r="AD25" s="436"/>
      <c r="AE25" s="436"/>
      <c r="AF25" s="436"/>
      <c r="AG25" s="436"/>
      <c r="AH25" s="436"/>
      <c r="AI25" s="436"/>
      <c r="AJ25" s="436"/>
      <c r="AK25" s="436"/>
      <c r="AL25" s="436"/>
      <c r="AM25" s="436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</row>
    <row r="26" customFormat="false" ht="15" hidden="false" customHeight="false" outlineLevel="0" collapsed="false">
      <c r="A26" s="432" t="s">
        <v>164</v>
      </c>
      <c r="B26" s="438"/>
      <c r="C26" s="438"/>
      <c r="D26" s="433"/>
      <c r="E26" s="438"/>
      <c r="F26" s="433"/>
      <c r="G26" s="434" t="n">
        <v>522.584</v>
      </c>
      <c r="H26" s="438"/>
      <c r="I26" s="436"/>
      <c r="J26" s="436"/>
      <c r="K26" s="436"/>
      <c r="L26" s="436"/>
      <c r="M26" s="436"/>
      <c r="N26" s="437"/>
      <c r="O26" s="437"/>
      <c r="P26" s="438"/>
      <c r="Q26" s="438"/>
      <c r="R26" s="438"/>
      <c r="S26" s="438"/>
      <c r="T26" s="436"/>
      <c r="U26" s="436"/>
      <c r="V26" s="436"/>
      <c r="W26" s="436"/>
      <c r="X26" s="436"/>
      <c r="Y26" s="436"/>
      <c r="Z26" s="436"/>
      <c r="AA26" s="436"/>
      <c r="AB26" s="436"/>
      <c r="AC26" s="436"/>
      <c r="AD26" s="436"/>
      <c r="AE26" s="436"/>
      <c r="AF26" s="436"/>
      <c r="AG26" s="436"/>
      <c r="AH26" s="436"/>
      <c r="AI26" s="436"/>
      <c r="AJ26" s="436"/>
      <c r="AK26" s="436"/>
      <c r="AL26" s="436"/>
      <c r="AM26" s="436"/>
      <c r="AN26" s="439"/>
      <c r="AO26" s="440"/>
      <c r="AP26" s="439"/>
      <c r="AQ26" s="439"/>
      <c r="AR26" s="25"/>
      <c r="AS26" s="25"/>
      <c r="AT26" s="25"/>
      <c r="AU26" s="25"/>
      <c r="AV26" s="25"/>
      <c r="AW26" s="25"/>
      <c r="AX26" s="25"/>
      <c r="AY26" s="25"/>
      <c r="AZ26" s="439"/>
      <c r="BA26" s="440"/>
    </row>
    <row r="27" s="105" customFormat="true" ht="15" hidden="false" customHeight="false" outlineLevel="0" collapsed="false">
      <c r="A27" s="441" t="s">
        <v>165</v>
      </c>
      <c r="B27" s="442" t="n">
        <v>298660.130035527</v>
      </c>
      <c r="C27" s="442" t="n">
        <v>301189.175568238</v>
      </c>
      <c r="D27" s="443"/>
      <c r="E27" s="442" t="n">
        <v>32648.3344629388</v>
      </c>
      <c r="F27" s="443"/>
      <c r="G27" s="444" t="n">
        <v>527.463333333333</v>
      </c>
      <c r="H27" s="442"/>
      <c r="I27" s="445" t="n">
        <v>11544.2</v>
      </c>
      <c r="J27" s="445" t="n">
        <v>2748.9</v>
      </c>
      <c r="K27" s="445" t="n">
        <v>3042.2</v>
      </c>
      <c r="L27" s="445" t="n">
        <v>4209.9</v>
      </c>
      <c r="M27" s="445" t="n">
        <v>1681.7</v>
      </c>
      <c r="N27" s="446" t="n">
        <v>1485.9</v>
      </c>
      <c r="O27" s="447" t="n">
        <v>717.8</v>
      </c>
      <c r="P27" s="448" t="n">
        <v>21449</v>
      </c>
      <c r="Q27" s="448" t="n">
        <v>18672</v>
      </c>
      <c r="R27" s="449" t="n">
        <v>47999</v>
      </c>
      <c r="S27" s="449" t="n">
        <v>115039</v>
      </c>
      <c r="T27" s="450" t="n">
        <v>26.371</v>
      </c>
      <c r="U27" s="450" t="n">
        <v>0.0333</v>
      </c>
      <c r="V27" s="450" t="n">
        <v>1.5046</v>
      </c>
      <c r="W27" s="450" t="n">
        <v>34.4191</v>
      </c>
      <c r="X27" s="450" t="n">
        <v>23.5665</v>
      </c>
      <c r="Y27" s="450"/>
      <c r="Z27" s="450" t="n">
        <v>7.3478</v>
      </c>
      <c r="AA27" s="450" t="n">
        <v>18.0753</v>
      </c>
      <c r="AB27" s="450" t="n">
        <v>0.5246</v>
      </c>
      <c r="AC27" s="450" t="n">
        <v>15.405</v>
      </c>
      <c r="AD27" s="450" t="n">
        <v>3.8562</v>
      </c>
      <c r="AE27" s="450" t="n">
        <v>7.2821</v>
      </c>
      <c r="AF27" s="450"/>
      <c r="AG27" s="450"/>
      <c r="AH27" s="450" t="n">
        <v>4.6708</v>
      </c>
      <c r="AI27" s="450" t="n">
        <v>6.5696</v>
      </c>
      <c r="AJ27" s="450" t="n">
        <v>2.2617</v>
      </c>
      <c r="AK27" s="450"/>
      <c r="AL27" s="450" t="n">
        <v>2.9018</v>
      </c>
      <c r="AM27" s="450"/>
      <c r="AN27" s="451" t="n">
        <v>1609.2810553</v>
      </c>
      <c r="AO27" s="452" t="n">
        <v>2791.33386</v>
      </c>
      <c r="AP27" s="451" t="n">
        <v>8042.5364255</v>
      </c>
      <c r="AQ27" s="453" t="n">
        <v>23934.4130156</v>
      </c>
      <c r="AR27" s="115"/>
      <c r="AS27" s="115"/>
      <c r="AT27" s="115"/>
      <c r="AU27" s="115"/>
      <c r="AV27" s="115"/>
      <c r="AW27" s="115"/>
      <c r="AX27" s="115"/>
      <c r="AY27" s="115"/>
      <c r="AZ27" s="454" t="n">
        <v>4420.13489</v>
      </c>
      <c r="BA27" s="455" t="n">
        <v>25322.8585874</v>
      </c>
    </row>
    <row r="28" customFormat="false" ht="15" hidden="false" customHeight="false" outlineLevel="0" collapsed="false">
      <c r="A28" s="432" t="s">
        <v>166</v>
      </c>
      <c r="B28" s="438" t="n">
        <v>314679.243823928</v>
      </c>
      <c r="C28" s="438" t="n">
        <v>310339.13308073</v>
      </c>
      <c r="D28" s="443"/>
      <c r="E28" s="438" t="n">
        <v>31487.5889955452</v>
      </c>
      <c r="F28" s="443"/>
      <c r="G28" s="434" t="n">
        <v>536.223333333333</v>
      </c>
      <c r="H28" s="438"/>
      <c r="I28" s="436" t="n">
        <v>27685.6</v>
      </c>
      <c r="J28" s="436" t="n">
        <v>7164.1</v>
      </c>
      <c r="K28" s="436" t="n">
        <v>6010.8</v>
      </c>
      <c r="L28" s="436" t="n">
        <v>9891.7</v>
      </c>
      <c r="M28" s="436" t="n">
        <v>3554.5</v>
      </c>
      <c r="N28" s="437" t="n">
        <v>2800.3</v>
      </c>
      <c r="O28" s="437" t="n">
        <v>1568.8</v>
      </c>
      <c r="P28" s="448" t="n">
        <v>42258</v>
      </c>
      <c r="Q28" s="448" t="n">
        <v>42385</v>
      </c>
      <c r="R28" s="449" t="n">
        <v>64614</v>
      </c>
      <c r="S28" s="449" t="n">
        <v>135288</v>
      </c>
      <c r="T28" s="450" t="n">
        <v>52.9149</v>
      </c>
      <c r="U28" s="450" t="n">
        <v>0.0519</v>
      </c>
      <c r="V28" s="450" t="n">
        <v>1.8619</v>
      </c>
      <c r="W28" s="450" t="n">
        <v>43.0583</v>
      </c>
      <c r="X28" s="450" t="n">
        <v>17.5928</v>
      </c>
      <c r="Y28" s="450"/>
      <c r="Z28" s="450" t="n">
        <v>19.932</v>
      </c>
      <c r="AA28" s="450" t="n">
        <v>20.9749</v>
      </c>
      <c r="AB28" s="450" t="n">
        <v>0.9467</v>
      </c>
      <c r="AC28" s="450" t="n">
        <v>13.4592</v>
      </c>
      <c r="AD28" s="450" t="n">
        <v>4.3623</v>
      </c>
      <c r="AE28" s="450" t="n">
        <v>9.8</v>
      </c>
      <c r="AF28" s="450"/>
      <c r="AG28" s="450"/>
      <c r="AH28" s="450" t="n">
        <v>8.7419</v>
      </c>
      <c r="AI28" s="450" t="n">
        <v>10.3143</v>
      </c>
      <c r="AJ28" s="450" t="n">
        <v>3.976</v>
      </c>
      <c r="AK28" s="450"/>
      <c r="AL28" s="450" t="n">
        <v>5.4183</v>
      </c>
      <c r="AM28" s="450"/>
      <c r="AN28" s="451" t="n">
        <v>1515.0431973</v>
      </c>
      <c r="AO28" s="452" t="n">
        <v>3005.78325</v>
      </c>
      <c r="AP28" s="451" t="n">
        <v>8576.860259</v>
      </c>
      <c r="AQ28" s="453" t="n">
        <v>26561.9418664</v>
      </c>
      <c r="AR28" s="25"/>
      <c r="AS28" s="25"/>
      <c r="AT28" s="25"/>
      <c r="AU28" s="25"/>
      <c r="AV28" s="25"/>
      <c r="AW28" s="25"/>
      <c r="AX28" s="25"/>
      <c r="AY28" s="25"/>
      <c r="AZ28" s="454" t="n">
        <v>4014.05089</v>
      </c>
      <c r="BA28" s="455" t="n">
        <v>27063.6472634</v>
      </c>
    </row>
    <row r="29" customFormat="false" ht="15" hidden="false" customHeight="false" outlineLevel="0" collapsed="false">
      <c r="A29" s="432" t="s">
        <v>167</v>
      </c>
      <c r="B29" s="438" t="n">
        <v>317660.444115587</v>
      </c>
      <c r="C29" s="438" t="n">
        <v>301156.44556407</v>
      </c>
      <c r="D29" s="443"/>
      <c r="E29" s="438" t="n">
        <v>35040.9563957711</v>
      </c>
      <c r="F29" s="443"/>
      <c r="G29" s="444" t="n">
        <v>542.79</v>
      </c>
      <c r="H29" s="438"/>
      <c r="I29" s="436" t="n">
        <v>44883.8</v>
      </c>
      <c r="J29" s="436" t="n">
        <v>14660.1</v>
      </c>
      <c r="K29" s="436" t="n">
        <v>9413.4</v>
      </c>
      <c r="L29" s="436" t="n">
        <v>17034.9</v>
      </c>
      <c r="M29" s="436" t="n">
        <v>5826.5</v>
      </c>
      <c r="N29" s="437" t="n">
        <v>3390.6</v>
      </c>
      <c r="O29" s="437" t="n">
        <v>3200.8</v>
      </c>
      <c r="P29" s="448" t="n">
        <v>60786</v>
      </c>
      <c r="Q29" s="448" t="n">
        <v>61084</v>
      </c>
      <c r="R29" s="449" t="n">
        <v>58730</v>
      </c>
      <c r="S29" s="449" t="n">
        <v>117677</v>
      </c>
      <c r="T29" s="450" t="n">
        <v>87.8268</v>
      </c>
      <c r="U29" s="450" t="n">
        <v>0.0624</v>
      </c>
      <c r="V29" s="450" t="n">
        <v>2.3291</v>
      </c>
      <c r="W29" s="450" t="n">
        <v>47.6779</v>
      </c>
      <c r="X29" s="450" t="n">
        <v>16.7904</v>
      </c>
      <c r="Y29" s="450"/>
      <c r="Z29" s="450" t="n">
        <v>33.9191</v>
      </c>
      <c r="AA29" s="450" t="n">
        <v>26.375</v>
      </c>
      <c r="AB29" s="450" t="n">
        <v>0.5538</v>
      </c>
      <c r="AC29" s="450" t="n">
        <v>20.8535</v>
      </c>
      <c r="AD29" s="450" t="n">
        <v>4.7335</v>
      </c>
      <c r="AE29" s="450" t="n">
        <v>11.4674</v>
      </c>
      <c r="AF29" s="450"/>
      <c r="AG29" s="450"/>
      <c r="AH29" s="450" t="n">
        <v>8.1989</v>
      </c>
      <c r="AI29" s="450" t="n">
        <v>8.2201</v>
      </c>
      <c r="AJ29" s="450" t="n">
        <v>3.1078</v>
      </c>
      <c r="AK29" s="450"/>
      <c r="AL29" s="450" t="n">
        <v>6.8318</v>
      </c>
      <c r="AM29" s="450"/>
      <c r="AN29" s="451" t="n">
        <v>1996.0859392</v>
      </c>
      <c r="AO29" s="456" t="n">
        <v>2819.52525</v>
      </c>
      <c r="AP29" s="451" t="n">
        <v>9074.6446587</v>
      </c>
      <c r="AQ29" s="453" t="n">
        <v>29306.2525502</v>
      </c>
      <c r="AR29" s="25"/>
      <c r="AS29" s="25"/>
      <c r="AT29" s="25"/>
      <c r="AU29" s="25"/>
      <c r="AV29" s="25"/>
      <c r="AW29" s="25"/>
      <c r="AX29" s="25"/>
      <c r="AY29" s="25"/>
      <c r="AZ29" s="454" t="n">
        <v>3059.55789</v>
      </c>
      <c r="BA29" s="455" t="n">
        <v>25873.8194239</v>
      </c>
    </row>
    <row r="30" customFormat="false" ht="15" hidden="false" customHeight="false" outlineLevel="0" collapsed="false">
      <c r="A30" s="432" t="s">
        <v>168</v>
      </c>
      <c r="B30" s="438" t="n">
        <v>329124.432639765</v>
      </c>
      <c r="C30" s="438" t="n">
        <v>311350.925365704</v>
      </c>
      <c r="D30" s="443"/>
      <c r="E30" s="438" t="n">
        <v>49511.2011237599</v>
      </c>
      <c r="F30" s="443"/>
      <c r="G30" s="444" t="n">
        <v>551.626666666667</v>
      </c>
      <c r="H30" s="438"/>
      <c r="I30" s="436" t="n">
        <v>67433.6</v>
      </c>
      <c r="J30" s="436" t="n">
        <v>20379</v>
      </c>
      <c r="K30" s="436" t="n">
        <v>13367</v>
      </c>
      <c r="L30" s="436" t="n">
        <v>25403.1</v>
      </c>
      <c r="M30" s="436" t="n">
        <v>8672</v>
      </c>
      <c r="N30" s="437" t="n">
        <v>4108.2</v>
      </c>
      <c r="O30" s="437" t="n">
        <v>6390.4</v>
      </c>
      <c r="P30" s="448" t="n">
        <v>67785</v>
      </c>
      <c r="Q30" s="448" t="n">
        <v>67990</v>
      </c>
      <c r="R30" s="449" t="n">
        <v>69735</v>
      </c>
      <c r="S30" s="449" t="n">
        <v>153268</v>
      </c>
      <c r="T30" s="450" t="n">
        <v>72.2783</v>
      </c>
      <c r="U30" s="450" t="n">
        <v>0.0525</v>
      </c>
      <c r="V30" s="450" t="n">
        <v>2.2097</v>
      </c>
      <c r="W30" s="450" t="n">
        <v>48.4908</v>
      </c>
      <c r="X30" s="450" t="n">
        <v>20.3535</v>
      </c>
      <c r="Y30" s="450"/>
      <c r="Z30" s="450" t="n">
        <v>44.2525</v>
      </c>
      <c r="AA30" s="450" t="n">
        <v>36.3593</v>
      </c>
      <c r="AB30" s="450" t="n">
        <v>0.6427</v>
      </c>
      <c r="AC30" s="450" t="n">
        <v>24.7882</v>
      </c>
      <c r="AD30" s="450" t="n">
        <v>6.302</v>
      </c>
      <c r="AE30" s="450" t="n">
        <v>17.3926</v>
      </c>
      <c r="AF30" s="450"/>
      <c r="AG30" s="450"/>
      <c r="AH30" s="450" t="n">
        <v>12.8277</v>
      </c>
      <c r="AI30" s="450" t="n">
        <v>10.3635</v>
      </c>
      <c r="AJ30" s="450" t="n">
        <v>3.3763</v>
      </c>
      <c r="AK30" s="450"/>
      <c r="AL30" s="450" t="n">
        <v>6.259</v>
      </c>
      <c r="AM30" s="450"/>
      <c r="AN30" s="451" t="n">
        <v>2154.7601753</v>
      </c>
      <c r="AO30" s="456" t="n">
        <v>3411.07093</v>
      </c>
      <c r="AP30" s="451" t="n">
        <v>9641.6318875</v>
      </c>
      <c r="AQ30" s="453" t="n">
        <v>31526.1441492</v>
      </c>
      <c r="AR30" s="25"/>
      <c r="AS30" s="25"/>
      <c r="AT30" s="25"/>
      <c r="AU30" s="25"/>
      <c r="AV30" s="25"/>
      <c r="AW30" s="25"/>
      <c r="AX30" s="25"/>
      <c r="AY30" s="25"/>
      <c r="AZ30" s="454" t="n">
        <v>3515.0142</v>
      </c>
      <c r="BA30" s="455" t="n">
        <v>24164.9350738</v>
      </c>
    </row>
    <row r="31" customFormat="false" ht="15" hidden="false" customHeight="false" outlineLevel="0" collapsed="false">
      <c r="A31" s="432" t="s">
        <v>169</v>
      </c>
      <c r="B31" s="438" t="n">
        <v>335690.719003988</v>
      </c>
      <c r="C31" s="438" t="n">
        <v>310240.628464823</v>
      </c>
      <c r="D31" s="443"/>
      <c r="E31" s="438" t="n">
        <v>39337.8361405679</v>
      </c>
      <c r="F31" s="443"/>
      <c r="G31" s="444" t="n">
        <v>550.516666666667</v>
      </c>
      <c r="H31" s="438"/>
      <c r="I31" s="436" t="n">
        <v>17953.5</v>
      </c>
      <c r="J31" s="436" t="n">
        <v>3977.4</v>
      </c>
      <c r="K31" s="436" t="n">
        <v>2476.6</v>
      </c>
      <c r="L31" s="436" t="n">
        <v>5691.1</v>
      </c>
      <c r="M31" s="436" t="n">
        <v>1846.5</v>
      </c>
      <c r="N31" s="437" t="n">
        <v>390</v>
      </c>
      <c r="O31" s="437" t="n">
        <v>1324.1</v>
      </c>
      <c r="P31" s="448" t="n">
        <v>22610</v>
      </c>
      <c r="Q31" s="448" t="n">
        <v>18029</v>
      </c>
      <c r="R31" s="449" t="n">
        <v>63860</v>
      </c>
      <c r="S31" s="449" t="n">
        <v>110979</v>
      </c>
      <c r="T31" s="450" t="n">
        <v>29.1365</v>
      </c>
      <c r="U31" s="450" t="n">
        <v>0.0836</v>
      </c>
      <c r="V31" s="450" t="n">
        <v>2.2632</v>
      </c>
      <c r="W31" s="450" t="n">
        <v>39.2189</v>
      </c>
      <c r="X31" s="450" t="n">
        <v>23.0783</v>
      </c>
      <c r="Y31" s="450"/>
      <c r="Z31" s="450" t="n">
        <v>7.7669</v>
      </c>
      <c r="AA31" s="450" t="n">
        <v>22.2437</v>
      </c>
      <c r="AB31" s="450" t="n">
        <v>0.9759</v>
      </c>
      <c r="AC31" s="450" t="n">
        <v>15.9298</v>
      </c>
      <c r="AD31" s="450" t="n">
        <v>3.1746</v>
      </c>
      <c r="AE31" s="450" t="n">
        <v>8.7516</v>
      </c>
      <c r="AF31" s="450"/>
      <c r="AG31" s="450"/>
      <c r="AH31" s="450" t="n">
        <v>5.2237</v>
      </c>
      <c r="AI31" s="450" t="n">
        <v>6.9725</v>
      </c>
      <c r="AJ31" s="450" t="n">
        <v>2.3603</v>
      </c>
      <c r="AK31" s="450"/>
      <c r="AL31" s="450" t="n">
        <v>2.6628</v>
      </c>
      <c r="AM31" s="450"/>
      <c r="AN31" s="457" t="n">
        <v>1830.2693299</v>
      </c>
      <c r="AO31" s="457" t="n">
        <v>4374.78893</v>
      </c>
      <c r="AP31" s="457" t="n">
        <v>10513.5021564</v>
      </c>
      <c r="AQ31" s="458" t="n">
        <v>33594.5430863</v>
      </c>
      <c r="AR31" s="25"/>
      <c r="AS31" s="25"/>
      <c r="AT31" s="25"/>
      <c r="AU31" s="25"/>
      <c r="AV31" s="25"/>
      <c r="AW31" s="25"/>
      <c r="AX31" s="25"/>
      <c r="AY31" s="25"/>
      <c r="AZ31" s="454" t="n">
        <v>3195.23959</v>
      </c>
      <c r="BA31" s="455" t="n">
        <v>22183.9908167</v>
      </c>
    </row>
    <row r="32" customFormat="false" ht="15" hidden="false" customHeight="false" outlineLevel="0" collapsed="false">
      <c r="A32" s="432" t="s">
        <v>170</v>
      </c>
      <c r="B32" s="438" t="n">
        <v>340198.490332635</v>
      </c>
      <c r="C32" s="438" t="n">
        <v>320027.353947327</v>
      </c>
      <c r="D32" s="443"/>
      <c r="E32" s="438" t="n">
        <v>41909.5361939917</v>
      </c>
      <c r="F32" s="443"/>
      <c r="G32" s="444" t="n">
        <v>552.231</v>
      </c>
      <c r="H32" s="438"/>
      <c r="I32" s="436" t="n">
        <v>37107</v>
      </c>
      <c r="J32" s="436" t="n">
        <v>8161.4</v>
      </c>
      <c r="K32" s="436" t="n">
        <v>5264.6</v>
      </c>
      <c r="L32" s="436" t="n">
        <v>14816.1</v>
      </c>
      <c r="M32" s="436" t="n">
        <v>4449.9</v>
      </c>
      <c r="N32" s="437" t="n">
        <v>1189.1</v>
      </c>
      <c r="O32" s="437" t="n">
        <v>3019.3</v>
      </c>
      <c r="P32" s="448" t="n">
        <v>43752</v>
      </c>
      <c r="Q32" s="448" t="n">
        <v>38359</v>
      </c>
      <c r="R32" s="449" t="n">
        <v>73673</v>
      </c>
      <c r="S32" s="449" t="n">
        <v>131403</v>
      </c>
      <c r="T32" s="450" t="n">
        <v>61.3304</v>
      </c>
      <c r="U32" s="450" t="n">
        <v>0.1192</v>
      </c>
      <c r="V32" s="450" t="n">
        <v>2.6693</v>
      </c>
      <c r="W32" s="450" t="n">
        <v>41.2737</v>
      </c>
      <c r="X32" s="450" t="n">
        <v>16.0977</v>
      </c>
      <c r="Y32" s="450"/>
      <c r="Z32" s="450" t="n">
        <v>19.9183</v>
      </c>
      <c r="AA32" s="450" t="n">
        <v>25.0395</v>
      </c>
      <c r="AB32" s="450" t="n">
        <v>1.1971</v>
      </c>
      <c r="AC32" s="450" t="n">
        <v>15.4533</v>
      </c>
      <c r="AD32" s="450" t="n">
        <v>4.491</v>
      </c>
      <c r="AE32" s="450" t="n">
        <v>9.9554</v>
      </c>
      <c r="AF32" s="450"/>
      <c r="AG32" s="450"/>
      <c r="AH32" s="450" t="n">
        <v>12.3526</v>
      </c>
      <c r="AI32" s="450" t="n">
        <v>8.9651</v>
      </c>
      <c r="AJ32" s="450" t="n">
        <v>3.9156</v>
      </c>
      <c r="AK32" s="450"/>
      <c r="AL32" s="450" t="n">
        <v>3.2934</v>
      </c>
      <c r="AM32" s="450"/>
      <c r="AN32" s="457" t="n">
        <v>1851.89932</v>
      </c>
      <c r="AO32" s="457" t="n">
        <v>4444.32315</v>
      </c>
      <c r="AP32" s="457" t="n">
        <v>12386.96369</v>
      </c>
      <c r="AQ32" s="458" t="n">
        <v>34546.29601</v>
      </c>
      <c r="AR32" s="25"/>
      <c r="AS32" s="25"/>
      <c r="AT32" s="25"/>
      <c r="AU32" s="25"/>
      <c r="AV32" s="25"/>
      <c r="AW32" s="25"/>
      <c r="AX32" s="25"/>
      <c r="AY32" s="25"/>
      <c r="AZ32" s="454" t="n">
        <v>3312.82767</v>
      </c>
      <c r="BA32" s="455" t="n">
        <v>22050.52591</v>
      </c>
    </row>
    <row r="33" customFormat="false" ht="15" hidden="false" customHeight="false" outlineLevel="0" collapsed="false">
      <c r="A33" s="432" t="s">
        <v>171</v>
      </c>
      <c r="B33" s="438" t="n">
        <v>346300.370750408</v>
      </c>
      <c r="C33" s="438" t="n">
        <v>323137.575651352</v>
      </c>
      <c r="D33" s="443"/>
      <c r="E33" s="438" t="n">
        <v>38408.1929531037</v>
      </c>
      <c r="F33" s="443"/>
      <c r="G33" s="444" t="n">
        <v>554.233333333333</v>
      </c>
      <c r="H33" s="438"/>
      <c r="I33" s="436" t="n">
        <v>54621</v>
      </c>
      <c r="J33" s="436" t="n">
        <v>11718.6</v>
      </c>
      <c r="K33" s="436" t="n">
        <v>7654.3</v>
      </c>
      <c r="L33" s="436" t="n">
        <v>22447.6</v>
      </c>
      <c r="M33" s="436" t="n">
        <v>6863</v>
      </c>
      <c r="N33" s="437" t="n">
        <v>1580.3</v>
      </c>
      <c r="O33" s="437" t="n">
        <v>4777.3</v>
      </c>
      <c r="P33" s="448" t="n">
        <v>81286</v>
      </c>
      <c r="Q33" s="448" t="n">
        <v>74453</v>
      </c>
      <c r="R33" s="449" t="n">
        <v>80028</v>
      </c>
      <c r="S33" s="449" t="n">
        <v>142083</v>
      </c>
      <c r="T33" s="450" t="n">
        <v>114.8282</v>
      </c>
      <c r="U33" s="450" t="n">
        <v>0.1502</v>
      </c>
      <c r="V33" s="450" t="n">
        <v>2.4394</v>
      </c>
      <c r="W33" s="450" t="n">
        <v>47.5691</v>
      </c>
      <c r="X33" s="450" t="n">
        <v>19.3612</v>
      </c>
      <c r="Y33" s="450"/>
      <c r="Z33" s="450" t="n">
        <v>40.6156</v>
      </c>
      <c r="AA33" s="450" t="n">
        <v>33.5613</v>
      </c>
      <c r="AB33" s="450" t="n">
        <v>1.6553</v>
      </c>
      <c r="AC33" s="450" t="n">
        <v>23.95</v>
      </c>
      <c r="AD33" s="450" t="n">
        <v>6.5418</v>
      </c>
      <c r="AE33" s="450" t="n">
        <v>12.1218</v>
      </c>
      <c r="AF33" s="450"/>
      <c r="AG33" s="450"/>
      <c r="AH33" s="450" t="n">
        <v>9.4465</v>
      </c>
      <c r="AI33" s="450" t="n">
        <v>10.7979</v>
      </c>
      <c r="AJ33" s="450" t="n">
        <v>3.8767</v>
      </c>
      <c r="AK33" s="450"/>
      <c r="AL33" s="450" t="n">
        <v>6.9052</v>
      </c>
      <c r="AM33" s="450"/>
      <c r="AN33" s="457" t="n">
        <v>2243.25549</v>
      </c>
      <c r="AO33" s="457" t="n">
        <v>4223.09615</v>
      </c>
      <c r="AP33" s="457" t="n">
        <v>13329.68514</v>
      </c>
      <c r="AQ33" s="458" t="n">
        <v>33266.98175</v>
      </c>
      <c r="AR33" s="25"/>
      <c r="AS33" s="25"/>
      <c r="AT33" s="25"/>
      <c r="AU33" s="25"/>
      <c r="AV33" s="25"/>
      <c r="AW33" s="25"/>
      <c r="AX33" s="25"/>
      <c r="AY33" s="25"/>
      <c r="AZ33" s="454" t="n">
        <v>3060.9113</v>
      </c>
      <c r="BA33" s="455" t="n">
        <v>18868.65739</v>
      </c>
    </row>
    <row r="34" customFormat="false" ht="15" hidden="false" customHeight="false" outlineLevel="0" collapsed="false">
      <c r="A34" s="432" t="s">
        <v>172</v>
      </c>
      <c r="B34" s="438" t="n">
        <v>357988.67353824</v>
      </c>
      <c r="C34" s="438" t="n">
        <v>337708.965702019</v>
      </c>
      <c r="D34" s="443"/>
      <c r="E34" s="438" t="n">
        <v>36140.7904734484</v>
      </c>
      <c r="F34" s="443"/>
      <c r="G34" s="444" t="n">
        <v>563.332033333333</v>
      </c>
      <c r="H34" s="438"/>
      <c r="I34" s="436" t="n">
        <v>78326.4</v>
      </c>
      <c r="J34" s="436" t="n">
        <v>15707.4</v>
      </c>
      <c r="K34" s="436" t="n">
        <v>11016.8</v>
      </c>
      <c r="L34" s="436" t="n">
        <v>31015.9</v>
      </c>
      <c r="M34" s="436" t="n">
        <v>9793.8</v>
      </c>
      <c r="N34" s="437" t="n">
        <v>2281.6</v>
      </c>
      <c r="O34" s="437" t="n">
        <v>6954.6</v>
      </c>
      <c r="P34" s="448" t="n">
        <v>84681</v>
      </c>
      <c r="Q34" s="448" t="n">
        <v>77184</v>
      </c>
      <c r="R34" s="449" t="n">
        <v>81916</v>
      </c>
      <c r="S34" s="449" t="n">
        <v>158188</v>
      </c>
      <c r="T34" s="450" t="n">
        <v>95.572</v>
      </c>
      <c r="U34" s="450" t="n">
        <v>0.1252</v>
      </c>
      <c r="V34" s="450" t="n">
        <v>2.4848</v>
      </c>
      <c r="W34" s="450" t="n">
        <v>56.2892</v>
      </c>
      <c r="X34" s="450" t="n">
        <v>20.1192</v>
      </c>
      <c r="Y34" s="450"/>
      <c r="Z34" s="450" t="n">
        <v>45.5562</v>
      </c>
      <c r="AA34" s="450" t="n">
        <v>44.1368</v>
      </c>
      <c r="AB34" s="450" t="n">
        <v>0.99</v>
      </c>
      <c r="AC34" s="450" t="n">
        <v>27.1253</v>
      </c>
      <c r="AD34" s="450" t="n">
        <v>7.8578</v>
      </c>
      <c r="AE34" s="450" t="n">
        <v>19.3166</v>
      </c>
      <c r="AF34" s="450"/>
      <c r="AG34" s="450"/>
      <c r="AH34" s="450" t="n">
        <v>8.0639</v>
      </c>
      <c r="AI34" s="450" t="n">
        <v>11.7564</v>
      </c>
      <c r="AJ34" s="450" t="n">
        <v>4.8816</v>
      </c>
      <c r="AK34" s="450"/>
      <c r="AL34" s="450" t="n">
        <v>5.0759</v>
      </c>
      <c r="AM34" s="450"/>
      <c r="AN34" s="457" t="n">
        <v>2192.62315</v>
      </c>
      <c r="AO34" s="457" t="n">
        <v>4052.646</v>
      </c>
      <c r="AP34" s="457" t="n">
        <v>14876.95231</v>
      </c>
      <c r="AQ34" s="458" t="n">
        <v>31776.07892</v>
      </c>
      <c r="AR34" s="25"/>
      <c r="AS34" s="25"/>
      <c r="AT34" s="25"/>
      <c r="AU34" s="25"/>
      <c r="AV34" s="25"/>
      <c r="AW34" s="25"/>
      <c r="AX34" s="25"/>
      <c r="AY34" s="25"/>
      <c r="AZ34" s="454" t="n">
        <v>2211.34501</v>
      </c>
      <c r="BA34" s="455" t="n">
        <v>16223.72666</v>
      </c>
    </row>
    <row r="35" customFormat="false" ht="15" hidden="false" customHeight="false" outlineLevel="0" collapsed="false">
      <c r="A35" s="432" t="s">
        <v>173</v>
      </c>
      <c r="B35" s="438" t="n">
        <v>368987.693545202</v>
      </c>
      <c r="C35" s="438" t="n">
        <v>329905.17985623</v>
      </c>
      <c r="D35" s="443" t="n">
        <v>80539.8046941319</v>
      </c>
      <c r="E35" s="438" t="n">
        <v>37324.7330922694</v>
      </c>
      <c r="F35" s="438" t="n">
        <v>548641</v>
      </c>
      <c r="G35" s="444" t="n">
        <v>567.153333333333</v>
      </c>
      <c r="H35" s="438"/>
      <c r="I35" s="436" t="n">
        <v>19832.9</v>
      </c>
      <c r="J35" s="436" t="n">
        <v>3520</v>
      </c>
      <c r="K35" s="436" t="n">
        <v>2271.1</v>
      </c>
      <c r="L35" s="436" t="n">
        <v>6368.7</v>
      </c>
      <c r="M35" s="436" t="n">
        <v>2263.5</v>
      </c>
      <c r="N35" s="437" t="n">
        <v>687.9</v>
      </c>
      <c r="O35" s="437" t="n">
        <v>1127.7</v>
      </c>
      <c r="P35" s="448" t="n">
        <v>23184</v>
      </c>
      <c r="Q35" s="448" t="n">
        <v>21777</v>
      </c>
      <c r="R35" s="449" t="n">
        <v>87732</v>
      </c>
      <c r="S35" s="449" t="n">
        <v>129996</v>
      </c>
      <c r="T35" s="450" t="n">
        <v>27.2497</v>
      </c>
      <c r="U35" s="450" t="n">
        <v>0.0433</v>
      </c>
      <c r="V35" s="450" t="n">
        <v>2.3939</v>
      </c>
      <c r="W35" s="450" t="n">
        <v>45.3727</v>
      </c>
      <c r="X35" s="450" t="n">
        <v>24.5523</v>
      </c>
      <c r="Y35" s="450"/>
      <c r="Z35" s="450" t="n">
        <v>9.9248</v>
      </c>
      <c r="AA35" s="450" t="n">
        <v>26.9195</v>
      </c>
      <c r="AB35" s="450" t="n">
        <v>1.0346</v>
      </c>
      <c r="AC35" s="450" t="n">
        <v>15.8235</v>
      </c>
      <c r="AD35" s="450" t="n">
        <v>3.6463</v>
      </c>
      <c r="AE35" s="450" t="n">
        <v>8.0567</v>
      </c>
      <c r="AF35" s="450"/>
      <c r="AG35" s="450"/>
      <c r="AH35" s="450" t="n">
        <v>6.4727</v>
      </c>
      <c r="AI35" s="450" t="n">
        <v>7.6654</v>
      </c>
      <c r="AJ35" s="450" t="n">
        <v>5.044</v>
      </c>
      <c r="AK35" s="450"/>
      <c r="AL35" s="450" t="n">
        <v>2.2633</v>
      </c>
      <c r="AM35" s="450"/>
      <c r="AN35" s="457" t="n">
        <v>2143.75197</v>
      </c>
      <c r="AO35" s="457" t="n">
        <v>4037.424</v>
      </c>
      <c r="AP35" s="457" t="n">
        <v>15173.1332</v>
      </c>
      <c r="AQ35" s="458" t="n">
        <v>30811.32854</v>
      </c>
      <c r="AR35" s="25"/>
      <c r="AS35" s="25"/>
      <c r="AT35" s="25"/>
      <c r="AU35" s="25"/>
      <c r="AV35" s="25"/>
      <c r="AW35" s="25"/>
      <c r="AX35" s="25"/>
      <c r="AY35" s="25"/>
      <c r="AZ35" s="454" t="n">
        <v>2573.778</v>
      </c>
      <c r="BA35" s="455" t="n">
        <v>15758.13466</v>
      </c>
    </row>
    <row r="36" customFormat="false" ht="15" hidden="false" customHeight="false" outlineLevel="0" collapsed="false">
      <c r="A36" s="432" t="s">
        <v>174</v>
      </c>
      <c r="B36" s="438" t="n">
        <v>371978.052348311</v>
      </c>
      <c r="C36" s="438" t="n">
        <v>336123.314838191</v>
      </c>
      <c r="D36" s="443" t="n">
        <v>65360.9232108063</v>
      </c>
      <c r="E36" s="438" t="n">
        <v>37147.3671930685</v>
      </c>
      <c r="F36" s="438" t="n">
        <v>576718</v>
      </c>
      <c r="G36" s="444" t="n">
        <v>579.93</v>
      </c>
      <c r="H36" s="438"/>
      <c r="I36" s="436" t="n">
        <v>43478</v>
      </c>
      <c r="J36" s="436" t="n">
        <v>8319.1</v>
      </c>
      <c r="K36" s="436" t="n">
        <v>5299.2</v>
      </c>
      <c r="L36" s="436" t="n">
        <v>14888.6</v>
      </c>
      <c r="M36" s="436" t="n">
        <v>4292.7</v>
      </c>
      <c r="N36" s="437" t="n">
        <v>1871.8</v>
      </c>
      <c r="O36" s="437" t="n">
        <v>2747.8</v>
      </c>
      <c r="P36" s="448" t="n">
        <v>57203</v>
      </c>
      <c r="Q36" s="448" t="n">
        <v>56191</v>
      </c>
      <c r="R36" s="449" t="n">
        <v>85824</v>
      </c>
      <c r="S36" s="449" t="n">
        <v>134845</v>
      </c>
      <c r="T36" s="450" t="n">
        <v>38.1184</v>
      </c>
      <c r="U36" s="450" t="n">
        <v>0.0981</v>
      </c>
      <c r="V36" s="450" t="n">
        <v>3.2614</v>
      </c>
      <c r="W36" s="450" t="n">
        <v>45.7811</v>
      </c>
      <c r="X36" s="450" t="n">
        <v>18.2339</v>
      </c>
      <c r="Y36" s="450"/>
      <c r="Z36" s="450" t="n">
        <v>27.5802</v>
      </c>
      <c r="AA36" s="450" t="n">
        <v>33.9918</v>
      </c>
      <c r="AB36" s="450" t="n">
        <v>1.4002</v>
      </c>
      <c r="AC36" s="450" t="n">
        <v>15.1896</v>
      </c>
      <c r="AD36" s="450" t="n">
        <v>5.4838</v>
      </c>
      <c r="AE36" s="450" t="n">
        <v>11.3364</v>
      </c>
      <c r="AF36" s="450"/>
      <c r="AG36" s="450"/>
      <c r="AH36" s="450" t="n">
        <v>9.1078</v>
      </c>
      <c r="AI36" s="450" t="n">
        <v>12.0384</v>
      </c>
      <c r="AJ36" s="450" t="n">
        <v>7.7453</v>
      </c>
      <c r="AK36" s="450"/>
      <c r="AL36" s="450" t="n">
        <v>3.9087</v>
      </c>
      <c r="AM36" s="450"/>
      <c r="AN36" s="457" t="n">
        <v>2097.3894</v>
      </c>
      <c r="AO36" s="457" t="n">
        <v>3469.494</v>
      </c>
      <c r="AP36" s="457" t="n">
        <v>17694.54301</v>
      </c>
      <c r="AQ36" s="458" t="n">
        <v>29849.04641</v>
      </c>
      <c r="AR36" s="25"/>
      <c r="AS36" s="25"/>
      <c r="AT36" s="25"/>
      <c r="AU36" s="25"/>
      <c r="AV36" s="25"/>
      <c r="AW36" s="25"/>
      <c r="AX36" s="25"/>
      <c r="AY36" s="25"/>
      <c r="AZ36" s="454" t="n">
        <v>3170.445</v>
      </c>
      <c r="BA36" s="455" t="n">
        <v>15378.80613</v>
      </c>
    </row>
    <row r="37" customFormat="false" ht="15" hidden="false" customHeight="false" outlineLevel="0" collapsed="false">
      <c r="A37" s="432" t="s">
        <v>175</v>
      </c>
      <c r="B37" s="438" t="n">
        <v>403807.40694929</v>
      </c>
      <c r="C37" s="438" t="n">
        <v>356189.311153761</v>
      </c>
      <c r="D37" s="443" t="n">
        <v>62319.8570860649</v>
      </c>
      <c r="E37" s="438" t="n">
        <v>38138.1996368826</v>
      </c>
      <c r="F37" s="438" t="n">
        <v>579718</v>
      </c>
      <c r="G37" s="444" t="n">
        <v>562.873333333333</v>
      </c>
      <c r="H37" s="438"/>
      <c r="I37" s="436" t="n">
        <v>67560.9</v>
      </c>
      <c r="J37" s="436" t="n">
        <v>12978.1</v>
      </c>
      <c r="K37" s="436" t="n">
        <v>8362.1</v>
      </c>
      <c r="L37" s="436" t="n">
        <v>25291</v>
      </c>
      <c r="M37" s="436" t="n">
        <v>6774.3</v>
      </c>
      <c r="N37" s="437" t="n">
        <v>2846.7</v>
      </c>
      <c r="O37" s="437" t="n">
        <v>4342.8</v>
      </c>
      <c r="P37" s="448" t="n">
        <v>102336</v>
      </c>
      <c r="Q37" s="448" t="n">
        <v>100084</v>
      </c>
      <c r="R37" s="449" t="n">
        <v>104125</v>
      </c>
      <c r="S37" s="449" t="n">
        <v>166576</v>
      </c>
      <c r="T37" s="450" t="n">
        <v>143.6661</v>
      </c>
      <c r="U37" s="450" t="n">
        <v>0.1251</v>
      </c>
      <c r="V37" s="450" t="n">
        <v>4.354</v>
      </c>
      <c r="W37" s="450" t="n">
        <v>58.4362</v>
      </c>
      <c r="X37" s="450" t="n">
        <v>17.7201</v>
      </c>
      <c r="Y37" s="450"/>
      <c r="Z37" s="450" t="n">
        <v>59.7205</v>
      </c>
      <c r="AA37" s="450" t="n">
        <v>39.2433</v>
      </c>
      <c r="AB37" s="450" t="n">
        <v>1.5352</v>
      </c>
      <c r="AC37" s="450" t="n">
        <v>23.5837</v>
      </c>
      <c r="AD37" s="450" t="n">
        <v>5.1083</v>
      </c>
      <c r="AE37" s="450" t="n">
        <v>12.7998</v>
      </c>
      <c r="AF37" s="450"/>
      <c r="AG37" s="450"/>
      <c r="AH37" s="450" t="n">
        <v>9.6102</v>
      </c>
      <c r="AI37" s="450" t="n">
        <v>11.4333</v>
      </c>
      <c r="AJ37" s="450" t="n">
        <v>8.3461</v>
      </c>
      <c r="AK37" s="450"/>
      <c r="AL37" s="450" t="n">
        <v>7.6111</v>
      </c>
      <c r="AM37" s="450"/>
      <c r="AN37" s="457" t="n">
        <v>2643.00305</v>
      </c>
      <c r="AO37" s="457" t="n">
        <v>3677.318</v>
      </c>
      <c r="AP37" s="457" t="n">
        <v>18400.43227</v>
      </c>
      <c r="AQ37" s="458" t="n">
        <v>31936.95835</v>
      </c>
      <c r="AR37" s="25"/>
      <c r="AS37" s="25"/>
      <c r="AT37" s="25"/>
      <c r="AU37" s="25"/>
      <c r="AV37" s="25"/>
      <c r="AW37" s="25"/>
      <c r="AX37" s="25"/>
      <c r="AY37" s="25"/>
      <c r="AZ37" s="454" t="n">
        <v>3333.846</v>
      </c>
      <c r="BA37" s="455" t="n">
        <v>14750.77843</v>
      </c>
    </row>
    <row r="38" customFormat="false" ht="15" hidden="false" customHeight="false" outlineLevel="0" collapsed="false">
      <c r="A38" s="432" t="s">
        <v>176</v>
      </c>
      <c r="B38" s="438" t="n">
        <v>418672.901514253</v>
      </c>
      <c r="C38" s="438" t="n">
        <v>370571.889597779</v>
      </c>
      <c r="D38" s="443" t="n">
        <v>89722.6061208434</v>
      </c>
      <c r="E38" s="438" t="n">
        <v>43541.610343261</v>
      </c>
      <c r="F38" s="438" t="n">
        <v>623716</v>
      </c>
      <c r="G38" s="444" t="n">
        <v>583.456666666667</v>
      </c>
      <c r="H38" s="438"/>
      <c r="I38" s="436" t="n">
        <v>95006.1</v>
      </c>
      <c r="J38" s="436" t="n">
        <v>17428.8</v>
      </c>
      <c r="K38" s="436" t="n">
        <v>12478.4</v>
      </c>
      <c r="L38" s="436" t="n">
        <v>35333.9</v>
      </c>
      <c r="M38" s="436" t="n">
        <v>9691.8</v>
      </c>
      <c r="N38" s="437" t="n">
        <v>3909.1</v>
      </c>
      <c r="O38" s="437" t="n">
        <v>6372.6</v>
      </c>
      <c r="P38" s="448" t="n">
        <v>112486</v>
      </c>
      <c r="Q38" s="448" t="n">
        <v>109317</v>
      </c>
      <c r="R38" s="449" t="n">
        <v>122293</v>
      </c>
      <c r="S38" s="449" t="n">
        <v>203315</v>
      </c>
      <c r="T38" s="450" t="n">
        <v>110.5488</v>
      </c>
      <c r="U38" s="450" t="n">
        <v>0.1126</v>
      </c>
      <c r="V38" s="450" t="n">
        <v>5.5762</v>
      </c>
      <c r="W38" s="450" t="n">
        <v>56.3912</v>
      </c>
      <c r="X38" s="450" t="n">
        <v>25.6588</v>
      </c>
      <c r="Y38" s="450"/>
      <c r="Z38" s="450" t="n">
        <v>74.6755</v>
      </c>
      <c r="AA38" s="450" t="n">
        <v>51.3279</v>
      </c>
      <c r="AB38" s="450" t="n">
        <v>1.1737</v>
      </c>
      <c r="AC38" s="450" t="n">
        <v>29.0428</v>
      </c>
      <c r="AD38" s="450" t="n">
        <v>6.4547</v>
      </c>
      <c r="AE38" s="450" t="n">
        <v>21.1275</v>
      </c>
      <c r="AF38" s="450"/>
      <c r="AG38" s="450"/>
      <c r="AH38" s="450" t="n">
        <v>10.6422</v>
      </c>
      <c r="AI38" s="450" t="n">
        <v>12.1591</v>
      </c>
      <c r="AJ38" s="450" t="n">
        <v>10.7364</v>
      </c>
      <c r="AK38" s="450"/>
      <c r="AL38" s="450" t="n">
        <v>6.8763</v>
      </c>
      <c r="AM38" s="450"/>
      <c r="AN38" s="457" t="n">
        <v>3147.82265</v>
      </c>
      <c r="AO38" s="457" t="n">
        <v>3494.671</v>
      </c>
      <c r="AP38" s="457" t="n">
        <v>17750.41193</v>
      </c>
      <c r="AQ38" s="458" t="n">
        <v>30408.81222</v>
      </c>
      <c r="AR38" s="25"/>
      <c r="AS38" s="25"/>
      <c r="AT38" s="25"/>
      <c r="AU38" s="25"/>
      <c r="AV38" s="25"/>
      <c r="AW38" s="25"/>
      <c r="AX38" s="25"/>
      <c r="AY38" s="25"/>
      <c r="AZ38" s="454" t="n">
        <v>3762.382</v>
      </c>
      <c r="BA38" s="455" t="n">
        <v>17431.85689</v>
      </c>
    </row>
    <row r="39" customFormat="false" ht="15" hidden="false" customHeight="false" outlineLevel="0" collapsed="false">
      <c r="A39" s="432" t="s">
        <v>177</v>
      </c>
      <c r="B39" s="438" t="n">
        <v>436627.305150051</v>
      </c>
      <c r="C39" s="438" t="n">
        <v>367334.940241413</v>
      </c>
      <c r="D39" s="443" t="n">
        <v>85937.6358124265</v>
      </c>
      <c r="E39" s="438" t="n">
        <v>46094.5159879548</v>
      </c>
      <c r="F39" s="438" t="n">
        <v>635510</v>
      </c>
      <c r="G39" s="444" t="n">
        <v>586.584090909091</v>
      </c>
      <c r="H39" s="438"/>
      <c r="I39" s="436" t="n">
        <v>23014</v>
      </c>
      <c r="J39" s="436" t="n">
        <v>3519.7</v>
      </c>
      <c r="K39" s="436" t="n">
        <v>3379.9</v>
      </c>
      <c r="L39" s="436" t="n">
        <v>7477.1</v>
      </c>
      <c r="M39" s="436" t="n">
        <v>1944.1</v>
      </c>
      <c r="N39" s="437" t="n">
        <v>663.9</v>
      </c>
      <c r="O39" s="437" t="n">
        <v>324.7</v>
      </c>
      <c r="P39" s="448" t="n">
        <v>29654</v>
      </c>
      <c r="Q39" s="448" t="n">
        <v>25779</v>
      </c>
      <c r="R39" s="449" t="n">
        <v>104263</v>
      </c>
      <c r="S39" s="449" t="n">
        <v>162213</v>
      </c>
      <c r="T39" s="450" t="n">
        <v>29.3564</v>
      </c>
      <c r="U39" s="450" t="n">
        <v>0.0581</v>
      </c>
      <c r="V39" s="450" t="n">
        <v>4.3822</v>
      </c>
      <c r="W39" s="450" t="n">
        <v>48.4295</v>
      </c>
      <c r="X39" s="450" t="n">
        <v>27.4529</v>
      </c>
      <c r="Y39" s="450"/>
      <c r="Z39" s="450" t="n">
        <v>12.6869</v>
      </c>
      <c r="AA39" s="450" t="n">
        <v>34.0057</v>
      </c>
      <c r="AB39" s="450" t="n">
        <v>0.9772</v>
      </c>
      <c r="AC39" s="450" t="n">
        <v>19.4725</v>
      </c>
      <c r="AD39" s="450" t="n">
        <v>5.4417</v>
      </c>
      <c r="AE39" s="450" t="n">
        <v>8.9123</v>
      </c>
      <c r="AF39" s="450"/>
      <c r="AG39" s="450"/>
      <c r="AH39" s="450" t="n">
        <v>6.4318</v>
      </c>
      <c r="AI39" s="450" t="n">
        <v>8.2091</v>
      </c>
      <c r="AJ39" s="450" t="n">
        <v>5.0448</v>
      </c>
      <c r="AK39" s="450"/>
      <c r="AL39" s="450" t="n">
        <v>3.4499</v>
      </c>
      <c r="AM39" s="450"/>
      <c r="AN39" s="457" t="n">
        <v>2691.301</v>
      </c>
      <c r="AO39" s="457" t="n">
        <v>3470.474</v>
      </c>
      <c r="AP39" s="457" t="n">
        <v>18812.624</v>
      </c>
      <c r="AQ39" s="458" t="n">
        <v>30184.248</v>
      </c>
      <c r="AR39" s="25"/>
      <c r="AS39" s="25"/>
      <c r="AT39" s="25"/>
      <c r="AU39" s="25"/>
      <c r="AV39" s="25"/>
      <c r="AW39" s="25"/>
      <c r="AX39" s="25"/>
      <c r="AY39" s="25"/>
      <c r="AZ39" s="454" t="n">
        <v>4342.651</v>
      </c>
      <c r="BA39" s="455" t="n">
        <v>21215.802</v>
      </c>
    </row>
    <row r="40" customFormat="false" ht="14.45" hidden="false" customHeight="true" outlineLevel="0" collapsed="false">
      <c r="A40" s="432" t="s">
        <v>178</v>
      </c>
      <c r="B40" s="438" t="n">
        <v>444666.882751857</v>
      </c>
      <c r="C40" s="438" t="n">
        <v>380635.866513244</v>
      </c>
      <c r="D40" s="443" t="n">
        <v>89921.5375789166</v>
      </c>
      <c r="E40" s="438" t="n">
        <v>45842.420236423</v>
      </c>
      <c r="F40" s="438" t="n">
        <v>664300</v>
      </c>
      <c r="G40" s="444" t="n">
        <v>586.423333333333</v>
      </c>
      <c r="H40" s="438"/>
      <c r="I40" s="436" t="n">
        <v>48839.2</v>
      </c>
      <c r="J40" s="436" t="n">
        <v>7621.7</v>
      </c>
      <c r="K40" s="436" t="n">
        <v>7553.3</v>
      </c>
      <c r="L40" s="436" t="n">
        <v>16628.6</v>
      </c>
      <c r="M40" s="436" t="n">
        <v>4552.2</v>
      </c>
      <c r="N40" s="437" t="n">
        <v>1630.6</v>
      </c>
      <c r="O40" s="437" t="n">
        <v>909.5</v>
      </c>
      <c r="P40" s="448" t="n">
        <v>84867</v>
      </c>
      <c r="Q40" s="448" t="n">
        <v>81822</v>
      </c>
      <c r="R40" s="449" t="n">
        <v>138677</v>
      </c>
      <c r="S40" s="449" t="n">
        <v>221398</v>
      </c>
      <c r="T40" s="450" t="n">
        <v>41.3398</v>
      </c>
      <c r="U40" s="450" t="n">
        <v>0.1157</v>
      </c>
      <c r="V40" s="450" t="n">
        <v>5.3769</v>
      </c>
      <c r="W40" s="450" t="n">
        <v>61.1723</v>
      </c>
      <c r="X40" s="450" t="n">
        <v>21.8359</v>
      </c>
      <c r="Y40" s="450"/>
      <c r="Z40" s="450" t="n">
        <v>47.5735</v>
      </c>
      <c r="AA40" s="450" t="n">
        <v>41.2447</v>
      </c>
      <c r="AB40" s="450" t="n">
        <v>1.4689</v>
      </c>
      <c r="AC40" s="450" t="n">
        <v>19.9937</v>
      </c>
      <c r="AD40" s="450" t="n">
        <v>6.0342</v>
      </c>
      <c r="AE40" s="450" t="n">
        <v>11.1934</v>
      </c>
      <c r="AF40" s="450"/>
      <c r="AG40" s="450"/>
      <c r="AH40" s="450" t="n">
        <v>13.2647</v>
      </c>
      <c r="AI40" s="450" t="n">
        <v>12.2249</v>
      </c>
      <c r="AJ40" s="450" t="n">
        <v>7.7166</v>
      </c>
      <c r="AK40" s="450"/>
      <c r="AL40" s="450" t="n">
        <v>4.8964</v>
      </c>
      <c r="AM40" s="450"/>
      <c r="AN40" s="457" t="n">
        <v>3068.093</v>
      </c>
      <c r="AO40" s="457" t="n">
        <v>3792.911</v>
      </c>
      <c r="AP40" s="457" t="n">
        <v>21678.924</v>
      </c>
      <c r="AQ40" s="458" t="n">
        <v>32187.004</v>
      </c>
      <c r="AR40" s="25"/>
      <c r="AS40" s="25"/>
      <c r="AT40" s="25"/>
      <c r="AU40" s="25"/>
      <c r="AV40" s="25"/>
      <c r="AW40" s="25"/>
      <c r="AX40" s="25"/>
      <c r="AY40" s="25"/>
      <c r="AZ40" s="454" t="n">
        <v>4985.475</v>
      </c>
      <c r="BA40" s="455" t="n">
        <v>25099.053</v>
      </c>
    </row>
    <row r="41" customFormat="false" ht="14.45" hidden="false" customHeight="true" outlineLevel="0" collapsed="false">
      <c r="A41" s="432" t="s">
        <v>179</v>
      </c>
      <c r="B41" s="438" t="n">
        <v>446085.204169411</v>
      </c>
      <c r="C41" s="438" t="n">
        <v>371620.861464191</v>
      </c>
      <c r="D41" s="443" t="n">
        <v>99285.1639855361</v>
      </c>
      <c r="E41" s="438" t="n">
        <v>45305.4200059306</v>
      </c>
      <c r="F41" s="438" t="n">
        <v>626310</v>
      </c>
      <c r="G41" s="434" t="n">
        <v>577.486666666667</v>
      </c>
      <c r="H41" s="438"/>
      <c r="I41" s="436" t="n">
        <v>76284</v>
      </c>
      <c r="J41" s="436" t="n">
        <v>11543.5</v>
      </c>
      <c r="K41" s="436" t="n">
        <v>11529.3</v>
      </c>
      <c r="L41" s="436" t="n">
        <v>27920.9</v>
      </c>
      <c r="M41" s="436" t="n">
        <v>7221.4</v>
      </c>
      <c r="N41" s="437" t="n">
        <v>3212</v>
      </c>
      <c r="O41" s="437" t="n">
        <v>1437.4</v>
      </c>
      <c r="P41" s="448" t="n">
        <v>142372</v>
      </c>
      <c r="Q41" s="448" t="n">
        <v>135996</v>
      </c>
      <c r="R41" s="449" t="n">
        <v>143124</v>
      </c>
      <c r="S41" s="449" t="n">
        <v>215356</v>
      </c>
      <c r="T41" s="450" t="n">
        <v>148.5464</v>
      </c>
      <c r="U41" s="450" t="n">
        <v>0.1908</v>
      </c>
      <c r="V41" s="450" t="n">
        <v>6.3009</v>
      </c>
      <c r="W41" s="450" t="n">
        <v>66.3531</v>
      </c>
      <c r="X41" s="450" t="n">
        <v>21.9887</v>
      </c>
      <c r="Y41" s="450"/>
      <c r="Z41" s="450" t="n">
        <v>93.2982</v>
      </c>
      <c r="AA41" s="450" t="n">
        <v>50.7132</v>
      </c>
      <c r="AB41" s="450" t="n">
        <v>1.7947</v>
      </c>
      <c r="AC41" s="450" t="n">
        <v>25.9037</v>
      </c>
      <c r="AD41" s="450" t="n">
        <v>4.8526</v>
      </c>
      <c r="AE41" s="450" t="n">
        <v>15.1194</v>
      </c>
      <c r="AF41" s="450"/>
      <c r="AG41" s="450"/>
      <c r="AH41" s="450" t="n">
        <v>9.3814</v>
      </c>
      <c r="AI41" s="450" t="n">
        <v>15.3975</v>
      </c>
      <c r="AJ41" s="450" t="n">
        <v>10.0525</v>
      </c>
      <c r="AK41" s="450"/>
      <c r="AL41" s="450" t="n">
        <v>9.3607</v>
      </c>
      <c r="AM41" s="450"/>
      <c r="AN41" s="457" t="n">
        <v>3872.515</v>
      </c>
      <c r="AO41" s="457" t="n">
        <v>3675.927</v>
      </c>
      <c r="AP41" s="457" t="n">
        <v>24778.907</v>
      </c>
      <c r="AQ41" s="458" t="n">
        <v>33443.974</v>
      </c>
      <c r="AR41" s="25"/>
      <c r="AS41" s="25"/>
      <c r="AT41" s="25"/>
      <c r="AU41" s="25"/>
      <c r="AV41" s="25"/>
      <c r="AW41" s="25"/>
      <c r="AX41" s="25"/>
      <c r="AY41" s="25"/>
      <c r="AZ41" s="454" t="n">
        <v>5755.87</v>
      </c>
      <c r="BA41" s="455" t="n">
        <v>24549.677</v>
      </c>
    </row>
    <row r="42" customFormat="false" ht="14.45" hidden="false" customHeight="true" outlineLevel="0" collapsed="false">
      <c r="A42" s="432" t="s">
        <v>180</v>
      </c>
      <c r="B42" s="438" t="n">
        <v>454006.714434516</v>
      </c>
      <c r="C42" s="438" t="n">
        <v>365004.774268095</v>
      </c>
      <c r="D42" s="443" t="n">
        <v>53579.0357408425</v>
      </c>
      <c r="E42" s="438" t="n">
        <v>44751.1236074454</v>
      </c>
      <c r="F42" s="438" t="n">
        <v>658100</v>
      </c>
      <c r="G42" s="434" t="n">
        <v>564.557727272727</v>
      </c>
      <c r="H42" s="438"/>
      <c r="I42" s="436" t="n">
        <v>107768.9</v>
      </c>
      <c r="J42" s="436" t="n">
        <v>17627.1</v>
      </c>
      <c r="K42" s="436" t="n">
        <v>16780.5</v>
      </c>
      <c r="L42" s="436" t="n">
        <v>39104.2</v>
      </c>
      <c r="M42" s="436" t="n">
        <v>10724</v>
      </c>
      <c r="N42" s="437" t="n">
        <v>5605.4</v>
      </c>
      <c r="O42" s="437" t="s">
        <v>593</v>
      </c>
      <c r="P42" s="448" t="n">
        <v>137211</v>
      </c>
      <c r="Q42" s="448" t="n">
        <v>130018</v>
      </c>
      <c r="R42" s="449" t="n">
        <v>136302</v>
      </c>
      <c r="S42" s="449" t="n">
        <v>213923</v>
      </c>
      <c r="T42" s="450" t="n">
        <v>130.2614</v>
      </c>
      <c r="U42" s="450" t="n">
        <v>0.1639</v>
      </c>
      <c r="V42" s="450" t="n">
        <v>6.2875</v>
      </c>
      <c r="W42" s="450" t="n">
        <v>72.7649</v>
      </c>
      <c r="X42" s="450" t="n">
        <v>23.0021</v>
      </c>
      <c r="Y42" s="450"/>
      <c r="Z42" s="450" t="n">
        <v>101.2209</v>
      </c>
      <c r="AA42" s="450" t="n">
        <v>58.7109</v>
      </c>
      <c r="AB42" s="450" t="n">
        <v>1.6675</v>
      </c>
      <c r="AC42" s="450" t="n">
        <v>30.3689</v>
      </c>
      <c r="AD42" s="450" t="n">
        <v>7.1802</v>
      </c>
      <c r="AE42" s="450" t="n">
        <v>23.4196</v>
      </c>
      <c r="AF42" s="450"/>
      <c r="AG42" s="450"/>
      <c r="AH42" s="450" t="n">
        <v>14.2956</v>
      </c>
      <c r="AI42" s="450" t="n">
        <v>13.5944</v>
      </c>
      <c r="AJ42" s="450" t="n">
        <v>14.2219</v>
      </c>
      <c r="AK42" s="450"/>
      <c r="AL42" s="450" t="n">
        <v>9.0924</v>
      </c>
      <c r="AM42" s="450"/>
      <c r="AN42" s="457" t="n">
        <v>4386.043</v>
      </c>
      <c r="AO42" s="457" t="n">
        <v>3652.915</v>
      </c>
      <c r="AP42" s="457" t="n">
        <v>27864.156</v>
      </c>
      <c r="AQ42" s="458" t="n">
        <v>34996.138</v>
      </c>
      <c r="AR42" s="25"/>
      <c r="AS42" s="25"/>
      <c r="AT42" s="25"/>
      <c r="AU42" s="25"/>
      <c r="AV42" s="25"/>
      <c r="AW42" s="25"/>
      <c r="AX42" s="25"/>
      <c r="AY42" s="25"/>
      <c r="AZ42" s="454" t="n">
        <v>7695.054</v>
      </c>
      <c r="BA42" s="455" t="n">
        <v>27218.611</v>
      </c>
    </row>
    <row r="43" customFormat="false" ht="14.45" hidden="false" customHeight="true" outlineLevel="0" collapsed="false">
      <c r="A43" s="432" t="s">
        <v>181</v>
      </c>
      <c r="B43" s="438" t="n">
        <v>480697.571183849</v>
      </c>
      <c r="C43" s="438" t="n">
        <v>400558.33673503</v>
      </c>
      <c r="D43" s="443" t="n">
        <v>99129.2548056363</v>
      </c>
      <c r="E43" s="438" t="n">
        <v>49158.5922771973</v>
      </c>
      <c r="F43" s="438" t="n">
        <v>636348</v>
      </c>
      <c r="G43" s="434" t="n">
        <v>565.226666666667</v>
      </c>
      <c r="H43" s="438"/>
      <c r="I43" s="436" t="n">
        <v>24799.7</v>
      </c>
      <c r="J43" s="436" t="n">
        <v>4888.3</v>
      </c>
      <c r="K43" s="436" t="n">
        <v>4138.9</v>
      </c>
      <c r="L43" s="436" t="n">
        <v>9099.3</v>
      </c>
      <c r="M43" s="436" t="n">
        <v>2218.9</v>
      </c>
      <c r="N43" s="437" t="n">
        <v>444.4</v>
      </c>
      <c r="O43" s="437" t="s">
        <v>594</v>
      </c>
      <c r="P43" s="448" t="n">
        <v>33264</v>
      </c>
      <c r="Q43" s="448" t="n">
        <v>30418</v>
      </c>
      <c r="R43" s="449" t="n">
        <v>115505</v>
      </c>
      <c r="S43" s="449" t="n">
        <v>188363</v>
      </c>
      <c r="T43" s="450" t="n">
        <v>30.8365</v>
      </c>
      <c r="U43" s="450" t="n">
        <v>0.1473</v>
      </c>
      <c r="V43" s="450" t="n">
        <v>13.8218</v>
      </c>
      <c r="W43" s="450" t="n">
        <v>46.8446</v>
      </c>
      <c r="X43" s="450" t="n">
        <v>26.8752</v>
      </c>
      <c r="Y43" s="450"/>
      <c r="Z43" s="450" t="n">
        <v>19.5996</v>
      </c>
      <c r="AA43" s="450" t="n">
        <v>38.1098</v>
      </c>
      <c r="AB43" s="450" t="n">
        <v>1.067</v>
      </c>
      <c r="AC43" s="450" t="n">
        <v>22.5488</v>
      </c>
      <c r="AD43" s="450" t="n">
        <v>6.4808</v>
      </c>
      <c r="AE43" s="450" t="n">
        <v>11.0927</v>
      </c>
      <c r="AF43" s="450"/>
      <c r="AG43" s="450"/>
      <c r="AH43" s="450" t="n">
        <v>8.3828</v>
      </c>
      <c r="AI43" s="450" t="n">
        <v>12.3895</v>
      </c>
      <c r="AJ43" s="450" t="n">
        <v>6.6501</v>
      </c>
      <c r="AK43" s="450"/>
      <c r="AL43" s="450" t="n">
        <v>4.0221</v>
      </c>
      <c r="AM43" s="450"/>
      <c r="AN43" s="457" t="n">
        <v>4607.924</v>
      </c>
      <c r="AO43" s="457" t="n">
        <v>4066.246</v>
      </c>
      <c r="AP43" s="457" t="n">
        <v>28094.181</v>
      </c>
      <c r="AQ43" s="458" t="n">
        <v>37348.672</v>
      </c>
      <c r="AR43" s="25"/>
      <c r="AS43" s="25"/>
      <c r="AT43" s="25"/>
      <c r="AU43" s="25"/>
      <c r="AV43" s="25"/>
      <c r="AW43" s="25"/>
      <c r="AX43" s="25"/>
      <c r="AY43" s="25"/>
      <c r="AZ43" s="459" t="n">
        <v>8561.648</v>
      </c>
      <c r="BA43" s="460" t="n">
        <v>32018.599</v>
      </c>
    </row>
    <row r="44" customFormat="false" ht="14.45" hidden="false" customHeight="true" outlineLevel="0" collapsed="false">
      <c r="A44" s="432" t="s">
        <v>182</v>
      </c>
      <c r="B44" s="438" t="n">
        <v>483363.479755447</v>
      </c>
      <c r="C44" s="438" t="n">
        <v>403820.572497198</v>
      </c>
      <c r="D44" s="443" t="n">
        <v>91410.0387978348</v>
      </c>
      <c r="E44" s="438" t="n">
        <v>48860.737515271</v>
      </c>
      <c r="F44" s="438" t="n">
        <v>612410</v>
      </c>
      <c r="G44" s="434" t="n">
        <v>551.138939393939</v>
      </c>
      <c r="H44" s="438" t="n">
        <v>1.08717736582332</v>
      </c>
      <c r="I44" s="436" t="n">
        <v>51521</v>
      </c>
      <c r="J44" s="436" t="n">
        <v>14175</v>
      </c>
      <c r="K44" s="436" t="n">
        <v>9211.5</v>
      </c>
      <c r="L44" s="436" t="n">
        <v>18850.8</v>
      </c>
      <c r="M44" s="436" t="n">
        <v>5301.6</v>
      </c>
      <c r="N44" s="437" t="n">
        <v>1228.5</v>
      </c>
      <c r="O44" s="437" t="n">
        <v>1085.7</v>
      </c>
      <c r="P44" s="448" t="n">
        <v>100038</v>
      </c>
      <c r="Q44" s="448" t="n">
        <v>97095</v>
      </c>
      <c r="R44" s="449" t="n">
        <v>149309</v>
      </c>
      <c r="S44" s="449" t="n">
        <v>229798</v>
      </c>
      <c r="T44" s="450" t="n">
        <v>49.3023</v>
      </c>
      <c r="U44" s="450" t="n">
        <v>0.234</v>
      </c>
      <c r="V44" s="450" t="n">
        <v>14.6398</v>
      </c>
      <c r="W44" s="450" t="n">
        <v>62.419</v>
      </c>
      <c r="X44" s="450" t="n">
        <v>23.4042</v>
      </c>
      <c r="Y44" s="450"/>
      <c r="Z44" s="450" t="n">
        <v>72.979</v>
      </c>
      <c r="AA44" s="450" t="n">
        <v>41.8972</v>
      </c>
      <c r="AB44" s="450" t="n">
        <v>2.0084</v>
      </c>
      <c r="AC44" s="450" t="n">
        <v>23.3834</v>
      </c>
      <c r="AD44" s="450" t="n">
        <v>10.0856</v>
      </c>
      <c r="AE44" s="450" t="n">
        <v>13.3076</v>
      </c>
      <c r="AF44" s="450"/>
      <c r="AG44" s="450"/>
      <c r="AH44" s="450" t="n">
        <v>15.2427</v>
      </c>
      <c r="AI44" s="450" t="n">
        <v>14.3019</v>
      </c>
      <c r="AJ44" s="450" t="n">
        <v>9.4043</v>
      </c>
      <c r="AK44" s="450"/>
      <c r="AL44" s="450" t="n">
        <v>6.4223</v>
      </c>
      <c r="AM44" s="450"/>
      <c r="AN44" s="457" t="n">
        <v>4531.214</v>
      </c>
      <c r="AO44" s="457" t="n">
        <v>4155.868</v>
      </c>
      <c r="AP44" s="457" t="n">
        <v>29717.885</v>
      </c>
      <c r="AQ44" s="458" t="n">
        <v>36919.392</v>
      </c>
      <c r="AR44" s="25"/>
      <c r="AS44" s="25"/>
      <c r="AT44" s="25"/>
      <c r="AU44" s="25"/>
      <c r="AV44" s="25"/>
      <c r="AW44" s="25"/>
      <c r="AX44" s="25"/>
      <c r="AY44" s="25"/>
      <c r="AZ44" s="459" t="n">
        <v>10672.679</v>
      </c>
      <c r="BA44" s="460" t="n">
        <v>35980.966</v>
      </c>
    </row>
    <row r="45" customFormat="false" ht="15" hidden="false" customHeight="false" outlineLevel="0" collapsed="false">
      <c r="A45" s="432" t="s">
        <v>183</v>
      </c>
      <c r="B45" s="438" t="n">
        <v>504678.770106488</v>
      </c>
      <c r="C45" s="438" t="n">
        <v>420461.126252512</v>
      </c>
      <c r="D45" s="443" t="n">
        <v>104105.749355342</v>
      </c>
      <c r="E45" s="438" t="n">
        <v>51143.0940547254</v>
      </c>
      <c r="F45" s="438" t="n">
        <v>594201</v>
      </c>
      <c r="G45" s="434" t="n">
        <v>518.986060606061</v>
      </c>
      <c r="H45" s="438" t="n">
        <v>1.08422342691496</v>
      </c>
      <c r="I45" s="436" t="n">
        <v>82799.2</v>
      </c>
      <c r="J45" s="436" t="n">
        <v>21772.2</v>
      </c>
      <c r="K45" s="436" t="n">
        <v>14557.1</v>
      </c>
      <c r="L45" s="436" t="n">
        <v>29817.5</v>
      </c>
      <c r="M45" s="436" t="n">
        <v>8520</v>
      </c>
      <c r="N45" s="437" t="n">
        <v>2418.9</v>
      </c>
      <c r="O45" s="437" t="n">
        <v>1726.9</v>
      </c>
      <c r="P45" s="448" t="n">
        <v>178322</v>
      </c>
      <c r="Q45" s="448" t="n">
        <v>171739</v>
      </c>
      <c r="R45" s="449" t="n">
        <v>141710</v>
      </c>
      <c r="S45" s="449" t="n">
        <v>221069</v>
      </c>
      <c r="T45" s="450" t="n">
        <v>205.0096</v>
      </c>
      <c r="U45" s="450" t="n">
        <v>0.2928</v>
      </c>
      <c r="V45" s="450" t="n">
        <v>16.1336</v>
      </c>
      <c r="W45" s="450" t="n">
        <v>64.3698</v>
      </c>
      <c r="X45" s="450" t="n">
        <v>23.6784</v>
      </c>
      <c r="Y45" s="450"/>
      <c r="Z45" s="450" t="n">
        <v>99.042</v>
      </c>
      <c r="AA45" s="450" t="n">
        <v>69.2895</v>
      </c>
      <c r="AB45" s="450" t="n">
        <v>2.0411</v>
      </c>
      <c r="AC45" s="450" t="n">
        <v>31.2204</v>
      </c>
      <c r="AD45" s="450" t="n">
        <v>8.3474</v>
      </c>
      <c r="AE45" s="450" t="n">
        <v>16.0487</v>
      </c>
      <c r="AF45" s="450"/>
      <c r="AG45" s="450"/>
      <c r="AH45" s="450" t="n">
        <v>12.586</v>
      </c>
      <c r="AI45" s="450" t="n">
        <v>16.5858</v>
      </c>
      <c r="AJ45" s="450" t="n">
        <v>11.0839</v>
      </c>
      <c r="AK45" s="450"/>
      <c r="AL45" s="450" t="n">
        <v>8.8402</v>
      </c>
      <c r="AM45" s="450"/>
      <c r="AN45" s="457" t="n">
        <v>5746.434</v>
      </c>
      <c r="AO45" s="457" t="n">
        <v>3929.805</v>
      </c>
      <c r="AP45" s="457" t="n">
        <v>32186.396</v>
      </c>
      <c r="AQ45" s="458" t="n">
        <v>36466.35</v>
      </c>
      <c r="AR45" s="25"/>
      <c r="AS45" s="25"/>
      <c r="AT45" s="25"/>
      <c r="AU45" s="25"/>
      <c r="AV45" s="25"/>
      <c r="AW45" s="25"/>
      <c r="AX45" s="25"/>
      <c r="AY45" s="25"/>
      <c r="AZ45" s="459" t="n">
        <v>12528.455</v>
      </c>
      <c r="BA45" s="460" t="n">
        <v>37397.261</v>
      </c>
    </row>
    <row r="46" customFormat="false" ht="15" hidden="false" customHeight="false" outlineLevel="0" collapsed="false">
      <c r="A46" s="432" t="s">
        <v>184</v>
      </c>
      <c r="B46" s="438" t="n">
        <v>499398.240777683</v>
      </c>
      <c r="C46" s="438" t="n">
        <v>398988.523822961</v>
      </c>
      <c r="D46" s="443" t="n">
        <v>105308.583724862</v>
      </c>
      <c r="E46" s="438" t="n">
        <v>51057.1032230264</v>
      </c>
      <c r="F46" s="438" t="n">
        <v>618575</v>
      </c>
      <c r="G46" s="434" t="n">
        <v>498.451666666667</v>
      </c>
      <c r="H46" s="438" t="n">
        <v>1.07030611928254</v>
      </c>
      <c r="I46" s="436" t="n">
        <v>117903.3</v>
      </c>
      <c r="J46" s="436" t="n">
        <v>32010.8</v>
      </c>
      <c r="K46" s="436" t="n">
        <v>20413.4</v>
      </c>
      <c r="L46" s="436" t="n">
        <v>40656.7</v>
      </c>
      <c r="M46" s="436" t="n">
        <v>12483.1</v>
      </c>
      <c r="N46" s="437" t="n">
        <v>3472.3</v>
      </c>
      <c r="O46" s="437" t="n">
        <v>2567.4</v>
      </c>
      <c r="P46" s="448" t="n">
        <v>163042</v>
      </c>
      <c r="Q46" s="448" t="n">
        <v>156053</v>
      </c>
      <c r="R46" s="449" t="n">
        <v>160800</v>
      </c>
      <c r="S46" s="449" t="n">
        <v>225115</v>
      </c>
      <c r="T46" s="450" t="n">
        <v>145.6758</v>
      </c>
      <c r="U46" s="450" t="n">
        <v>0.4346</v>
      </c>
      <c r="V46" s="450" t="n">
        <v>17.3539</v>
      </c>
      <c r="W46" s="450" t="n">
        <v>85.1722</v>
      </c>
      <c r="X46" s="450" t="n">
        <v>27.4912</v>
      </c>
      <c r="Y46" s="450"/>
      <c r="Z46" s="450" t="n">
        <v>104.9897</v>
      </c>
      <c r="AA46" s="450" t="n">
        <v>71.6467</v>
      </c>
      <c r="AB46" s="450" t="n">
        <v>1.7636</v>
      </c>
      <c r="AC46" s="450" t="n">
        <v>36.6321</v>
      </c>
      <c r="AD46" s="450" t="n">
        <v>6.4956</v>
      </c>
      <c r="AE46" s="450" t="n">
        <v>26.7687</v>
      </c>
      <c r="AF46" s="450"/>
      <c r="AG46" s="450"/>
      <c r="AH46" s="450" t="n">
        <v>17.5293</v>
      </c>
      <c r="AI46" s="450" t="n">
        <v>14.2881</v>
      </c>
      <c r="AJ46" s="450" t="n">
        <v>14.5506</v>
      </c>
      <c r="AK46" s="450"/>
      <c r="AL46" s="450" t="n">
        <v>8.9654</v>
      </c>
      <c r="AM46" s="450"/>
      <c r="AN46" s="457" t="n">
        <v>5953.257</v>
      </c>
      <c r="AO46" s="457" t="n">
        <v>4333.203</v>
      </c>
      <c r="AP46" s="457" t="n">
        <v>32515.79</v>
      </c>
      <c r="AQ46" s="458" t="n">
        <v>38572.957</v>
      </c>
      <c r="AR46" s="25"/>
      <c r="AS46" s="25"/>
      <c r="AT46" s="25"/>
      <c r="AU46" s="25"/>
      <c r="AV46" s="25"/>
      <c r="AW46" s="25"/>
      <c r="AX46" s="25"/>
      <c r="AY46" s="25"/>
      <c r="AZ46" s="459" t="n">
        <v>14106.907</v>
      </c>
      <c r="BA46" s="460" t="n">
        <v>41103.465</v>
      </c>
    </row>
    <row r="47" customFormat="false" ht="15" hidden="false" customHeight="false" outlineLevel="0" collapsed="false">
      <c r="A47" s="432" t="s">
        <v>185</v>
      </c>
      <c r="B47" s="438" t="n">
        <v>528862.286812824</v>
      </c>
      <c r="C47" s="438" t="n">
        <v>418385.223925321</v>
      </c>
      <c r="D47" s="443" t="n">
        <v>109554.279286135</v>
      </c>
      <c r="E47" s="438" t="n">
        <v>54794.8201820197</v>
      </c>
      <c r="F47" s="438" t="n">
        <v>580257</v>
      </c>
      <c r="G47" s="434" t="n">
        <v>477.02802346776</v>
      </c>
      <c r="H47" s="438" t="n">
        <v>1.09340887515601</v>
      </c>
      <c r="I47" s="436" t="n">
        <v>31288.6</v>
      </c>
      <c r="J47" s="436" t="n">
        <v>6661.9</v>
      </c>
      <c r="K47" s="436" t="n">
        <v>5183.2</v>
      </c>
      <c r="L47" s="436" t="n">
        <v>7957.1</v>
      </c>
      <c r="M47" s="436" t="n">
        <v>3473.7</v>
      </c>
      <c r="N47" s="437" t="n">
        <v>886.5</v>
      </c>
      <c r="O47" s="437" t="n">
        <v>554.1</v>
      </c>
      <c r="P47" s="448" t="n">
        <v>44546</v>
      </c>
      <c r="Q47" s="448" t="n">
        <v>39188</v>
      </c>
      <c r="R47" s="449" t="n">
        <v>131250</v>
      </c>
      <c r="S47" s="449" t="n">
        <v>204865</v>
      </c>
      <c r="T47" s="450" t="n">
        <v>33.8467</v>
      </c>
      <c r="U47" s="450" t="n">
        <v>0.141</v>
      </c>
      <c r="V47" s="450" t="n">
        <v>18.5047</v>
      </c>
      <c r="W47" s="450" t="n">
        <v>57.3905</v>
      </c>
      <c r="X47" s="450" t="n">
        <v>28.5567</v>
      </c>
      <c r="Y47" s="450"/>
      <c r="Z47" s="450" t="n">
        <v>22.7556</v>
      </c>
      <c r="AA47" s="450" t="n">
        <v>43.5598</v>
      </c>
      <c r="AB47" s="450" t="n">
        <v>1.3555</v>
      </c>
      <c r="AC47" s="450" t="n">
        <v>25.8536</v>
      </c>
      <c r="AD47" s="450" t="n">
        <v>7.2166</v>
      </c>
      <c r="AE47" s="450" t="n">
        <v>12.2442</v>
      </c>
      <c r="AF47" s="450"/>
      <c r="AG47" s="450"/>
      <c r="AH47" s="450" t="n">
        <v>9.5892</v>
      </c>
      <c r="AI47" s="450" t="n">
        <v>12.9606</v>
      </c>
      <c r="AJ47" s="450" t="n">
        <v>7.6388</v>
      </c>
      <c r="AK47" s="450"/>
      <c r="AL47" s="450" t="n">
        <v>3.8342</v>
      </c>
      <c r="AM47" s="450"/>
      <c r="AN47" s="457" t="n">
        <v>5775.102</v>
      </c>
      <c r="AO47" s="457" t="n">
        <v>4847.413</v>
      </c>
      <c r="AP47" s="457" t="n">
        <v>29590.398</v>
      </c>
      <c r="AQ47" s="458" t="n">
        <v>39311.688</v>
      </c>
      <c r="AR47" s="25"/>
      <c r="AS47" s="25"/>
      <c r="AT47" s="25"/>
      <c r="AU47" s="25"/>
      <c r="AV47" s="25"/>
      <c r="AW47" s="25"/>
      <c r="AX47" s="25"/>
      <c r="AY47" s="25"/>
      <c r="AZ47" s="459" t="n">
        <v>15178.509</v>
      </c>
      <c r="BA47" s="460" t="n">
        <v>44199.595</v>
      </c>
    </row>
    <row r="48" customFormat="false" ht="15" hidden="false" customHeight="false" outlineLevel="0" collapsed="false">
      <c r="A48" s="432" t="s">
        <v>187</v>
      </c>
      <c r="B48" s="438" t="n">
        <v>550999.103285433</v>
      </c>
      <c r="C48" s="438" t="n">
        <v>431096.262940356</v>
      </c>
      <c r="D48" s="443" t="n">
        <v>117894.450031285</v>
      </c>
      <c r="E48" s="438" t="n">
        <v>60160.7427965864</v>
      </c>
      <c r="F48" s="438" t="n">
        <v>551060</v>
      </c>
      <c r="G48" s="434" t="n">
        <v>448.694983060418</v>
      </c>
      <c r="H48" s="438" t="n">
        <v>1.10426915430321</v>
      </c>
      <c r="I48" s="436" t="n">
        <v>61212.3</v>
      </c>
      <c r="J48" s="436" t="n">
        <v>23089.9</v>
      </c>
      <c r="K48" s="436" t="n">
        <v>11198.4</v>
      </c>
      <c r="L48" s="436" t="n">
        <v>16598.7</v>
      </c>
      <c r="M48" s="436" t="n">
        <v>7312.9</v>
      </c>
      <c r="N48" s="437" t="n">
        <v>2013.6</v>
      </c>
      <c r="O48" s="437" t="n">
        <v>1584.8</v>
      </c>
      <c r="P48" s="448" t="n">
        <v>146752</v>
      </c>
      <c r="Q48" s="448" t="n">
        <v>144146</v>
      </c>
      <c r="R48" s="449" t="n">
        <v>154991</v>
      </c>
      <c r="S48" s="449" t="n">
        <v>233283</v>
      </c>
      <c r="T48" s="450" t="n">
        <v>57.5234</v>
      </c>
      <c r="U48" s="450" t="n">
        <v>0.219</v>
      </c>
      <c r="V48" s="450" t="n">
        <v>17.9891</v>
      </c>
      <c r="W48" s="450" t="n">
        <v>82.5421</v>
      </c>
      <c r="X48" s="450" t="n">
        <v>23.8577</v>
      </c>
      <c r="Y48" s="450"/>
      <c r="Z48" s="450" t="n">
        <v>105.3592</v>
      </c>
      <c r="AA48" s="450" t="n">
        <v>47.0878</v>
      </c>
      <c r="AB48" s="450" t="n">
        <v>2.3736</v>
      </c>
      <c r="AC48" s="450" t="n">
        <v>25.9355</v>
      </c>
      <c r="AD48" s="450" t="n">
        <v>9.6808</v>
      </c>
      <c r="AE48" s="450" t="n">
        <v>15.0902</v>
      </c>
      <c r="AF48" s="450"/>
      <c r="AG48" s="450"/>
      <c r="AH48" s="450" t="n">
        <v>16.3162</v>
      </c>
      <c r="AI48" s="450" t="n">
        <v>18.2863</v>
      </c>
      <c r="AJ48" s="450" t="n">
        <v>14.8893</v>
      </c>
      <c r="AK48" s="450"/>
      <c r="AL48" s="450" t="n">
        <v>7.0045</v>
      </c>
      <c r="AM48" s="450"/>
      <c r="AN48" s="457" t="n">
        <v>6376.507</v>
      </c>
      <c r="AO48" s="457" t="n">
        <v>5931.956</v>
      </c>
      <c r="AP48" s="457" t="n">
        <v>27407.092</v>
      </c>
      <c r="AQ48" s="458" t="n">
        <v>37786.087</v>
      </c>
      <c r="AR48" s="25"/>
      <c r="AS48" s="25"/>
      <c r="AT48" s="25"/>
      <c r="AU48" s="25"/>
      <c r="AV48" s="25"/>
      <c r="AW48" s="25"/>
      <c r="AX48" s="25"/>
      <c r="AY48" s="25"/>
      <c r="AZ48" s="459" t="n">
        <v>19267.434</v>
      </c>
      <c r="BA48" s="460" t="n">
        <v>47779.674</v>
      </c>
    </row>
    <row r="49" customFormat="false" ht="15" hidden="false" customHeight="false" outlineLevel="0" collapsed="false">
      <c r="A49" s="432" t="s">
        <v>188</v>
      </c>
      <c r="B49" s="438" t="n">
        <v>565596.820662066</v>
      </c>
      <c r="C49" s="438" t="n">
        <v>416981.745122906</v>
      </c>
      <c r="D49" s="443" t="n">
        <v>123687.602016112</v>
      </c>
      <c r="E49" s="438" t="n">
        <v>60104.6609451848</v>
      </c>
      <c r="F49" s="438" t="n">
        <v>554364</v>
      </c>
      <c r="G49" s="434" t="n">
        <v>452.680198412699</v>
      </c>
      <c r="H49" s="438" t="n">
        <v>1.09599418397652</v>
      </c>
      <c r="I49" s="436" t="n">
        <v>98235.4</v>
      </c>
      <c r="J49" s="436" t="n">
        <v>34296.4</v>
      </c>
      <c r="K49" s="436" t="n">
        <v>18214.9</v>
      </c>
      <c r="L49" s="436" t="n">
        <v>28117.4</v>
      </c>
      <c r="M49" s="436" t="n">
        <v>11436.9</v>
      </c>
      <c r="N49" s="437" t="n">
        <v>3409.5</v>
      </c>
      <c r="O49" s="437" t="n">
        <v>2387.8</v>
      </c>
      <c r="P49" s="448" t="n">
        <v>235046</v>
      </c>
      <c r="Q49" s="448" t="n">
        <v>231662</v>
      </c>
      <c r="R49" s="449" t="n">
        <v>183612</v>
      </c>
      <c r="S49" s="449" t="n">
        <v>255497</v>
      </c>
      <c r="T49" s="450" t="n">
        <v>188.1175</v>
      </c>
      <c r="U49" s="450" t="n">
        <v>0.4036</v>
      </c>
      <c r="V49" s="450" t="n">
        <v>17.569</v>
      </c>
      <c r="W49" s="450" t="n">
        <v>79.1895</v>
      </c>
      <c r="X49" s="450" t="n">
        <v>25.2755</v>
      </c>
      <c r="Y49" s="450"/>
      <c r="Z49" s="450" t="n">
        <v>151.9771</v>
      </c>
      <c r="AA49" s="450" t="n">
        <v>79.2744</v>
      </c>
      <c r="AB49" s="450" t="n">
        <v>2.6113</v>
      </c>
      <c r="AC49" s="450" t="n">
        <v>36.9117</v>
      </c>
      <c r="AD49" s="450" t="n">
        <v>10.4705</v>
      </c>
      <c r="AE49" s="450" t="n">
        <v>15.9329</v>
      </c>
      <c r="AF49" s="450"/>
      <c r="AG49" s="450"/>
      <c r="AH49" s="450" t="n">
        <v>15.1779</v>
      </c>
      <c r="AI49" s="450" t="n">
        <v>17.4487</v>
      </c>
      <c r="AJ49" s="450" t="n">
        <v>13.8036</v>
      </c>
      <c r="AK49" s="450"/>
      <c r="AL49" s="450" t="n">
        <v>9.2548</v>
      </c>
      <c r="AM49" s="450"/>
      <c r="AN49" s="457" t="n">
        <v>9864.41</v>
      </c>
      <c r="AO49" s="457" t="n">
        <v>5535.906</v>
      </c>
      <c r="AP49" s="457" t="n">
        <v>28404.883</v>
      </c>
      <c r="AQ49" s="458" t="n">
        <v>40039.973</v>
      </c>
      <c r="AR49" s="25"/>
      <c r="AS49" s="25"/>
      <c r="AT49" s="25"/>
      <c r="AU49" s="25"/>
      <c r="AV49" s="25"/>
      <c r="AW49" s="25"/>
      <c r="AX49" s="25"/>
      <c r="AY49" s="25"/>
      <c r="AZ49" s="459" t="n">
        <v>23882.307</v>
      </c>
      <c r="BA49" s="460" t="n">
        <v>47866.235</v>
      </c>
    </row>
    <row r="50" customFormat="false" ht="15" hidden="false" customHeight="false" outlineLevel="0" collapsed="false">
      <c r="A50" s="432" t="s">
        <v>189</v>
      </c>
      <c r="B50" s="438" t="n">
        <v>597175.456266403</v>
      </c>
      <c r="C50" s="438" t="n">
        <v>426878.966247848</v>
      </c>
      <c r="D50" s="443" t="n">
        <v>132764.898073045</v>
      </c>
      <c r="E50" s="438" t="n">
        <v>61589.5295718152</v>
      </c>
      <c r="F50" s="438" t="n">
        <v>544780</v>
      </c>
      <c r="G50" s="434" t="n">
        <v>452.344557575758</v>
      </c>
      <c r="H50" s="438" t="n">
        <v>1.09661246615722</v>
      </c>
      <c r="I50" s="436" t="n">
        <v>146782.5</v>
      </c>
      <c r="J50" s="436" t="n">
        <v>46556.8</v>
      </c>
      <c r="K50" s="436" t="n">
        <v>26615.5</v>
      </c>
      <c r="L50" s="436" t="n">
        <v>38638.1</v>
      </c>
      <c r="M50" s="436" t="n">
        <v>16489.5</v>
      </c>
      <c r="N50" s="437" t="n">
        <v>4815</v>
      </c>
      <c r="O50" s="437" t="n">
        <v>3430.7</v>
      </c>
      <c r="P50" s="448" t="n">
        <v>256980</v>
      </c>
      <c r="Q50" s="448" t="n">
        <v>253271</v>
      </c>
      <c r="R50" s="449" t="n">
        <v>176304</v>
      </c>
      <c r="S50" s="449" t="n">
        <v>275946</v>
      </c>
      <c r="T50" s="450" t="n">
        <v>147.7683</v>
      </c>
      <c r="U50" s="450" t="n">
        <v>0.2793</v>
      </c>
      <c r="V50" s="450" t="n">
        <v>17.441</v>
      </c>
      <c r="W50" s="450" t="n">
        <v>84.6776</v>
      </c>
      <c r="X50" s="450" t="n">
        <v>35.3697</v>
      </c>
      <c r="Y50" s="450"/>
      <c r="Z50" s="450" t="n">
        <v>160.1624</v>
      </c>
      <c r="AA50" s="450" t="n">
        <v>85.2391</v>
      </c>
      <c r="AB50" s="450" t="n">
        <v>2.4216</v>
      </c>
      <c r="AC50" s="450" t="n">
        <v>45.2195</v>
      </c>
      <c r="AD50" s="450" t="n">
        <v>11.8948</v>
      </c>
      <c r="AE50" s="450" t="n">
        <v>28.7533</v>
      </c>
      <c r="AF50" s="450"/>
      <c r="AG50" s="450"/>
      <c r="AH50" s="450" t="n">
        <v>20.6951</v>
      </c>
      <c r="AI50" s="450" t="n">
        <v>14.8874</v>
      </c>
      <c r="AJ50" s="450" t="n">
        <v>18.6388</v>
      </c>
      <c r="AK50" s="450"/>
      <c r="AL50" s="450" t="n">
        <v>9.7875</v>
      </c>
      <c r="AM50" s="450"/>
      <c r="AN50" s="457" t="n">
        <v>9799.07</v>
      </c>
      <c r="AO50" s="457" t="n">
        <v>7671.338</v>
      </c>
      <c r="AP50" s="457" t="n">
        <v>29557.321</v>
      </c>
      <c r="AQ50" s="458" t="n">
        <v>49245.173</v>
      </c>
      <c r="AR50" s="25"/>
      <c r="AS50" s="25"/>
      <c r="AT50" s="25"/>
      <c r="AU50" s="25"/>
      <c r="AV50" s="25"/>
      <c r="AW50" s="25"/>
      <c r="AX50" s="25"/>
      <c r="AY50" s="25"/>
      <c r="AZ50" s="459" t="n">
        <v>28928.292</v>
      </c>
      <c r="BA50" s="460" t="n">
        <v>52909.384</v>
      </c>
    </row>
    <row r="51" customFormat="false" ht="15" hidden="false" customHeight="false" outlineLevel="0" collapsed="false">
      <c r="A51" s="432" t="s">
        <v>190</v>
      </c>
      <c r="B51" s="438" t="n">
        <v>603388.868845453</v>
      </c>
      <c r="C51" s="438" t="n">
        <v>442803.449516071</v>
      </c>
      <c r="D51" s="443" t="n">
        <v>136221.30823752</v>
      </c>
      <c r="E51" s="438" t="n">
        <v>61703.5229336744</v>
      </c>
      <c r="F51" s="438" t="n">
        <v>552060</v>
      </c>
      <c r="G51" s="434" t="n">
        <v>450.950253623188</v>
      </c>
      <c r="H51" s="438" t="n">
        <v>1.08901852803953</v>
      </c>
      <c r="I51" s="436" t="n">
        <v>31827.1</v>
      </c>
      <c r="J51" s="436" t="n">
        <v>11525.1</v>
      </c>
      <c r="K51" s="436" t="n">
        <v>7589.7</v>
      </c>
      <c r="L51" s="436" t="n">
        <v>9044</v>
      </c>
      <c r="M51" s="436" t="n">
        <v>3636.3</v>
      </c>
      <c r="N51" s="437" t="n">
        <v>1162</v>
      </c>
      <c r="O51" s="437" t="n">
        <v>705.4</v>
      </c>
      <c r="P51" s="448" t="n">
        <v>46543</v>
      </c>
      <c r="Q51" s="448" t="n">
        <v>54225</v>
      </c>
      <c r="R51" s="449" t="n">
        <v>120715</v>
      </c>
      <c r="S51" s="449" t="n">
        <v>213710</v>
      </c>
      <c r="T51" s="450" t="n">
        <v>36.7051</v>
      </c>
      <c r="U51" s="450" t="n">
        <v>0.1745</v>
      </c>
      <c r="V51" s="450" t="n">
        <v>13.3734</v>
      </c>
      <c r="W51" s="450" t="n">
        <v>55.0086</v>
      </c>
      <c r="X51" s="450" t="n">
        <v>26.4718</v>
      </c>
      <c r="Y51" s="450"/>
      <c r="Z51" s="450" t="n">
        <v>29.4171</v>
      </c>
      <c r="AA51" s="450" t="n">
        <v>56.5308</v>
      </c>
      <c r="AB51" s="450" t="n">
        <v>1.5322</v>
      </c>
      <c r="AC51" s="450" t="n">
        <v>30.0612</v>
      </c>
      <c r="AD51" s="450" t="n">
        <v>11.3719</v>
      </c>
      <c r="AE51" s="450" t="n">
        <v>17.5205</v>
      </c>
      <c r="AF51" s="450"/>
      <c r="AG51" s="450"/>
      <c r="AH51" s="450" t="n">
        <v>11.2434</v>
      </c>
      <c r="AI51" s="450" t="n">
        <v>15.2773</v>
      </c>
      <c r="AJ51" s="450" t="n">
        <v>11.209</v>
      </c>
      <c r="AK51" s="450"/>
      <c r="AL51" s="450" t="n">
        <v>4.6368</v>
      </c>
      <c r="AM51" s="450"/>
      <c r="AN51" s="457" t="n">
        <v>9924.118</v>
      </c>
      <c r="AO51" s="457" t="n">
        <v>8936.554</v>
      </c>
      <c r="AP51" s="457" t="n">
        <v>31753.815</v>
      </c>
      <c r="AQ51" s="458" t="n">
        <v>52803.542</v>
      </c>
      <c r="AR51" s="25"/>
      <c r="AS51" s="25"/>
      <c r="AT51" s="25"/>
      <c r="AU51" s="25"/>
      <c r="AV51" s="25"/>
      <c r="AW51" s="25"/>
      <c r="AX51" s="25"/>
      <c r="AY51" s="25"/>
      <c r="AZ51" s="459" t="n">
        <v>29506.373</v>
      </c>
      <c r="BA51" s="460" t="n">
        <v>60268.921</v>
      </c>
    </row>
    <row r="52" customFormat="false" ht="15" hidden="false" customHeight="false" outlineLevel="0" collapsed="false">
      <c r="A52" s="432" t="s">
        <v>191</v>
      </c>
      <c r="B52" s="438" t="n">
        <v>630747.442901134</v>
      </c>
      <c r="C52" s="438" t="n">
        <v>455369.912086558</v>
      </c>
      <c r="D52" s="443" t="n">
        <v>143070.983403409</v>
      </c>
      <c r="E52" s="438" t="n">
        <v>62332.5739785717</v>
      </c>
      <c r="F52" s="438" t="n">
        <v>539469</v>
      </c>
      <c r="G52" s="434" t="n">
        <v>436.782692336903</v>
      </c>
      <c r="H52" s="438" t="n">
        <v>1.09429091994288</v>
      </c>
      <c r="I52" s="436" t="n">
        <v>69505.4</v>
      </c>
      <c r="J52" s="436" t="n">
        <v>32660.8</v>
      </c>
      <c r="K52" s="436" t="n">
        <v>15419.2</v>
      </c>
      <c r="L52" s="436" t="n">
        <v>17468.8</v>
      </c>
      <c r="M52" s="436" t="n">
        <v>8173.8</v>
      </c>
      <c r="N52" s="437" t="n">
        <v>2427.7</v>
      </c>
      <c r="O52" s="437" t="n">
        <v>1667.6</v>
      </c>
      <c r="P52" s="448" t="n">
        <v>204482</v>
      </c>
      <c r="Q52" s="448" t="n">
        <v>199112</v>
      </c>
      <c r="R52" s="449" t="n">
        <v>161342</v>
      </c>
      <c r="S52" s="449" t="n">
        <v>265353</v>
      </c>
      <c r="T52" s="450" t="n">
        <v>71.2575</v>
      </c>
      <c r="U52" s="450" t="n">
        <v>0.209</v>
      </c>
      <c r="V52" s="450" t="n">
        <v>17.7192</v>
      </c>
      <c r="W52" s="450" t="n">
        <v>76.9594</v>
      </c>
      <c r="X52" s="450" t="n">
        <v>22.7638</v>
      </c>
      <c r="Y52" s="450"/>
      <c r="Z52" s="450" t="n">
        <v>148.7498</v>
      </c>
      <c r="AA52" s="450" t="n">
        <v>68.2089</v>
      </c>
      <c r="AB52" s="450" t="n">
        <v>1.7097</v>
      </c>
      <c r="AC52" s="450" t="n">
        <v>33.2144</v>
      </c>
      <c r="AD52" s="450" t="n">
        <v>12.6967</v>
      </c>
      <c r="AE52" s="450" t="n">
        <v>23.3928</v>
      </c>
      <c r="AF52" s="450"/>
      <c r="AG52" s="450"/>
      <c r="AH52" s="450" t="n">
        <v>16.9998</v>
      </c>
      <c r="AI52" s="450" t="n">
        <v>21.3279</v>
      </c>
      <c r="AJ52" s="450" t="n">
        <v>18.7388</v>
      </c>
      <c r="AK52" s="450"/>
      <c r="AL52" s="450" t="n">
        <v>9.2808</v>
      </c>
      <c r="AM52" s="450"/>
      <c r="AN52" s="457" t="n">
        <v>11363.7</v>
      </c>
      <c r="AO52" s="457" t="n">
        <v>9866.179</v>
      </c>
      <c r="AP52" s="457" t="n">
        <v>31628.323</v>
      </c>
      <c r="AQ52" s="458" t="n">
        <v>49889.805</v>
      </c>
      <c r="AR52" s="25"/>
      <c r="AS52" s="25"/>
      <c r="AT52" s="25"/>
      <c r="AU52" s="25"/>
      <c r="AV52" s="25"/>
      <c r="AW52" s="25"/>
      <c r="AX52" s="25"/>
      <c r="AY52" s="25"/>
      <c r="AZ52" s="459" t="n">
        <v>35308.274</v>
      </c>
      <c r="BA52" s="460" t="n">
        <v>64142.969</v>
      </c>
    </row>
    <row r="53" customFormat="false" ht="15" hidden="false" customHeight="false" outlineLevel="0" collapsed="false">
      <c r="A53" s="432" t="s">
        <v>192</v>
      </c>
      <c r="B53" s="438" t="n">
        <v>643408.400858099</v>
      </c>
      <c r="C53" s="438" t="n">
        <v>465751.956613203</v>
      </c>
      <c r="D53" s="443" t="n">
        <v>142419.064384503</v>
      </c>
      <c r="E53" s="438" t="n">
        <v>63560.5759748334</v>
      </c>
      <c r="F53" s="438" t="n">
        <v>501049</v>
      </c>
      <c r="G53" s="434" t="n">
        <v>402.387775362319</v>
      </c>
      <c r="H53" s="438" t="n">
        <v>1.09334152828614</v>
      </c>
      <c r="I53" s="436" t="n">
        <v>113834.6</v>
      </c>
      <c r="J53" s="436" t="n">
        <v>47460.6</v>
      </c>
      <c r="K53" s="436" t="n">
        <v>24460.4</v>
      </c>
      <c r="L53" s="436" t="n">
        <v>28590.6</v>
      </c>
      <c r="M53" s="436" t="n">
        <v>12824.9</v>
      </c>
      <c r="N53" s="437" t="n">
        <v>4736.2</v>
      </c>
      <c r="O53" s="437" t="n">
        <v>2660</v>
      </c>
      <c r="P53" s="448" t="n">
        <v>328841</v>
      </c>
      <c r="Q53" s="448" t="n">
        <v>323066</v>
      </c>
      <c r="R53" s="449" t="n">
        <v>167825</v>
      </c>
      <c r="S53" s="449" t="n">
        <v>273504</v>
      </c>
      <c r="T53" s="450" t="n">
        <v>224.1092</v>
      </c>
      <c r="U53" s="450" t="n">
        <v>0.5908</v>
      </c>
      <c r="V53" s="450" t="n">
        <v>19.1455</v>
      </c>
      <c r="W53" s="450" t="n">
        <v>75.6811</v>
      </c>
      <c r="X53" s="450" t="n">
        <v>22.1487</v>
      </c>
      <c r="Y53" s="450"/>
      <c r="Z53" s="450" t="n">
        <v>234.5434</v>
      </c>
      <c r="AA53" s="450" t="n">
        <v>81.6325</v>
      </c>
      <c r="AB53" s="450" t="n">
        <v>2.3092</v>
      </c>
      <c r="AC53" s="450" t="n">
        <v>47.1692</v>
      </c>
      <c r="AD53" s="450" t="n">
        <v>14.6841</v>
      </c>
      <c r="AE53" s="450" t="n">
        <v>23.044</v>
      </c>
      <c r="AF53" s="450"/>
      <c r="AG53" s="450"/>
      <c r="AH53" s="450" t="n">
        <v>16.0781</v>
      </c>
      <c r="AI53" s="450" t="n">
        <v>20.5678</v>
      </c>
      <c r="AJ53" s="450" t="n">
        <v>16.6262</v>
      </c>
      <c r="AK53" s="450"/>
      <c r="AL53" s="450" t="n">
        <v>10.8061</v>
      </c>
      <c r="AM53" s="450"/>
      <c r="AN53" s="457" t="n">
        <v>16979.905</v>
      </c>
      <c r="AO53" s="457" t="n">
        <v>13477.9</v>
      </c>
      <c r="AP53" s="457" t="n">
        <v>27583.798</v>
      </c>
      <c r="AQ53" s="458" t="n">
        <v>49284.307</v>
      </c>
      <c r="AR53" s="25"/>
      <c r="AS53" s="25"/>
      <c r="AT53" s="25"/>
      <c r="AU53" s="25"/>
      <c r="AV53" s="25"/>
      <c r="AW53" s="25"/>
      <c r="AX53" s="25"/>
      <c r="AY53" s="25"/>
      <c r="AZ53" s="459" t="n">
        <v>42341.434</v>
      </c>
      <c r="BA53" s="460" t="n">
        <v>59838.167</v>
      </c>
    </row>
    <row r="54" customFormat="false" ht="15" hidden="false" customHeight="false" outlineLevel="0" collapsed="false">
      <c r="A54" s="432" t="s">
        <v>193</v>
      </c>
      <c r="B54" s="438" t="n">
        <v>660449.434081874</v>
      </c>
      <c r="C54" s="438" t="n">
        <v>470088.347337145</v>
      </c>
      <c r="D54" s="443" t="n">
        <v>143759.358218284</v>
      </c>
      <c r="E54" s="438" t="n">
        <v>68494.6626613244</v>
      </c>
      <c r="F54" s="438" t="n">
        <v>496210</v>
      </c>
      <c r="G54" s="434" t="n">
        <v>374.040757575757</v>
      </c>
      <c r="H54" s="438" t="n">
        <v>1.09153781258206</v>
      </c>
      <c r="I54" s="436" t="n">
        <v>165912.2</v>
      </c>
      <c r="J54" s="436" t="n">
        <v>65329.1</v>
      </c>
      <c r="K54" s="436" t="n">
        <v>35468.7</v>
      </c>
      <c r="L54" s="436" t="n">
        <v>39858.1</v>
      </c>
      <c r="M54" s="436" t="n">
        <v>18322.9</v>
      </c>
      <c r="N54" s="437" t="n">
        <v>6535.2</v>
      </c>
      <c r="O54" s="437" t="n">
        <v>3996.1</v>
      </c>
      <c r="P54" s="448" t="n">
        <v>373869</v>
      </c>
      <c r="Q54" s="448" t="n">
        <v>367378</v>
      </c>
      <c r="R54" s="449" t="n">
        <v>170577</v>
      </c>
      <c r="S54" s="449" t="n">
        <v>289993</v>
      </c>
      <c r="T54" s="450" t="n">
        <v>163.3783</v>
      </c>
      <c r="U54" s="450" t="n">
        <v>0.6969</v>
      </c>
      <c r="V54" s="450" t="n">
        <v>18.303</v>
      </c>
      <c r="W54" s="450" t="n">
        <v>80.4915</v>
      </c>
      <c r="X54" s="450" t="n">
        <v>28.8694</v>
      </c>
      <c r="Y54" s="450"/>
      <c r="Z54" s="450" t="n">
        <v>215.8814</v>
      </c>
      <c r="AA54" s="450" t="n">
        <v>95.6266</v>
      </c>
      <c r="AB54" s="450" t="n">
        <v>2.0269</v>
      </c>
      <c r="AC54" s="450" t="n">
        <v>57.7267</v>
      </c>
      <c r="AD54" s="450" t="n">
        <v>16.4505</v>
      </c>
      <c r="AE54" s="450" t="n">
        <v>34.2398</v>
      </c>
      <c r="AF54" s="450"/>
      <c r="AG54" s="450"/>
      <c r="AH54" s="450" t="n">
        <v>24.1573</v>
      </c>
      <c r="AI54" s="450" t="n">
        <v>17.5409</v>
      </c>
      <c r="AJ54" s="450" t="n">
        <v>20.34</v>
      </c>
      <c r="AK54" s="450"/>
      <c r="AL54" s="450" t="n">
        <v>10.0217</v>
      </c>
      <c r="AM54" s="450"/>
      <c r="AN54" s="457" t="n">
        <v>19760.442</v>
      </c>
      <c r="AO54" s="457" t="n">
        <v>21020.1</v>
      </c>
      <c r="AP54" s="457" t="n">
        <v>28018.129</v>
      </c>
      <c r="AQ54" s="458" t="n">
        <v>53122.803</v>
      </c>
      <c r="AR54" s="25"/>
      <c r="AS54" s="25"/>
      <c r="AT54" s="25"/>
      <c r="AU54" s="25"/>
      <c r="AV54" s="25"/>
      <c r="AW54" s="25"/>
      <c r="AX54" s="25"/>
      <c r="AY54" s="25"/>
      <c r="AZ54" s="459" t="n">
        <v>55699.075</v>
      </c>
      <c r="BA54" s="460" t="n">
        <v>62523.857</v>
      </c>
    </row>
    <row r="55" customFormat="false" ht="15" hidden="false" customHeight="false" outlineLevel="0" collapsed="false">
      <c r="A55" s="432" t="s">
        <v>194</v>
      </c>
      <c r="B55" s="438" t="n">
        <v>693335.876942555</v>
      </c>
      <c r="C55" s="438" t="n">
        <v>499131.778185419</v>
      </c>
      <c r="D55" s="443" t="n">
        <v>165806.225831017</v>
      </c>
      <c r="E55" s="438" t="n">
        <v>70814.2667958489</v>
      </c>
      <c r="F55" s="438" t="n">
        <v>498500</v>
      </c>
      <c r="G55" s="434" t="n">
        <v>359.44080952381</v>
      </c>
      <c r="H55" s="438" t="n">
        <v>1.0923310361429</v>
      </c>
      <c r="I55" s="436" t="n">
        <v>44571.3</v>
      </c>
      <c r="J55" s="436" t="n">
        <v>15494.4</v>
      </c>
      <c r="K55" s="436" t="n">
        <v>8447.5</v>
      </c>
      <c r="L55" s="436" t="n">
        <v>8497.8</v>
      </c>
      <c r="M55" s="436" t="n">
        <v>4453.6</v>
      </c>
      <c r="N55" s="437" t="n">
        <v>1412.9</v>
      </c>
      <c r="O55" s="437" t="n">
        <v>745.7</v>
      </c>
      <c r="P55" s="448" t="n">
        <v>68933</v>
      </c>
      <c r="Q55" s="448" t="n">
        <v>66138</v>
      </c>
      <c r="R55" s="449" t="n">
        <v>121036</v>
      </c>
      <c r="S55" s="449" t="n">
        <v>246693</v>
      </c>
      <c r="T55" s="450" t="n">
        <v>40.5201</v>
      </c>
      <c r="U55" s="450" t="n">
        <v>0.3294</v>
      </c>
      <c r="V55" s="450" t="n">
        <v>14.581</v>
      </c>
      <c r="W55" s="450" t="n">
        <v>56.7243</v>
      </c>
      <c r="X55" s="450" t="n">
        <v>28.631</v>
      </c>
      <c r="Y55" s="450"/>
      <c r="Z55" s="450" t="n">
        <v>36.6222</v>
      </c>
      <c r="AA55" s="450" t="n">
        <v>61.5666</v>
      </c>
      <c r="AB55" s="450" t="n">
        <v>2.3831</v>
      </c>
      <c r="AC55" s="450" t="n">
        <v>42.6362</v>
      </c>
      <c r="AD55" s="450" t="n">
        <v>15.3302</v>
      </c>
      <c r="AE55" s="450" t="n">
        <v>23.9067</v>
      </c>
      <c r="AF55" s="450"/>
      <c r="AG55" s="450"/>
      <c r="AH55" s="450" t="n">
        <v>14.5675</v>
      </c>
      <c r="AI55" s="450" t="n">
        <v>18.5065</v>
      </c>
      <c r="AJ55" s="450" t="n">
        <v>11.6165</v>
      </c>
      <c r="AK55" s="450"/>
      <c r="AL55" s="450" t="n">
        <v>5.5569</v>
      </c>
      <c r="AM55" s="450"/>
      <c r="AN55" s="457" t="n">
        <v>20600.414</v>
      </c>
      <c r="AO55" s="457" t="n">
        <v>24585.424</v>
      </c>
      <c r="AP55" s="457" t="n">
        <v>29865.919</v>
      </c>
      <c r="AQ55" s="458" t="n">
        <v>56888.4</v>
      </c>
      <c r="AR55" s="25"/>
      <c r="AS55" s="25"/>
      <c r="AT55" s="25"/>
      <c r="AU55" s="25"/>
      <c r="AV55" s="25"/>
      <c r="AW55" s="25"/>
      <c r="AX55" s="25"/>
      <c r="AY55" s="25"/>
      <c r="AZ55" s="459" t="n">
        <v>79362.204</v>
      </c>
      <c r="BA55" s="460" t="n">
        <v>55417.462</v>
      </c>
    </row>
    <row r="56" customFormat="false" ht="15" hidden="false" customHeight="false" outlineLevel="0" collapsed="false">
      <c r="A56" s="432" t="s">
        <v>195</v>
      </c>
      <c r="B56" s="438" t="n">
        <v>715451.456307132</v>
      </c>
      <c r="C56" s="438" t="n">
        <v>513173.10260235</v>
      </c>
      <c r="D56" s="443" t="n">
        <v>172682.911099429</v>
      </c>
      <c r="E56" s="438" t="n">
        <v>71040.0708813511</v>
      </c>
      <c r="F56" s="438" t="n">
        <v>491000</v>
      </c>
      <c r="G56" s="434" t="n">
        <v>353.966893939394</v>
      </c>
      <c r="H56" s="438" t="n">
        <v>1.0998952019563</v>
      </c>
      <c r="I56" s="436" t="n">
        <v>96834.6</v>
      </c>
      <c r="J56" s="436" t="n">
        <v>37373.1</v>
      </c>
      <c r="K56" s="436" t="n">
        <v>19208.4</v>
      </c>
      <c r="L56" s="436" t="n">
        <v>17836.6</v>
      </c>
      <c r="M56" s="436" t="n">
        <v>9662.3</v>
      </c>
      <c r="N56" s="437" t="n">
        <v>3708.9</v>
      </c>
      <c r="O56" s="437" t="n">
        <v>1764.5</v>
      </c>
      <c r="P56" s="448" t="n">
        <v>242442</v>
      </c>
      <c r="Q56" s="448" t="n">
        <v>236128</v>
      </c>
      <c r="R56" s="449" t="n">
        <v>153857</v>
      </c>
      <c r="S56" s="449" t="n">
        <v>284765</v>
      </c>
      <c r="T56" s="450" t="n">
        <v>75.1369</v>
      </c>
      <c r="U56" s="450" t="n">
        <v>0.3864</v>
      </c>
      <c r="V56" s="450" t="n">
        <v>16.6504</v>
      </c>
      <c r="W56" s="450" t="n">
        <v>77.3069</v>
      </c>
      <c r="X56" s="450" t="n">
        <v>23.6863</v>
      </c>
      <c r="Y56" s="450"/>
      <c r="Z56" s="450" t="n">
        <v>187.2814</v>
      </c>
      <c r="AA56" s="450" t="n">
        <v>76.5191</v>
      </c>
      <c r="AB56" s="450" t="n">
        <v>2.791</v>
      </c>
      <c r="AC56" s="450" t="n">
        <v>40.7745</v>
      </c>
      <c r="AD56" s="450" t="n">
        <v>16.6467</v>
      </c>
      <c r="AE56" s="450" t="n">
        <v>27.0201</v>
      </c>
      <c r="AF56" s="450"/>
      <c r="AG56" s="450"/>
      <c r="AH56" s="450" t="n">
        <v>23.9697</v>
      </c>
      <c r="AI56" s="450" t="n">
        <v>25.6039</v>
      </c>
      <c r="AJ56" s="450" t="n">
        <v>21.1438</v>
      </c>
      <c r="AK56" s="450"/>
      <c r="AL56" s="450" t="n">
        <v>11.1577</v>
      </c>
      <c r="AM56" s="450"/>
      <c r="AN56" s="457" t="n">
        <v>24179.098</v>
      </c>
      <c r="AO56" s="457" t="n">
        <v>33626.843</v>
      </c>
      <c r="AP56" s="457" t="n">
        <v>27419.445</v>
      </c>
      <c r="AQ56" s="458" t="n">
        <v>57465.271</v>
      </c>
      <c r="AR56" s="25"/>
      <c r="AS56" s="25"/>
      <c r="AT56" s="25"/>
      <c r="AU56" s="25"/>
      <c r="AV56" s="25"/>
      <c r="AW56" s="25"/>
      <c r="AX56" s="25"/>
      <c r="AY56" s="25"/>
      <c r="AZ56" s="459" t="n">
        <v>109525.074</v>
      </c>
      <c r="BA56" s="460" t="n">
        <v>47366.131</v>
      </c>
    </row>
    <row r="57" customFormat="false" ht="15" hidden="false" customHeight="false" outlineLevel="0" collapsed="false">
      <c r="A57" s="432" t="s">
        <v>196</v>
      </c>
      <c r="B57" s="438" t="n">
        <v>734933.086500068</v>
      </c>
      <c r="C57" s="438" t="n">
        <v>520418.125963581</v>
      </c>
      <c r="D57" s="443" t="n">
        <v>178832.07188804</v>
      </c>
      <c r="E57" s="438" t="n">
        <v>77613.9202103124</v>
      </c>
      <c r="F57" s="438" t="n">
        <v>505600</v>
      </c>
      <c r="G57" s="434" t="n">
        <v>337.830367651672</v>
      </c>
      <c r="H57" s="438" t="n">
        <v>1.10488982690286</v>
      </c>
      <c r="I57" s="436" t="n">
        <v>162972.4</v>
      </c>
      <c r="J57" s="436" t="n">
        <v>55883.4</v>
      </c>
      <c r="K57" s="436" t="n">
        <v>31583.9</v>
      </c>
      <c r="L57" s="436" t="n">
        <v>29478</v>
      </c>
      <c r="M57" s="436" t="n">
        <v>15220.6</v>
      </c>
      <c r="N57" s="437" t="n">
        <v>6072.3</v>
      </c>
      <c r="O57" s="437" t="n">
        <v>2761.9</v>
      </c>
      <c r="P57" s="448" t="n">
        <v>414526</v>
      </c>
      <c r="Q57" s="448" t="n">
        <v>404141</v>
      </c>
      <c r="R57" s="449" t="n">
        <v>169270</v>
      </c>
      <c r="S57" s="449" t="n">
        <v>328804</v>
      </c>
      <c r="T57" s="450" t="n">
        <v>264.473</v>
      </c>
      <c r="U57" s="450" t="n">
        <v>0.378</v>
      </c>
      <c r="V57" s="450" t="n">
        <v>19.7148</v>
      </c>
      <c r="W57" s="450" t="n">
        <v>77.5663</v>
      </c>
      <c r="X57" s="450" t="n">
        <v>21.8632</v>
      </c>
      <c r="Y57" s="450"/>
      <c r="Z57" s="450" t="n">
        <v>287.4873</v>
      </c>
      <c r="AA57" s="450" t="n">
        <v>93.4435</v>
      </c>
      <c r="AB57" s="450" t="n">
        <v>4.3921</v>
      </c>
      <c r="AC57" s="450" t="n">
        <v>63.538</v>
      </c>
      <c r="AD57" s="450" t="n">
        <v>19.8732</v>
      </c>
      <c r="AE57" s="450" t="n">
        <v>30.0251</v>
      </c>
      <c r="AF57" s="450"/>
      <c r="AG57" s="450"/>
      <c r="AH57" s="450" t="n">
        <v>18.9536</v>
      </c>
      <c r="AI57" s="450" t="n">
        <v>23.3066</v>
      </c>
      <c r="AJ57" s="450" t="n">
        <v>20.1518</v>
      </c>
      <c r="AK57" s="450"/>
      <c r="AL57" s="450" t="n">
        <v>13.3309</v>
      </c>
      <c r="AM57" s="450"/>
      <c r="AN57" s="457" t="n">
        <v>27745.753</v>
      </c>
      <c r="AO57" s="457" t="n">
        <v>42784.762</v>
      </c>
      <c r="AP57" s="457" t="n">
        <v>28323.576</v>
      </c>
      <c r="AQ57" s="458" t="n">
        <v>61712.833</v>
      </c>
      <c r="AR57" s="25"/>
      <c r="AS57" s="25"/>
      <c r="AT57" s="25"/>
      <c r="AU57" s="25"/>
      <c r="AV57" s="25"/>
      <c r="AW57" s="25"/>
      <c r="AX57" s="25"/>
      <c r="AY57" s="25"/>
      <c r="AZ57" s="459" t="n">
        <v>139134.697</v>
      </c>
      <c r="BA57" s="460" t="n">
        <v>49072.994</v>
      </c>
    </row>
    <row r="58" customFormat="false" ht="15" hidden="false" customHeight="false" outlineLevel="0" collapsed="false">
      <c r="A58" s="432" t="s">
        <v>197</v>
      </c>
      <c r="B58" s="438" t="n">
        <v>744415.305012463</v>
      </c>
      <c r="C58" s="438" t="n">
        <v>536091.471192152</v>
      </c>
      <c r="D58" s="443" t="n">
        <v>218675.750319136</v>
      </c>
      <c r="E58" s="438" t="n">
        <v>74364.5429175103</v>
      </c>
      <c r="F58" s="438" t="n">
        <v>507100</v>
      </c>
      <c r="G58" s="434" t="n">
        <v>317.078393719807</v>
      </c>
      <c r="H58" s="438" t="n">
        <v>1.10773463953633</v>
      </c>
      <c r="I58" s="436" t="n">
        <v>248007.1</v>
      </c>
      <c r="J58" s="436" t="n">
        <v>75503.6</v>
      </c>
      <c r="K58" s="436" t="n">
        <v>46828.4</v>
      </c>
      <c r="L58" s="436" t="n">
        <v>41546.9</v>
      </c>
      <c r="M58" s="436" t="n">
        <v>24010.1</v>
      </c>
      <c r="N58" s="437" t="n">
        <v>9184.6</v>
      </c>
      <c r="O58" s="461" t="n">
        <v>4222.6</v>
      </c>
      <c r="P58" s="448" t="n">
        <v>463979</v>
      </c>
      <c r="Q58" s="448" t="n">
        <v>456796</v>
      </c>
      <c r="R58" s="449" t="n">
        <v>160048</v>
      </c>
      <c r="S58" s="449" t="n">
        <v>372708</v>
      </c>
      <c r="T58" s="450" t="n">
        <v>193.0804</v>
      </c>
      <c r="U58" s="450" t="n">
        <v>0.4357</v>
      </c>
      <c r="V58" s="450" t="n">
        <v>19.9971</v>
      </c>
      <c r="W58" s="450" t="n">
        <v>83.5068</v>
      </c>
      <c r="X58" s="450" t="n">
        <v>31.2439</v>
      </c>
      <c r="Y58" s="450"/>
      <c r="Z58" s="450" t="n">
        <v>261.3965</v>
      </c>
      <c r="AA58" s="450" t="n">
        <v>111.1875</v>
      </c>
      <c r="AB58" s="450" t="n">
        <v>2.8749</v>
      </c>
      <c r="AC58" s="450" t="n">
        <v>71.3839</v>
      </c>
      <c r="AD58" s="450" t="n">
        <v>28.2184</v>
      </c>
      <c r="AE58" s="450" t="n">
        <v>37.4439</v>
      </c>
      <c r="AF58" s="450"/>
      <c r="AG58" s="450"/>
      <c r="AH58" s="450" t="n">
        <v>22.1261</v>
      </c>
      <c r="AI58" s="450" t="n">
        <v>21.6863</v>
      </c>
      <c r="AJ58" s="450" t="n">
        <v>24.8906</v>
      </c>
      <c r="AK58" s="450"/>
      <c r="AL58" s="450" t="n">
        <v>10.3715</v>
      </c>
      <c r="AM58" s="450"/>
      <c r="AN58" s="457" t="n">
        <v>33911.682</v>
      </c>
      <c r="AO58" s="457" t="n">
        <v>58233.807</v>
      </c>
      <c r="AP58" s="457" t="n">
        <v>24349.049</v>
      </c>
      <c r="AQ58" s="458" t="n">
        <v>56575.53</v>
      </c>
      <c r="AR58" s="25"/>
      <c r="AS58" s="25"/>
      <c r="AT58" s="25"/>
      <c r="AU58" s="25"/>
      <c r="AV58" s="25"/>
      <c r="AW58" s="25"/>
      <c r="AX58" s="25"/>
      <c r="AY58" s="25"/>
      <c r="AZ58" s="459" t="n">
        <v>170864.818</v>
      </c>
      <c r="BA58" s="460" t="n">
        <v>52530.065</v>
      </c>
    </row>
    <row r="59" customFormat="false" ht="15" hidden="false" customHeight="false" outlineLevel="0" collapsed="false">
      <c r="A59" s="432" t="s">
        <v>198</v>
      </c>
      <c r="B59" s="438" t="n">
        <v>769100.93436882</v>
      </c>
      <c r="C59" s="438" t="n">
        <v>525873.252358387</v>
      </c>
      <c r="D59" s="443" t="n">
        <v>189409.897119066</v>
      </c>
      <c r="E59" s="438" t="n">
        <v>76841.0876668837</v>
      </c>
      <c r="F59" s="438" t="n">
        <v>562300</v>
      </c>
      <c r="G59" s="434" t="n">
        <v>308.055092352092</v>
      </c>
      <c r="H59" s="438" t="n">
        <v>1.11263565757241</v>
      </c>
      <c r="I59" s="436" t="n">
        <v>63870.8</v>
      </c>
      <c r="J59" s="436" t="n">
        <v>20110.4</v>
      </c>
      <c r="K59" s="436" t="n">
        <v>10751.1</v>
      </c>
      <c r="L59" s="436" t="n">
        <v>10013.4</v>
      </c>
      <c r="M59" s="436" t="n">
        <v>6355.1</v>
      </c>
      <c r="N59" s="437" t="n">
        <v>2074.6</v>
      </c>
      <c r="O59" s="437" t="n">
        <v>21279.9</v>
      </c>
      <c r="P59" s="448" t="n">
        <v>101025</v>
      </c>
      <c r="Q59" s="448" t="n">
        <v>96953</v>
      </c>
      <c r="R59" s="449" t="n">
        <v>111417</v>
      </c>
      <c r="S59" s="449" t="n">
        <v>275737</v>
      </c>
      <c r="T59" s="450" t="n">
        <v>39.8101</v>
      </c>
      <c r="U59" s="450" t="n">
        <v>2.2142</v>
      </c>
      <c r="V59" s="450" t="n">
        <v>13.4257</v>
      </c>
      <c r="W59" s="450" t="n">
        <v>63.3174</v>
      </c>
      <c r="X59" s="450" t="n">
        <v>32.3525</v>
      </c>
      <c r="Y59" s="450"/>
      <c r="Z59" s="450" t="n">
        <v>43.8899</v>
      </c>
      <c r="AA59" s="450" t="n">
        <v>69.4789</v>
      </c>
      <c r="AB59" s="450" t="n">
        <v>2.3362</v>
      </c>
      <c r="AC59" s="450" t="n">
        <v>56.1975</v>
      </c>
      <c r="AD59" s="450" t="n">
        <v>31.8421</v>
      </c>
      <c r="AE59" s="450" t="n">
        <v>25.209</v>
      </c>
      <c r="AF59" s="450"/>
      <c r="AG59" s="450"/>
      <c r="AH59" s="450" t="n">
        <v>19.2534</v>
      </c>
      <c r="AI59" s="450" t="n">
        <v>17.8237</v>
      </c>
      <c r="AJ59" s="450" t="n">
        <v>16.5641</v>
      </c>
      <c r="AK59" s="450"/>
      <c r="AL59" s="450" t="n">
        <v>7.54</v>
      </c>
      <c r="AM59" s="450"/>
      <c r="AN59" s="457" t="n">
        <v>32498.664</v>
      </c>
      <c r="AO59" s="457" t="n">
        <v>63252.342</v>
      </c>
      <c r="AP59" s="457" t="n">
        <v>31748.062</v>
      </c>
      <c r="AQ59" s="458" t="n">
        <v>61132.519</v>
      </c>
      <c r="AR59" s="25"/>
      <c r="AS59" s="25"/>
      <c r="AT59" s="25"/>
      <c r="AU59" s="25"/>
      <c r="AV59" s="25"/>
      <c r="AW59" s="25"/>
      <c r="AX59" s="25"/>
      <c r="AY59" s="25"/>
      <c r="AZ59" s="459" t="n">
        <v>191322.892</v>
      </c>
      <c r="BA59" s="460" t="n">
        <v>58665.612</v>
      </c>
    </row>
    <row r="60" customFormat="false" ht="15" hidden="false" customHeight="false" outlineLevel="0" collapsed="false">
      <c r="A60" s="432" t="s">
        <v>199</v>
      </c>
      <c r="B60" s="438" t="n">
        <v>797937.229439279</v>
      </c>
      <c r="C60" s="438" t="n">
        <v>536867.182549138</v>
      </c>
      <c r="D60" s="443" t="n">
        <v>206694.899706082</v>
      </c>
      <c r="E60" s="438" t="n">
        <v>78278.0108405744</v>
      </c>
      <c r="F60" s="438" t="n">
        <v>554300</v>
      </c>
      <c r="G60" s="434" t="n">
        <v>307.10733030303</v>
      </c>
      <c r="H60" s="438" t="n">
        <v>1.12404287167412</v>
      </c>
      <c r="I60" s="436" t="n">
        <v>141632.8</v>
      </c>
      <c r="J60" s="436" t="n">
        <v>46527.8</v>
      </c>
      <c r="K60" s="436" t="n">
        <v>23805.5</v>
      </c>
      <c r="L60" s="436" t="n">
        <v>20855.4</v>
      </c>
      <c r="M60" s="436" t="n">
        <v>15406.5</v>
      </c>
      <c r="N60" s="437" t="n">
        <v>4244.6</v>
      </c>
      <c r="O60" s="437" t="n">
        <v>46617.2</v>
      </c>
      <c r="P60" s="448" t="n">
        <v>293437</v>
      </c>
      <c r="Q60" s="448" t="n">
        <v>283774</v>
      </c>
      <c r="R60" s="449" t="n">
        <v>139426</v>
      </c>
      <c r="S60" s="449" t="n">
        <v>345089</v>
      </c>
      <c r="T60" s="450" t="n">
        <v>80.0947</v>
      </c>
      <c r="U60" s="450" t="n">
        <v>1.4929</v>
      </c>
      <c r="V60" s="450" t="n">
        <v>17.085</v>
      </c>
      <c r="W60" s="450" t="n">
        <v>80.7904</v>
      </c>
      <c r="X60" s="450" t="n">
        <v>20.1321</v>
      </c>
      <c r="Y60" s="450"/>
      <c r="Z60" s="450" t="n">
        <v>208.5844</v>
      </c>
      <c r="AA60" s="450" t="n">
        <v>87.8138</v>
      </c>
      <c r="AB60" s="450" t="n">
        <v>3.9513</v>
      </c>
      <c r="AC60" s="450" t="n">
        <v>54.2201</v>
      </c>
      <c r="AD60" s="450" t="n">
        <v>25.4705</v>
      </c>
      <c r="AE60" s="450" t="n">
        <v>33.4549</v>
      </c>
      <c r="AF60" s="450"/>
      <c r="AG60" s="450"/>
      <c r="AH60" s="450" t="n">
        <v>27.254</v>
      </c>
      <c r="AI60" s="450" t="n">
        <v>27.26</v>
      </c>
      <c r="AJ60" s="450" t="n">
        <v>22.8457</v>
      </c>
      <c r="AK60" s="450"/>
      <c r="AL60" s="450" t="n">
        <v>9.5333</v>
      </c>
      <c r="AM60" s="450"/>
      <c r="AN60" s="457" t="n">
        <v>33918.226</v>
      </c>
      <c r="AO60" s="457" t="n">
        <v>70536.773</v>
      </c>
      <c r="AP60" s="457" t="n">
        <v>27798.461</v>
      </c>
      <c r="AQ60" s="458" t="n">
        <v>68724.956</v>
      </c>
      <c r="AR60" s="25"/>
      <c r="AS60" s="25"/>
      <c r="AT60" s="25"/>
      <c r="AU60" s="25"/>
      <c r="AV60" s="25"/>
      <c r="AW60" s="25"/>
      <c r="AX60" s="25"/>
      <c r="AY60" s="25"/>
      <c r="AZ60" s="459" t="n">
        <v>227796.867</v>
      </c>
      <c r="BA60" s="460" t="n">
        <v>62279.684</v>
      </c>
    </row>
    <row r="61" s="302" customFormat="true" ht="15" hidden="false" customHeight="false" outlineLevel="0" collapsed="false">
      <c r="A61" s="462" t="s">
        <v>200</v>
      </c>
      <c r="B61" s="463" t="n">
        <v>826165.552084268</v>
      </c>
      <c r="C61" s="463" t="n">
        <v>573977.412036464</v>
      </c>
      <c r="D61" s="464" t="n">
        <v>224146.890043266</v>
      </c>
      <c r="E61" s="463" t="n">
        <v>79100.9776010126</v>
      </c>
      <c r="F61" s="463" t="n">
        <v>554400</v>
      </c>
      <c r="G61" s="444" t="n">
        <v>302.304806060606</v>
      </c>
      <c r="H61" s="463" t="n">
        <v>1.12167091063148</v>
      </c>
      <c r="I61" s="445" t="n">
        <v>229524.3</v>
      </c>
      <c r="J61" s="445" t="n">
        <v>65862.1</v>
      </c>
      <c r="K61" s="445" t="n">
        <v>38589.4</v>
      </c>
      <c r="L61" s="445" t="n">
        <v>34325</v>
      </c>
      <c r="M61" s="445" t="n">
        <v>26246.8</v>
      </c>
      <c r="N61" s="446" t="n">
        <v>7397</v>
      </c>
      <c r="O61" s="446" t="n">
        <v>72581.8</v>
      </c>
      <c r="P61" s="449" t="n">
        <v>621458</v>
      </c>
      <c r="Q61" s="449" t="n">
        <v>604923</v>
      </c>
      <c r="R61" s="449" t="n">
        <v>157759</v>
      </c>
      <c r="S61" s="449" t="n">
        <v>409808</v>
      </c>
      <c r="T61" s="465" t="n">
        <v>282.3071</v>
      </c>
      <c r="U61" s="465" t="n">
        <v>1.5717</v>
      </c>
      <c r="V61" s="465" t="n">
        <v>16.3965</v>
      </c>
      <c r="W61" s="465" t="n">
        <v>83.9244</v>
      </c>
      <c r="X61" s="465" t="n">
        <v>24.2592</v>
      </c>
      <c r="Y61" s="465"/>
      <c r="Z61" s="465" t="n">
        <v>393.009</v>
      </c>
      <c r="AA61" s="465" t="n">
        <v>121.5825</v>
      </c>
      <c r="AB61" s="465" t="n">
        <v>5.1475</v>
      </c>
      <c r="AC61" s="465" t="n">
        <v>68.6847</v>
      </c>
      <c r="AD61" s="465" t="n">
        <v>33.4009</v>
      </c>
      <c r="AE61" s="465" t="n">
        <v>32.8168</v>
      </c>
      <c r="AF61" s="465"/>
      <c r="AG61" s="465"/>
      <c r="AH61" s="465" t="n">
        <v>23.8123</v>
      </c>
      <c r="AI61" s="465" t="n">
        <v>25.8555</v>
      </c>
      <c r="AJ61" s="465" t="n">
        <v>27.8283</v>
      </c>
      <c r="AK61" s="465"/>
      <c r="AL61" s="465" t="n">
        <v>12.5213</v>
      </c>
      <c r="AM61" s="465"/>
      <c r="AN61" s="466" t="n">
        <v>38272.585</v>
      </c>
      <c r="AO61" s="466" t="n">
        <v>80764.082</v>
      </c>
      <c r="AP61" s="466" t="n">
        <v>24657.139</v>
      </c>
      <c r="AQ61" s="467" t="n">
        <v>73020.031</v>
      </c>
      <c r="AR61" s="307"/>
      <c r="AS61" s="307"/>
      <c r="AT61" s="307"/>
      <c r="AU61" s="307"/>
      <c r="AV61" s="307"/>
      <c r="AW61" s="307"/>
      <c r="AX61" s="307"/>
      <c r="AY61" s="307"/>
      <c r="AZ61" s="459" t="n">
        <v>253157.512</v>
      </c>
      <c r="BA61" s="460" t="n">
        <v>66338.18</v>
      </c>
    </row>
    <row r="62" s="302" customFormat="true" ht="15" hidden="false" customHeight="false" outlineLevel="0" collapsed="false">
      <c r="A62" s="462" t="s">
        <v>201</v>
      </c>
      <c r="B62" s="463" t="n">
        <v>696762.159082102</v>
      </c>
      <c r="C62" s="463" t="n">
        <v>574989.855914153</v>
      </c>
      <c r="D62" s="464" t="n">
        <v>204861.6505047</v>
      </c>
      <c r="E62" s="463" t="n">
        <v>81975.7408968758</v>
      </c>
      <c r="F62" s="463" t="n">
        <v>584600</v>
      </c>
      <c r="G62" s="444" t="n">
        <v>306.410372332016</v>
      </c>
      <c r="H62" s="463" t="n">
        <v>1.12561481597395</v>
      </c>
      <c r="I62" s="445" t="n">
        <v>86212.2</v>
      </c>
      <c r="J62" s="445" t="n">
        <v>53748.6</v>
      </c>
      <c r="K62" s="445" t="n">
        <v>45878.5</v>
      </c>
      <c r="L62" s="445" t="n">
        <v>2.8</v>
      </c>
      <c r="M62" s="445" t="n">
        <v>20341.2</v>
      </c>
      <c r="N62" s="446" t="n">
        <v>6724.1</v>
      </c>
      <c r="O62" s="446" t="n">
        <v>3863.2</v>
      </c>
      <c r="P62" s="449" t="n">
        <v>442455</v>
      </c>
      <c r="Q62" s="449" t="n">
        <v>433135</v>
      </c>
      <c r="R62" s="449" t="n">
        <v>128312</v>
      </c>
      <c r="S62" s="449" t="n">
        <v>420056</v>
      </c>
      <c r="T62" s="465" t="n">
        <v>172.6364</v>
      </c>
      <c r="U62" s="465" t="n">
        <v>1.7954</v>
      </c>
      <c r="V62" s="465" t="n">
        <v>8.5836</v>
      </c>
      <c r="W62" s="465" t="n">
        <v>87.4759</v>
      </c>
      <c r="X62" s="465" t="n">
        <v>26.6037</v>
      </c>
      <c r="Y62" s="465"/>
      <c r="Z62" s="465" t="n">
        <v>257.5549</v>
      </c>
      <c r="AA62" s="465" t="n">
        <v>134.1959</v>
      </c>
      <c r="AB62" s="465" t="n">
        <v>3.5712</v>
      </c>
      <c r="AC62" s="465" t="n">
        <v>63.2288</v>
      </c>
      <c r="AD62" s="465" t="n">
        <v>31.6863</v>
      </c>
      <c r="AE62" s="465" t="n">
        <v>42.0405</v>
      </c>
      <c r="AF62" s="465"/>
      <c r="AG62" s="465"/>
      <c r="AH62" s="465" t="n">
        <v>25.2915</v>
      </c>
      <c r="AI62" s="465" t="n">
        <v>25.9744</v>
      </c>
      <c r="AJ62" s="465" t="n">
        <v>28.4037</v>
      </c>
      <c r="AK62" s="465"/>
      <c r="AL62" s="465" t="n">
        <v>13.8124</v>
      </c>
      <c r="AM62" s="465"/>
      <c r="AN62" s="466" t="n">
        <v>29757.758</v>
      </c>
      <c r="AO62" s="466" t="n">
        <v>67622.132</v>
      </c>
      <c r="AP62" s="466" t="n">
        <v>22386.128</v>
      </c>
      <c r="AQ62" s="467" t="n">
        <v>82172.858</v>
      </c>
      <c r="AR62" s="468"/>
      <c r="AS62" s="468"/>
      <c r="AT62" s="468"/>
      <c r="AU62" s="469"/>
      <c r="AV62" s="469"/>
      <c r="AW62" s="469"/>
      <c r="AX62" s="469"/>
      <c r="AY62" s="469"/>
      <c r="AZ62" s="459" t="n">
        <v>261200.447</v>
      </c>
      <c r="BA62" s="460" t="n">
        <v>71636.331</v>
      </c>
    </row>
    <row r="63" customFormat="false" ht="15" hidden="false" customHeight="false" outlineLevel="0" collapsed="false">
      <c r="A63" s="432" t="s">
        <v>202</v>
      </c>
      <c r="B63" s="438" t="n">
        <v>687733.16451839</v>
      </c>
      <c r="C63" s="438" t="n">
        <v>519897.583875625</v>
      </c>
      <c r="D63" s="443" t="n">
        <v>214631.792529551</v>
      </c>
      <c r="E63" s="438" t="n">
        <v>89426.475611801</v>
      </c>
      <c r="F63" s="438" t="n">
        <v>743700</v>
      </c>
      <c r="G63" s="434" t="n">
        <v>325.556233333333</v>
      </c>
      <c r="H63" s="438" t="n">
        <v>1.15229895618987</v>
      </c>
      <c r="I63" s="436" t="n">
        <v>51016.2</v>
      </c>
      <c r="J63" s="436" t="n">
        <v>15922.7</v>
      </c>
      <c r="K63" s="436" t="n">
        <v>11980.7</v>
      </c>
      <c r="L63" s="436" t="n">
        <v>9254.2</v>
      </c>
      <c r="M63" s="436" t="n">
        <v>6301.6</v>
      </c>
      <c r="N63" s="437" t="n">
        <v>1083.2</v>
      </c>
      <c r="O63" s="437" t="n">
        <v>21531.1</v>
      </c>
      <c r="P63" s="448" t="n">
        <v>94708</v>
      </c>
      <c r="Q63" s="448" t="n">
        <v>97226</v>
      </c>
      <c r="R63" s="449" t="n">
        <v>76160</v>
      </c>
      <c r="S63" s="449" t="n">
        <v>232230</v>
      </c>
      <c r="T63" s="450" t="n">
        <v>37.115062456633</v>
      </c>
      <c r="U63" s="450" t="n">
        <v>2.42352901524257</v>
      </c>
      <c r="V63" s="450" t="n">
        <v>6.5503604398458</v>
      </c>
      <c r="W63" s="450" t="n">
        <v>52.2216327641076</v>
      </c>
      <c r="X63" s="450" t="n">
        <v>27.7412801415545</v>
      </c>
      <c r="Y63" s="450"/>
      <c r="Z63" s="450" t="n">
        <v>47.7542495045033</v>
      </c>
      <c r="AA63" s="450" t="n">
        <v>71.6879038043296</v>
      </c>
      <c r="AB63" s="450" t="n">
        <v>3.35581722913878</v>
      </c>
      <c r="AC63" s="450" t="n">
        <v>53.408982856043</v>
      </c>
      <c r="AD63" s="450" t="n">
        <v>25.7197225542007</v>
      </c>
      <c r="AE63" s="450" t="n">
        <v>33.1356578566232</v>
      </c>
      <c r="AF63" s="450"/>
      <c r="AG63" s="450"/>
      <c r="AH63" s="450" t="n">
        <v>23.5025202737259</v>
      </c>
      <c r="AI63" s="450" t="n">
        <v>22.4918236537205</v>
      </c>
      <c r="AJ63" s="450" t="n">
        <v>19.7721907238341</v>
      </c>
      <c r="AK63" s="450"/>
      <c r="AL63" s="450" t="n">
        <v>11.444213747039</v>
      </c>
      <c r="AM63" s="450"/>
      <c r="AN63" s="457" t="n">
        <v>20208.102</v>
      </c>
      <c r="AO63" s="457" t="n">
        <v>33286.683</v>
      </c>
      <c r="AP63" s="457" t="n">
        <v>31275.907</v>
      </c>
      <c r="AQ63" s="458" t="n">
        <v>140412.247</v>
      </c>
      <c r="AR63" s="468"/>
      <c r="AS63" s="468"/>
      <c r="AT63" s="468"/>
      <c r="AU63" s="469"/>
      <c r="AV63" s="469"/>
      <c r="AW63" s="469"/>
      <c r="AX63" s="469"/>
      <c r="AY63" s="469"/>
      <c r="AZ63" s="459" t="n">
        <v>237740.858</v>
      </c>
      <c r="BA63" s="460" t="n">
        <v>89295.456</v>
      </c>
    </row>
    <row r="64" customFormat="false" ht="15" hidden="false" customHeight="false" outlineLevel="0" collapsed="false">
      <c r="A64" s="432" t="s">
        <v>203</v>
      </c>
      <c r="B64" s="438" t="n">
        <v>662320.903997622</v>
      </c>
      <c r="C64" s="438" t="n">
        <v>524675.91711688</v>
      </c>
      <c r="D64" s="443" t="n">
        <v>226340.062662978</v>
      </c>
      <c r="E64" s="438" t="n">
        <v>88675.1332109257</v>
      </c>
      <c r="F64" s="438" t="n">
        <v>989600</v>
      </c>
      <c r="G64" s="434" t="n">
        <v>370.5326</v>
      </c>
      <c r="H64" s="438" t="n">
        <v>1.10274049399368</v>
      </c>
      <c r="I64" s="436" t="n">
        <v>104762.1</v>
      </c>
      <c r="J64" s="445" t="n">
        <v>44876.8</v>
      </c>
      <c r="K64" s="436" t="n">
        <v>26794.2</v>
      </c>
      <c r="L64" s="436" t="n">
        <v>19052.8</v>
      </c>
      <c r="M64" s="436" t="n">
        <v>11817.3</v>
      </c>
      <c r="N64" s="437" t="n">
        <v>2219.1</v>
      </c>
      <c r="O64" s="437" t="n">
        <v>47845.3</v>
      </c>
      <c r="P64" s="448" t="n">
        <v>181554</v>
      </c>
      <c r="Q64" s="448" t="n">
        <v>197882</v>
      </c>
      <c r="R64" s="449" t="n">
        <v>112924</v>
      </c>
      <c r="S64" s="449" t="n">
        <v>296690</v>
      </c>
      <c r="T64" s="450" t="n">
        <v>79.1921006948419</v>
      </c>
      <c r="U64" s="450" t="n">
        <v>1.42048728903944</v>
      </c>
      <c r="V64" s="450" t="n">
        <v>10.3574977905584</v>
      </c>
      <c r="W64" s="450" t="n">
        <v>64.371602829956</v>
      </c>
      <c r="X64" s="450" t="n">
        <v>19.8237060290102</v>
      </c>
      <c r="Y64" s="450"/>
      <c r="Z64" s="450" t="n">
        <v>119.101823244319</v>
      </c>
      <c r="AA64" s="450" t="n">
        <v>79.661624601015</v>
      </c>
      <c r="AB64" s="450" t="n">
        <v>5.39579179460211</v>
      </c>
      <c r="AC64" s="450" t="n">
        <v>50.8786652886987</v>
      </c>
      <c r="AD64" s="450" t="n">
        <v>28.2275585999193</v>
      </c>
      <c r="AE64" s="450" t="n">
        <v>38.5262804938194</v>
      </c>
      <c r="AF64" s="450"/>
      <c r="AG64" s="450"/>
      <c r="AH64" s="450" t="n">
        <v>29.8671461038609</v>
      </c>
      <c r="AI64" s="450" t="n">
        <v>31.2950538389836</v>
      </c>
      <c r="AJ64" s="450" t="n">
        <v>27.0325426384529</v>
      </c>
      <c r="AK64" s="450"/>
      <c r="AL64" s="450" t="n">
        <v>13.972779182507</v>
      </c>
      <c r="AM64" s="450"/>
      <c r="AN64" s="457" t="n">
        <v>23718.316</v>
      </c>
      <c r="AO64" s="457" t="n">
        <v>32607.884</v>
      </c>
      <c r="AP64" s="457" t="n">
        <v>35645.684</v>
      </c>
      <c r="AQ64" s="458" t="n">
        <v>142095.025</v>
      </c>
      <c r="AR64" s="468"/>
      <c r="AS64" s="468"/>
      <c r="AT64" s="468"/>
      <c r="AU64" s="469"/>
      <c r="AV64" s="469"/>
      <c r="AW64" s="469"/>
      <c r="AX64" s="469"/>
      <c r="AY64" s="469"/>
      <c r="AZ64" s="459" t="n">
        <v>211637.677</v>
      </c>
      <c r="BA64" s="460" t="n">
        <v>90578.032</v>
      </c>
    </row>
    <row r="65" customFormat="false" ht="15" hidden="false" customHeight="false" outlineLevel="0" collapsed="false">
      <c r="A65" s="432" t="s">
        <v>204</v>
      </c>
      <c r="B65" s="438" t="n">
        <v>654584.197362825</v>
      </c>
      <c r="C65" s="438" t="n">
        <v>529734.724597762</v>
      </c>
      <c r="D65" s="443" t="n">
        <v>247115.328516689</v>
      </c>
      <c r="E65" s="438" t="n">
        <v>87774.0136850145</v>
      </c>
      <c r="F65" s="438" t="n">
        <v>1186200</v>
      </c>
      <c r="G65" s="434" t="n">
        <v>372.643533333333</v>
      </c>
      <c r="H65" s="438" t="n">
        <v>1.12791836568155</v>
      </c>
      <c r="I65" s="436" t="n">
        <v>175233.5</v>
      </c>
      <c r="J65" s="445" t="n">
        <v>63028.2</v>
      </c>
      <c r="K65" s="436" t="n">
        <v>42404.1</v>
      </c>
      <c r="L65" s="436" t="n">
        <v>30752.9</v>
      </c>
      <c r="M65" s="436" t="n">
        <v>17708.3</v>
      </c>
      <c r="N65" s="437" t="n">
        <v>3768.7</v>
      </c>
      <c r="O65" s="437" t="n">
        <v>74131.4</v>
      </c>
      <c r="P65" s="448" t="n">
        <v>377388</v>
      </c>
      <c r="Q65" s="448" t="n">
        <v>398053</v>
      </c>
      <c r="R65" s="449" t="n">
        <v>150306</v>
      </c>
      <c r="S65" s="449" t="n">
        <v>372574</v>
      </c>
      <c r="T65" s="450" t="n">
        <v>248.274114145623</v>
      </c>
      <c r="U65" s="450" t="n">
        <v>1.27556307290636</v>
      </c>
      <c r="V65" s="450" t="n">
        <v>15.7010880750562</v>
      </c>
      <c r="W65" s="450" t="n">
        <v>69.4005147608604</v>
      </c>
      <c r="X65" s="450" t="n">
        <v>19.3889331716389</v>
      </c>
      <c r="Y65" s="450"/>
      <c r="Z65" s="450" t="n">
        <v>201.706371651338</v>
      </c>
      <c r="AA65" s="450" t="n">
        <v>113.030668003085</v>
      </c>
      <c r="AB65" s="450" t="n">
        <v>6.35851181290477</v>
      </c>
      <c r="AC65" s="450" t="n">
        <v>66.3291034084749</v>
      </c>
      <c r="AD65" s="450" t="n">
        <v>22.9009627338597</v>
      </c>
      <c r="AE65" s="450" t="n">
        <v>33.6276732131936</v>
      </c>
      <c r="AF65" s="450"/>
      <c r="AG65" s="450"/>
      <c r="AH65" s="450" t="n">
        <v>30.1417870375718</v>
      </c>
      <c r="AI65" s="450" t="n">
        <v>28.0693133446966</v>
      </c>
      <c r="AJ65" s="450" t="n">
        <v>29.3762199624378</v>
      </c>
      <c r="AK65" s="450"/>
      <c r="AL65" s="450" t="n">
        <v>13.0646279194377</v>
      </c>
      <c r="AM65" s="450"/>
      <c r="AN65" s="457" t="n">
        <v>26146.826</v>
      </c>
      <c r="AO65" s="457" t="n">
        <v>35839.673</v>
      </c>
      <c r="AP65" s="457" t="n">
        <v>48595.169</v>
      </c>
      <c r="AQ65" s="458" t="n">
        <v>165058.804</v>
      </c>
      <c r="AR65" s="469"/>
      <c r="AS65" s="469"/>
      <c r="AT65" s="469"/>
      <c r="AU65" s="469"/>
      <c r="AV65" s="468"/>
      <c r="AW65" s="468"/>
      <c r="AX65" s="468"/>
      <c r="AY65" s="468"/>
      <c r="AZ65" s="459" t="n">
        <v>202604.323</v>
      </c>
      <c r="BA65" s="460" t="n">
        <v>99071.798</v>
      </c>
    </row>
    <row r="66" customFormat="false" ht="15" hidden="false" customHeight="false" outlineLevel="0" collapsed="false">
      <c r="A66" s="432" t="s">
        <v>205</v>
      </c>
      <c r="B66" s="438" t="n">
        <v>649794.789424934</v>
      </c>
      <c r="C66" s="438" t="n">
        <v>556460.40146957</v>
      </c>
      <c r="D66" s="443" t="n">
        <v>250481.73967832</v>
      </c>
      <c r="E66" s="438" t="n">
        <v>87995.2447190565</v>
      </c>
      <c r="F66" s="438" t="n">
        <v>1270700</v>
      </c>
      <c r="G66" s="434" t="n">
        <v>384.400775757576</v>
      </c>
      <c r="H66" s="438" t="n">
        <v>1.22806401462406</v>
      </c>
      <c r="I66" s="436" t="n">
        <v>254158.1</v>
      </c>
      <c r="J66" s="445" t="n">
        <v>80800.5</v>
      </c>
      <c r="K66" s="436" t="n">
        <v>60204.7</v>
      </c>
      <c r="L66" s="436" t="n">
        <v>42767.1</v>
      </c>
      <c r="M66" s="436" t="n">
        <v>25111.3</v>
      </c>
      <c r="N66" s="437" t="n">
        <v>6120.5</v>
      </c>
      <c r="O66" s="437" t="n">
        <v>102903.1</v>
      </c>
      <c r="P66" s="448" t="n">
        <v>435551</v>
      </c>
      <c r="Q66" s="448" t="n">
        <v>450669</v>
      </c>
      <c r="R66" s="449" t="n">
        <v>146763</v>
      </c>
      <c r="S66" s="449" t="n">
        <v>449555</v>
      </c>
      <c r="T66" s="450" t="n">
        <v>159.900309609289</v>
      </c>
      <c r="U66" s="450" t="n">
        <v>1.70845878070637</v>
      </c>
      <c r="V66" s="450" t="n">
        <v>19.6435913067252</v>
      </c>
      <c r="W66" s="450" t="n">
        <v>87.1177898486024</v>
      </c>
      <c r="X66" s="450" t="n">
        <v>29.0619849296914</v>
      </c>
      <c r="Y66" s="450"/>
      <c r="Z66" s="450" t="n">
        <v>215.873364133027</v>
      </c>
      <c r="AA66" s="450" t="n">
        <v>135.431187271505</v>
      </c>
      <c r="AB66" s="450" t="n">
        <v>4.85824596165735</v>
      </c>
      <c r="AC66" s="450" t="n">
        <v>55.4309304223205</v>
      </c>
      <c r="AD66" s="450" t="n">
        <v>46.6755561120203</v>
      </c>
      <c r="AE66" s="450" t="n">
        <v>47.1118473653727</v>
      </c>
      <c r="AF66" s="450"/>
      <c r="AG66" s="450"/>
      <c r="AH66" s="450" t="n">
        <v>36.7573543487884</v>
      </c>
      <c r="AI66" s="450" t="n">
        <v>31.534428527217</v>
      </c>
      <c r="AJ66" s="450" t="n">
        <v>34.6552892752752</v>
      </c>
      <c r="AK66" s="450"/>
      <c r="AL66" s="450" t="n">
        <v>16.9439227761785</v>
      </c>
      <c r="AM66" s="450"/>
      <c r="AN66" s="457" t="n">
        <v>29621.459</v>
      </c>
      <c r="AO66" s="457" t="n">
        <v>37519.263</v>
      </c>
      <c r="AP66" s="457" t="n">
        <v>47998.792</v>
      </c>
      <c r="AQ66" s="457" t="n">
        <v>176479.133</v>
      </c>
      <c r="AR66" s="468" t="n">
        <v>9.14294825147857</v>
      </c>
      <c r="AS66" s="468" t="n">
        <v>5.46016124525354</v>
      </c>
      <c r="AT66" s="468" t="n">
        <v>10.8025670640841</v>
      </c>
      <c r="AU66" s="469" t="n">
        <v>8.65007673865206</v>
      </c>
      <c r="AV66" s="469" t="n">
        <v>21.5346772628366</v>
      </c>
      <c r="AW66" s="469" t="n">
        <v>17.9315845271557</v>
      </c>
      <c r="AX66" s="469" t="n">
        <v>18.2322197182314</v>
      </c>
      <c r="AY66" s="469" t="n">
        <v>18.662810060189</v>
      </c>
      <c r="AZ66" s="460" t="n">
        <v>211705.154</v>
      </c>
      <c r="BA66" s="460" t="n">
        <v>96406.024</v>
      </c>
    </row>
    <row r="67" customFormat="false" ht="15" hidden="false" customHeight="false" outlineLevel="0" collapsed="false">
      <c r="A67" s="432" t="s">
        <v>206</v>
      </c>
      <c r="B67" s="438" t="n">
        <v>670545.358858012</v>
      </c>
      <c r="C67" s="438" t="n">
        <v>541786.343812636</v>
      </c>
      <c r="D67" s="443" t="n">
        <v>248814.541525202</v>
      </c>
      <c r="E67" s="438" t="n">
        <v>89486.9485832647</v>
      </c>
      <c r="F67" s="438" t="n">
        <v>1344800</v>
      </c>
      <c r="G67" s="434" t="n">
        <v>384.075466666667</v>
      </c>
      <c r="H67" s="438" t="n">
        <v>1.17106269762857</v>
      </c>
      <c r="I67" s="436" t="n">
        <v>63475.7</v>
      </c>
      <c r="J67" s="436" t="n">
        <v>18795</v>
      </c>
      <c r="K67" s="436" t="n">
        <v>16222.3</v>
      </c>
      <c r="L67" s="436" t="n">
        <v>9564.5</v>
      </c>
      <c r="M67" s="436" t="n">
        <v>6701.8</v>
      </c>
      <c r="N67" s="437" t="n">
        <v>1699</v>
      </c>
      <c r="O67" s="437" t="n">
        <v>26183.2</v>
      </c>
      <c r="P67" s="448" t="n">
        <v>100266</v>
      </c>
      <c r="Q67" s="448" t="n">
        <v>104916</v>
      </c>
      <c r="R67" s="449" t="n">
        <v>133391</v>
      </c>
      <c r="S67" s="449" t="n">
        <v>336563</v>
      </c>
      <c r="T67" s="450" t="n">
        <v>38.0614</v>
      </c>
      <c r="U67" s="450" t="n">
        <v>2.7267</v>
      </c>
      <c r="V67" s="450" t="n">
        <v>21.2212</v>
      </c>
      <c r="W67" s="450" t="n">
        <v>65.3806</v>
      </c>
      <c r="X67" s="450" t="n">
        <v>28.8401</v>
      </c>
      <c r="Y67" s="450"/>
      <c r="Z67" s="450" t="n">
        <v>49.8311</v>
      </c>
      <c r="AA67" s="450" t="n">
        <v>77.7183</v>
      </c>
      <c r="AB67" s="450" t="n">
        <v>4.0762</v>
      </c>
      <c r="AC67" s="450" t="n">
        <v>43.4485</v>
      </c>
      <c r="AD67" s="450" t="n">
        <v>31.508</v>
      </c>
      <c r="AE67" s="450" t="n">
        <v>37.4826</v>
      </c>
      <c r="AF67" s="450"/>
      <c r="AG67" s="450"/>
      <c r="AH67" s="450" t="n">
        <v>26.1343</v>
      </c>
      <c r="AI67" s="450" t="n">
        <v>24.9316</v>
      </c>
      <c r="AJ67" s="450" t="n">
        <v>17.3526</v>
      </c>
      <c r="AK67" s="450"/>
      <c r="AL67" s="450" t="n">
        <v>12.0744</v>
      </c>
      <c r="AM67" s="450"/>
      <c r="AN67" s="457" t="n">
        <v>26489.772</v>
      </c>
      <c r="AO67" s="457" t="n">
        <v>38521.73</v>
      </c>
      <c r="AP67" s="457" t="n">
        <v>52292.084</v>
      </c>
      <c r="AQ67" s="457" t="n">
        <v>196448.028</v>
      </c>
      <c r="AR67" s="468" t="n">
        <v>9.3611680510752</v>
      </c>
      <c r="AS67" s="468" t="n">
        <v>5.97026472587191</v>
      </c>
      <c r="AT67" s="468" t="n">
        <v>11.7612103112119</v>
      </c>
      <c r="AU67" s="469" t="n">
        <v>9.21678443227531</v>
      </c>
      <c r="AV67" s="469" t="n">
        <v>22.2915416278963</v>
      </c>
      <c r="AW67" s="469" t="n">
        <v>18.9693904768316</v>
      </c>
      <c r="AX67" s="469" t="n">
        <v>18.5981764693372</v>
      </c>
      <c r="AY67" s="469" t="n">
        <v>17.8467284239731</v>
      </c>
      <c r="AZ67" s="460" t="n">
        <v>216459.004</v>
      </c>
      <c r="BA67" s="460" t="n">
        <v>105216.419</v>
      </c>
    </row>
    <row r="68" customFormat="false" ht="15" hidden="false" customHeight="false" outlineLevel="0" collapsed="false">
      <c r="A68" s="432" t="s">
        <v>207</v>
      </c>
      <c r="B68" s="438" t="n">
        <v>672262.099502367</v>
      </c>
      <c r="C68" s="438" t="n">
        <v>540182.078513604</v>
      </c>
      <c r="D68" s="443" t="n">
        <v>245648.745286233</v>
      </c>
      <c r="E68" s="438" t="n">
        <v>90111.0997121732</v>
      </c>
      <c r="F68" s="438" t="n">
        <v>1259000</v>
      </c>
      <c r="G68" s="434" t="n">
        <v>384.329360894661</v>
      </c>
      <c r="H68" s="438" t="n">
        <v>1.21414284223925</v>
      </c>
      <c r="I68" s="436" t="n">
        <v>142557.1</v>
      </c>
      <c r="J68" s="436" t="n">
        <v>43461.2</v>
      </c>
      <c r="K68" s="436" t="n">
        <v>34484.4</v>
      </c>
      <c r="L68" s="436" t="n">
        <v>21373.5</v>
      </c>
      <c r="M68" s="436" t="n">
        <v>15219.4</v>
      </c>
      <c r="N68" s="437" t="n">
        <v>3966.2</v>
      </c>
      <c r="O68" s="437" t="n">
        <v>54691.5</v>
      </c>
      <c r="P68" s="448" t="n">
        <v>223432</v>
      </c>
      <c r="Q68" s="448" t="n">
        <v>222092</v>
      </c>
      <c r="R68" s="449" t="n">
        <v>181170</v>
      </c>
      <c r="S68" s="449" t="n">
        <v>386836</v>
      </c>
      <c r="T68" s="450" t="n">
        <v>74.3264</v>
      </c>
      <c r="U68" s="450" t="n">
        <v>2.4021</v>
      </c>
      <c r="V68" s="450" t="n">
        <v>21.4242</v>
      </c>
      <c r="W68" s="450" t="n">
        <v>78.9343</v>
      </c>
      <c r="X68" s="450" t="n">
        <v>23.8312</v>
      </c>
      <c r="Y68" s="450"/>
      <c r="Z68" s="450" t="n">
        <v>129.249</v>
      </c>
      <c r="AA68" s="450" t="n">
        <v>88.506</v>
      </c>
      <c r="AB68" s="450" t="n">
        <v>6.8717</v>
      </c>
      <c r="AC68" s="450" t="n">
        <v>47.8675</v>
      </c>
      <c r="AD68" s="450" t="n">
        <v>29.4127</v>
      </c>
      <c r="AE68" s="450" t="n">
        <v>41.7088</v>
      </c>
      <c r="AF68" s="450"/>
      <c r="AG68" s="450"/>
      <c r="AH68" s="450" t="n">
        <v>31.704</v>
      </c>
      <c r="AI68" s="450" t="n">
        <v>30.2255</v>
      </c>
      <c r="AJ68" s="450" t="n">
        <v>26.4453</v>
      </c>
      <c r="AK68" s="450"/>
      <c r="AL68" s="450" t="n">
        <v>14.5408</v>
      </c>
      <c r="AM68" s="450"/>
      <c r="AN68" s="457" t="n">
        <v>31023.366</v>
      </c>
      <c r="AO68" s="457" t="n">
        <v>41397.463</v>
      </c>
      <c r="AP68" s="457" t="n">
        <v>45606.941</v>
      </c>
      <c r="AQ68" s="457" t="n">
        <v>182195.97</v>
      </c>
      <c r="AR68" s="468" t="n">
        <v>9.80849907841795</v>
      </c>
      <c r="AS68" s="468" t="n">
        <v>5.41168326522675</v>
      </c>
      <c r="AT68" s="468" t="n">
        <v>11.9981784020592</v>
      </c>
      <c r="AU68" s="469" t="n">
        <v>8.06925320812722</v>
      </c>
      <c r="AV68" s="469" t="n">
        <v>22.5909780125316</v>
      </c>
      <c r="AW68" s="469" t="n">
        <v>19.179814276415</v>
      </c>
      <c r="AX68" s="469" t="n">
        <v>18.57914765996</v>
      </c>
      <c r="AY68" s="469" t="n">
        <v>16.4745928298805</v>
      </c>
      <c r="AZ68" s="460" t="n">
        <v>216852.44</v>
      </c>
      <c r="BA68" s="460" t="n">
        <v>110501.459</v>
      </c>
    </row>
    <row r="69" customFormat="false" ht="15" hidden="false" customHeight="false" outlineLevel="0" collapsed="false">
      <c r="A69" s="432" t="s">
        <v>208</v>
      </c>
      <c r="B69" s="438" t="n">
        <v>678036.180572774</v>
      </c>
      <c r="C69" s="438" t="n">
        <v>575169.863810702</v>
      </c>
      <c r="D69" s="443" t="n">
        <v>232266.978478949</v>
      </c>
      <c r="E69" s="438" t="n">
        <v>85371.6623495867</v>
      </c>
      <c r="F69" s="438" t="n">
        <v>1331700</v>
      </c>
      <c r="G69" s="434" t="n">
        <v>365.5107</v>
      </c>
      <c r="H69" s="438" t="n">
        <v>1.21777968740086</v>
      </c>
      <c r="I69" s="436" t="n">
        <v>223013.7</v>
      </c>
      <c r="J69" s="436" t="n">
        <v>59273.4</v>
      </c>
      <c r="K69" s="436" t="n">
        <v>54573.7</v>
      </c>
      <c r="L69" s="436" t="n">
        <v>34092.7</v>
      </c>
      <c r="M69" s="436" t="n">
        <v>22769.7</v>
      </c>
      <c r="N69" s="437" t="n">
        <v>6773.2</v>
      </c>
      <c r="O69" s="437" t="n">
        <v>84206.9</v>
      </c>
      <c r="P69" s="448" t="n">
        <v>361306</v>
      </c>
      <c r="Q69" s="448" t="n">
        <v>359165</v>
      </c>
      <c r="R69" s="449" t="n">
        <v>201625</v>
      </c>
      <c r="S69" s="449" t="n">
        <v>412074</v>
      </c>
      <c r="T69" s="450" t="n">
        <v>249.8399</v>
      </c>
      <c r="U69" s="450" t="n">
        <v>1.5163</v>
      </c>
      <c r="V69" s="450" t="n">
        <v>20.7306</v>
      </c>
      <c r="W69" s="450" t="n">
        <v>82.7763</v>
      </c>
      <c r="X69" s="450" t="n">
        <v>22.6389</v>
      </c>
      <c r="Y69" s="450"/>
      <c r="Z69" s="450" t="n">
        <v>191.7023</v>
      </c>
      <c r="AA69" s="450" t="n">
        <v>125.0071</v>
      </c>
      <c r="AB69" s="450" t="n">
        <v>7.3755</v>
      </c>
      <c r="AC69" s="450" t="n">
        <v>76.2568</v>
      </c>
      <c r="AD69" s="450" t="n">
        <v>30.8511</v>
      </c>
      <c r="AE69" s="450" t="n">
        <v>45.3754</v>
      </c>
      <c r="AF69" s="450"/>
      <c r="AG69" s="450"/>
      <c r="AH69" s="450" t="n">
        <v>31.1801</v>
      </c>
      <c r="AI69" s="450" t="n">
        <v>30.1093</v>
      </c>
      <c r="AJ69" s="450" t="n">
        <v>29.6961</v>
      </c>
      <c r="AK69" s="450"/>
      <c r="AL69" s="450" t="n">
        <v>14.7712</v>
      </c>
      <c r="AM69" s="450"/>
      <c r="AN69" s="457" t="n">
        <v>33543.771</v>
      </c>
      <c r="AO69" s="457" t="n">
        <v>46015.758</v>
      </c>
      <c r="AP69" s="457" t="n">
        <v>50465.788</v>
      </c>
      <c r="AQ69" s="457" t="n">
        <v>188899.779</v>
      </c>
      <c r="AR69" s="469" t="n">
        <v>10.125069008932</v>
      </c>
      <c r="AS69" s="469" t="n">
        <v>5.6810018591046</v>
      </c>
      <c r="AT69" s="469" t="n">
        <v>11.9114410980229</v>
      </c>
      <c r="AU69" s="469" t="n">
        <v>8.54282314087848</v>
      </c>
      <c r="AV69" s="468" t="n">
        <v>22.2243272685779</v>
      </c>
      <c r="AW69" s="468" t="n">
        <v>18.5326598894376</v>
      </c>
      <c r="AX69" s="468" t="n">
        <v>19.0056999636754</v>
      </c>
      <c r="AY69" s="468" t="n">
        <v>16.582140721067</v>
      </c>
      <c r="AZ69" s="460" t="n">
        <v>219748.105</v>
      </c>
      <c r="BA69" s="460" t="n">
        <v>121237.21</v>
      </c>
    </row>
    <row r="70" customFormat="false" ht="15" hidden="false" customHeight="false" outlineLevel="0" collapsed="false">
      <c r="A70" s="432" t="s">
        <v>209</v>
      </c>
      <c r="B70" s="438" t="n">
        <v>689106.151509489</v>
      </c>
      <c r="C70" s="438" t="n">
        <v>564658.957423758</v>
      </c>
      <c r="D70" s="443" t="n">
        <v>248786.368458228</v>
      </c>
      <c r="E70" s="438" t="n">
        <v>89328.4099885245</v>
      </c>
      <c r="F70" s="438" t="n">
        <v>1379300</v>
      </c>
      <c r="G70" s="434" t="n">
        <v>360.726339393939</v>
      </c>
      <c r="H70" s="438" t="n">
        <v>1.21985612292697</v>
      </c>
      <c r="I70" s="436" t="n">
        <v>301730.5</v>
      </c>
      <c r="J70" s="436" t="n">
        <v>77813.1</v>
      </c>
      <c r="K70" s="436" t="n">
        <v>73939.8</v>
      </c>
      <c r="L70" s="436" t="n">
        <v>48140.5</v>
      </c>
      <c r="M70" s="436" t="n">
        <v>29366.7</v>
      </c>
      <c r="N70" s="437" t="n">
        <v>9102.5</v>
      </c>
      <c r="O70" s="437" t="n">
        <v>105335.9</v>
      </c>
      <c r="P70" s="448" t="n">
        <v>452338</v>
      </c>
      <c r="Q70" s="448" t="n">
        <v>470558</v>
      </c>
      <c r="R70" s="449" t="n">
        <v>204577</v>
      </c>
      <c r="S70" s="449" t="n">
        <v>432594</v>
      </c>
      <c r="T70" s="450" t="n">
        <v>217.8416</v>
      </c>
      <c r="U70" s="450" t="n">
        <v>2.4303</v>
      </c>
      <c r="V70" s="450" t="n">
        <v>25.8752</v>
      </c>
      <c r="W70" s="450" t="n">
        <v>109.5392</v>
      </c>
      <c r="X70" s="450" t="n">
        <v>32.1637</v>
      </c>
      <c r="Y70" s="450"/>
      <c r="Z70" s="450" t="n">
        <v>228.7126</v>
      </c>
      <c r="AA70" s="450" t="n">
        <v>155.3794</v>
      </c>
      <c r="AB70" s="450" t="n">
        <v>6.2261</v>
      </c>
      <c r="AC70" s="450" t="n">
        <v>56.1591</v>
      </c>
      <c r="AD70" s="450" t="n">
        <v>34.4847</v>
      </c>
      <c r="AE70" s="450" t="n">
        <v>44.8713</v>
      </c>
      <c r="AF70" s="450"/>
      <c r="AG70" s="450"/>
      <c r="AH70" s="450" t="n">
        <v>38.8935</v>
      </c>
      <c r="AI70" s="450" t="n">
        <v>34.9205</v>
      </c>
      <c r="AJ70" s="450" t="n">
        <v>38.1296</v>
      </c>
      <c r="AK70" s="450"/>
      <c r="AL70" s="450" t="n">
        <v>20.604</v>
      </c>
      <c r="AM70" s="450"/>
      <c r="AN70" s="457" t="n">
        <v>38765.493</v>
      </c>
      <c r="AO70" s="457" t="n">
        <v>54069.619</v>
      </c>
      <c r="AP70" s="457" t="n">
        <v>52043.191</v>
      </c>
      <c r="AQ70" s="457" t="n">
        <v>211447.069</v>
      </c>
      <c r="AR70" s="469" t="n">
        <v>9.49999110479287</v>
      </c>
      <c r="AS70" s="469" t="n">
        <v>5.58483498382943</v>
      </c>
      <c r="AT70" s="469" t="n">
        <v>11.3991783378867</v>
      </c>
      <c r="AU70" s="469" t="n">
        <v>8.33540153857909</v>
      </c>
      <c r="AV70" s="468" t="n">
        <v>21.9446906173101</v>
      </c>
      <c r="AW70" s="468" t="n">
        <v>18.6975266442006</v>
      </c>
      <c r="AX70" s="468" t="n">
        <v>18.5842123179368</v>
      </c>
      <c r="AY70" s="468" t="n">
        <v>16.2347534852991</v>
      </c>
      <c r="AZ70" s="460" t="n">
        <v>237258.436</v>
      </c>
      <c r="BA70" s="460" t="n">
        <v>131913.434</v>
      </c>
    </row>
    <row r="71" customFormat="false" ht="15" hidden="false" customHeight="false" outlineLevel="0" collapsed="false">
      <c r="A71" s="432" t="s">
        <v>210</v>
      </c>
      <c r="B71" s="438" t="n">
        <v>689221.886916736</v>
      </c>
      <c r="C71" s="438" t="n">
        <v>571590.350527457</v>
      </c>
      <c r="D71" s="443" t="n">
        <v>251519.019172959</v>
      </c>
      <c r="E71" s="438" t="n">
        <v>87916.1333640305</v>
      </c>
      <c r="F71" s="438" t="n">
        <v>1435900</v>
      </c>
      <c r="G71" s="434" t="n">
        <v>366.143166666667</v>
      </c>
      <c r="H71" s="438" t="n">
        <v>1.18069952778394</v>
      </c>
      <c r="I71" s="436" t="n">
        <v>68771.6</v>
      </c>
      <c r="J71" s="436" t="n">
        <v>20790.4</v>
      </c>
      <c r="K71" s="436" t="n">
        <v>17627.7</v>
      </c>
      <c r="L71" s="436" t="n">
        <v>8949.9</v>
      </c>
      <c r="M71" s="436" t="n">
        <v>6847.8</v>
      </c>
      <c r="N71" s="437" t="n">
        <v>2675.4</v>
      </c>
      <c r="O71" s="437" t="n">
        <v>29904.1</v>
      </c>
      <c r="P71" s="448" t="n">
        <v>109678</v>
      </c>
      <c r="Q71" s="448" t="n">
        <v>100615</v>
      </c>
      <c r="R71" s="449" t="n">
        <v>166928</v>
      </c>
      <c r="S71" s="449" t="n">
        <v>360861</v>
      </c>
      <c r="T71" s="450" t="n">
        <v>55.8215</v>
      </c>
      <c r="U71" s="450" t="n">
        <v>3.0742</v>
      </c>
      <c r="V71" s="450" t="n">
        <v>23.5175</v>
      </c>
      <c r="W71" s="450" t="n">
        <v>69.8546</v>
      </c>
      <c r="X71" s="450" t="n">
        <v>36.5423</v>
      </c>
      <c r="Y71" s="450"/>
      <c r="Z71" s="450" t="n">
        <v>48.8656</v>
      </c>
      <c r="AA71" s="450" t="n">
        <v>91.4593</v>
      </c>
      <c r="AB71" s="450" t="n">
        <v>4.2601</v>
      </c>
      <c r="AC71" s="450" t="n">
        <v>46.1974</v>
      </c>
      <c r="AD71" s="450" t="n">
        <v>34.301</v>
      </c>
      <c r="AE71" s="450" t="n">
        <v>43.4599</v>
      </c>
      <c r="AF71" s="450"/>
      <c r="AG71" s="450"/>
      <c r="AH71" s="450" t="n">
        <v>27.6478</v>
      </c>
      <c r="AI71" s="450" t="n">
        <v>25.8017</v>
      </c>
      <c r="AJ71" s="450" t="n">
        <v>21.1573</v>
      </c>
      <c r="AK71" s="450"/>
      <c r="AL71" s="450" t="n">
        <v>14.8586</v>
      </c>
      <c r="AM71" s="450"/>
      <c r="AN71" s="457" t="n">
        <v>35187.282</v>
      </c>
      <c r="AO71" s="457" t="n">
        <v>60756.023</v>
      </c>
      <c r="AP71" s="457" t="n">
        <v>52505.353</v>
      </c>
      <c r="AQ71" s="457" t="n">
        <v>227159.555</v>
      </c>
      <c r="AR71" s="469" t="n">
        <v>9.55943641766293</v>
      </c>
      <c r="AS71" s="469" t="n">
        <v>5.63852851824408</v>
      </c>
      <c r="AT71" s="469" t="n">
        <v>10.6817099375176</v>
      </c>
      <c r="AU71" s="469" t="n">
        <v>7.43844416527075</v>
      </c>
      <c r="AV71" s="468" t="n">
        <v>21.8038967171049</v>
      </c>
      <c r="AW71" s="468" t="n">
        <v>18.5741475451295</v>
      </c>
      <c r="AX71" s="468" t="n">
        <v>19.0127341442367</v>
      </c>
      <c r="AY71" s="468" t="n">
        <v>16.6427801634792</v>
      </c>
      <c r="AZ71" s="460" t="n">
        <v>250966.457</v>
      </c>
      <c r="BA71" s="460" t="n">
        <v>122756.46</v>
      </c>
    </row>
    <row r="72" customFormat="false" ht="15" hidden="false" customHeight="false" outlineLevel="0" collapsed="false">
      <c r="A72" s="432" t="s">
        <v>211</v>
      </c>
      <c r="B72" s="438" t="n">
        <v>694537.57304868</v>
      </c>
      <c r="C72" s="438" t="n">
        <v>589698.417621425</v>
      </c>
      <c r="D72" s="443" t="n">
        <v>251817.446257036</v>
      </c>
      <c r="E72" s="438" t="n">
        <v>87450.3836359439</v>
      </c>
      <c r="F72" s="438" t="n">
        <v>1455400</v>
      </c>
      <c r="G72" s="434" t="n">
        <v>374.179904761905</v>
      </c>
      <c r="H72" s="438" t="n">
        <v>1.19517720037134</v>
      </c>
      <c r="I72" s="436" t="n">
        <v>151020.7</v>
      </c>
      <c r="J72" s="436" t="n">
        <v>56580.8</v>
      </c>
      <c r="K72" s="436" t="n">
        <v>37448.7</v>
      </c>
      <c r="L72" s="436" t="n">
        <v>17781.9</v>
      </c>
      <c r="M72" s="436" t="n">
        <v>17613.6</v>
      </c>
      <c r="N72" s="437" t="n">
        <v>5817.8</v>
      </c>
      <c r="O72" s="437" t="n">
        <v>60865</v>
      </c>
      <c r="P72" s="448" t="n">
        <v>206711</v>
      </c>
      <c r="Q72" s="448" t="n">
        <v>192466</v>
      </c>
      <c r="R72" s="449" t="n">
        <v>219953</v>
      </c>
      <c r="S72" s="449" t="n">
        <v>436596</v>
      </c>
      <c r="T72" s="450" t="n">
        <v>116.6663</v>
      </c>
      <c r="U72" s="450" t="n">
        <v>2.795</v>
      </c>
      <c r="V72" s="450" t="n">
        <v>27.4693</v>
      </c>
      <c r="W72" s="450" t="n">
        <v>89.437</v>
      </c>
      <c r="X72" s="450" t="n">
        <v>32.4248</v>
      </c>
      <c r="Y72" s="450"/>
      <c r="Z72" s="450" t="n">
        <v>112.2746</v>
      </c>
      <c r="AA72" s="450" t="n">
        <v>102.0191</v>
      </c>
      <c r="AB72" s="450" t="n">
        <v>7.0207</v>
      </c>
      <c r="AC72" s="450" t="n">
        <v>51.2717</v>
      </c>
      <c r="AD72" s="450" t="n">
        <v>36.6452</v>
      </c>
      <c r="AE72" s="450" t="n">
        <v>44.4027</v>
      </c>
      <c r="AF72" s="450"/>
      <c r="AG72" s="450"/>
      <c r="AH72" s="450" t="n">
        <v>33.9514</v>
      </c>
      <c r="AI72" s="450" t="n">
        <v>30.2888</v>
      </c>
      <c r="AJ72" s="450" t="n">
        <v>34.1417</v>
      </c>
      <c r="AK72" s="450"/>
      <c r="AL72" s="450" t="n">
        <v>15.4346</v>
      </c>
      <c r="AM72" s="450"/>
      <c r="AN72" s="457" t="n">
        <v>42471.473</v>
      </c>
      <c r="AO72" s="457" t="n">
        <v>68046.439</v>
      </c>
      <c r="AP72" s="457" t="n">
        <v>57347.388</v>
      </c>
      <c r="AQ72" s="457" t="n">
        <v>238506.464</v>
      </c>
      <c r="AR72" s="469" t="n">
        <v>10.3630777667642</v>
      </c>
      <c r="AS72" s="469" t="n">
        <v>5.57362107884341</v>
      </c>
      <c r="AT72" s="469" t="n">
        <v>11.4592377610334</v>
      </c>
      <c r="AU72" s="469" t="n">
        <v>6.98516876278915</v>
      </c>
      <c r="AV72" s="468" t="n">
        <v>21.7262238673124</v>
      </c>
      <c r="AW72" s="468" t="n">
        <v>18.4767427604542</v>
      </c>
      <c r="AX72" s="468" t="n">
        <v>18.7802430579096</v>
      </c>
      <c r="AY72" s="468" t="n">
        <v>15.0635416072107</v>
      </c>
      <c r="AZ72" s="460" t="n">
        <v>273549.279</v>
      </c>
      <c r="BA72" s="460" t="n">
        <v>130305.718</v>
      </c>
    </row>
    <row r="73" customFormat="false" ht="15" hidden="false" customHeight="false" outlineLevel="0" collapsed="false">
      <c r="A73" s="432" t="s">
        <v>212</v>
      </c>
      <c r="B73" s="438" t="n">
        <v>718139.831916059</v>
      </c>
      <c r="C73" s="438" t="n">
        <v>594677.978381686</v>
      </c>
      <c r="D73" s="443" t="n">
        <v>255292.833415414</v>
      </c>
      <c r="E73" s="438" t="n">
        <v>92418.4950434167</v>
      </c>
      <c r="F73" s="438" t="n">
        <v>1508000</v>
      </c>
      <c r="G73" s="434" t="n">
        <v>368.782779710145</v>
      </c>
      <c r="H73" s="438" t="n">
        <v>1.20123888649734</v>
      </c>
      <c r="I73" s="436" t="n">
        <v>240098.2</v>
      </c>
      <c r="J73" s="436" t="n">
        <v>77749.2</v>
      </c>
      <c r="K73" s="436" t="n">
        <v>59043.1</v>
      </c>
      <c r="L73" s="436" t="n">
        <v>27891.7</v>
      </c>
      <c r="M73" s="436" t="n">
        <v>27177.6</v>
      </c>
      <c r="N73" s="437" t="n">
        <v>9192</v>
      </c>
      <c r="O73" s="437" t="n">
        <v>92579.3</v>
      </c>
      <c r="P73" s="448" t="n">
        <v>305156</v>
      </c>
      <c r="Q73" s="448" t="n">
        <v>276912</v>
      </c>
      <c r="R73" s="449" t="n">
        <v>261584</v>
      </c>
      <c r="S73" s="449" t="n">
        <v>482614</v>
      </c>
      <c r="T73" s="450" t="n">
        <v>338.0767</v>
      </c>
      <c r="U73" s="450" t="n">
        <v>1.8708</v>
      </c>
      <c r="V73" s="450" t="n">
        <v>31.6584</v>
      </c>
      <c r="W73" s="450" t="n">
        <v>95.4308</v>
      </c>
      <c r="X73" s="450" t="n">
        <v>24.0167</v>
      </c>
      <c r="Y73" s="450"/>
      <c r="Z73" s="450" t="n">
        <v>133.1251</v>
      </c>
      <c r="AA73" s="450" t="n">
        <v>140.3924</v>
      </c>
      <c r="AB73" s="450" t="n">
        <v>7.4212</v>
      </c>
      <c r="AC73" s="450" t="n">
        <v>73.7117</v>
      </c>
      <c r="AD73" s="450" t="n">
        <v>37.877</v>
      </c>
      <c r="AE73" s="450" t="n">
        <v>48.8083</v>
      </c>
      <c r="AF73" s="450"/>
      <c r="AG73" s="450"/>
      <c r="AH73" s="450" t="n">
        <v>35.5227</v>
      </c>
      <c r="AI73" s="450" t="n">
        <v>36.1023</v>
      </c>
      <c r="AJ73" s="450" t="n">
        <v>38.1291</v>
      </c>
      <c r="AK73" s="450"/>
      <c r="AL73" s="450" t="n">
        <v>16.0228</v>
      </c>
      <c r="AM73" s="450"/>
      <c r="AN73" s="457" t="n">
        <v>44786.867</v>
      </c>
      <c r="AO73" s="457" t="n">
        <v>76876.641</v>
      </c>
      <c r="AP73" s="457" t="n">
        <v>61894.75</v>
      </c>
      <c r="AQ73" s="457" t="n">
        <v>246442.76</v>
      </c>
      <c r="AR73" s="469" t="n">
        <v>9.9414263452718</v>
      </c>
      <c r="AS73" s="469" t="n">
        <v>6.43717065629609</v>
      </c>
      <c r="AT73" s="469" t="n">
        <v>11.5399599332802</v>
      </c>
      <c r="AU73" s="469" t="n">
        <v>7.71456336301671</v>
      </c>
      <c r="AV73" s="468" t="n">
        <v>21.4915280219979</v>
      </c>
      <c r="AW73" s="468" t="n">
        <v>18.3435952593481</v>
      </c>
      <c r="AX73" s="468" t="n">
        <v>18.4243178249617</v>
      </c>
      <c r="AY73" s="468" t="n">
        <v>15.135475089157</v>
      </c>
      <c r="AZ73" s="460" t="n">
        <v>284082.412</v>
      </c>
      <c r="BA73" s="460" t="n">
        <v>135322.406</v>
      </c>
    </row>
    <row r="74" customFormat="false" ht="15" hidden="false" customHeight="false" outlineLevel="0" collapsed="false">
      <c r="A74" s="432" t="s">
        <v>213</v>
      </c>
      <c r="B74" s="438" t="n">
        <v>735838.483367391</v>
      </c>
      <c r="C74" s="438" t="n">
        <v>618263.491386571</v>
      </c>
      <c r="D74" s="443" t="n">
        <v>253855.125890694</v>
      </c>
      <c r="E74" s="438" t="n">
        <v>99123.0132292919</v>
      </c>
      <c r="F74" s="438" t="n">
        <v>1592700</v>
      </c>
      <c r="G74" s="434" t="n">
        <v>380.897678656126</v>
      </c>
      <c r="H74" s="438" t="n">
        <v>1.1217068744182</v>
      </c>
      <c r="I74" s="436" t="n">
        <v>328482.8</v>
      </c>
      <c r="J74" s="436" t="n">
        <v>97842.3</v>
      </c>
      <c r="K74" s="436" t="n">
        <v>81210.6</v>
      </c>
      <c r="L74" s="436" t="n">
        <v>39404.5</v>
      </c>
      <c r="M74" s="436" t="n">
        <v>36289.4</v>
      </c>
      <c r="N74" s="437" t="n">
        <v>12199.7</v>
      </c>
      <c r="O74" s="437" t="n">
        <v>123449.6</v>
      </c>
      <c r="P74" s="448" t="n">
        <v>409104</v>
      </c>
      <c r="Q74" s="448" t="n">
        <v>415884</v>
      </c>
      <c r="R74" s="449" t="n">
        <v>249056</v>
      </c>
      <c r="S74" s="449" t="n">
        <v>508937</v>
      </c>
      <c r="T74" s="450" t="n">
        <v>242.7432</v>
      </c>
      <c r="U74" s="450" t="n">
        <v>4.3313</v>
      </c>
      <c r="V74" s="450" t="n">
        <v>25.6193</v>
      </c>
      <c r="W74" s="450" t="n">
        <v>121.2514</v>
      </c>
      <c r="X74" s="450" t="n">
        <v>35.6353</v>
      </c>
      <c r="Y74" s="450"/>
      <c r="Z74" s="450" t="n">
        <v>188.6265</v>
      </c>
      <c r="AA74" s="450" t="n">
        <v>172.8165</v>
      </c>
      <c r="AB74" s="450" t="n">
        <v>7.427</v>
      </c>
      <c r="AC74" s="450" t="n">
        <v>66.1434</v>
      </c>
      <c r="AD74" s="450" t="n">
        <v>42.2004</v>
      </c>
      <c r="AE74" s="450" t="n">
        <v>59.9721</v>
      </c>
      <c r="AF74" s="450"/>
      <c r="AG74" s="450"/>
      <c r="AH74" s="450" t="n">
        <v>42.7102</v>
      </c>
      <c r="AI74" s="450" t="n">
        <v>37.3874</v>
      </c>
      <c r="AJ74" s="450" t="n">
        <v>49.0263</v>
      </c>
      <c r="AK74" s="450"/>
      <c r="AL74" s="450" t="n">
        <v>23.5357</v>
      </c>
      <c r="AM74" s="450"/>
      <c r="AN74" s="457" t="n">
        <v>52290.997</v>
      </c>
      <c r="AO74" s="457" t="n">
        <v>88713.712</v>
      </c>
      <c r="AP74" s="457" t="n">
        <v>59447.619</v>
      </c>
      <c r="AQ74" s="457" t="n">
        <v>283139.377</v>
      </c>
      <c r="AR74" s="469" t="n">
        <v>10.6423222601113</v>
      </c>
      <c r="AS74" s="469" t="n">
        <v>6.19857626070322</v>
      </c>
      <c r="AT74" s="469" t="n">
        <v>11.8753176120677</v>
      </c>
      <c r="AU74" s="469" t="n">
        <v>8.09377964235316</v>
      </c>
      <c r="AV74" s="468" t="n">
        <v>21.5769623378738</v>
      </c>
      <c r="AW74" s="468" t="n">
        <v>18.2780108634962</v>
      </c>
      <c r="AX74" s="468" t="n">
        <v>19.081763661559</v>
      </c>
      <c r="AY74" s="468" t="n">
        <v>15.0534129338861</v>
      </c>
      <c r="AZ74" s="460" t="n">
        <v>310179.308</v>
      </c>
      <c r="BA74" s="460" t="n">
        <v>168522.276</v>
      </c>
    </row>
    <row r="75" customFormat="false" ht="15" hidden="false" customHeight="false" outlineLevel="0" collapsed="false">
      <c r="A75" s="432" t="s">
        <v>214</v>
      </c>
      <c r="B75" s="438" t="n">
        <v>742071.180244579</v>
      </c>
      <c r="C75" s="438" t="n">
        <v>644087.496207421</v>
      </c>
      <c r="D75" s="443" t="n">
        <v>250727.841815123</v>
      </c>
      <c r="E75" s="438" t="n">
        <v>95695.5885365198</v>
      </c>
      <c r="F75" s="438" t="n">
        <v>1637730</v>
      </c>
      <c r="G75" s="434" t="n">
        <v>388.429564553094</v>
      </c>
      <c r="H75" s="438" t="n">
        <v>1.16368969905481</v>
      </c>
      <c r="I75" s="470" t="n">
        <v>70228.6</v>
      </c>
      <c r="J75" s="470" t="n">
        <v>22836.1</v>
      </c>
      <c r="K75" s="470" t="n">
        <v>20069.9</v>
      </c>
      <c r="L75" s="470" t="n">
        <v>10336</v>
      </c>
      <c r="M75" s="470" t="n">
        <v>6438.2</v>
      </c>
      <c r="N75" s="471" t="n">
        <v>6279.5</v>
      </c>
      <c r="O75" s="471" t="n">
        <v>30044.3</v>
      </c>
      <c r="P75" s="448" t="n">
        <v>98989</v>
      </c>
      <c r="Q75" s="448" t="n">
        <v>90545</v>
      </c>
      <c r="R75" s="449" t="n">
        <v>192715</v>
      </c>
      <c r="S75" s="449" t="n">
        <v>413499</v>
      </c>
      <c r="T75" s="450"/>
      <c r="U75" s="450"/>
      <c r="V75" s="450"/>
      <c r="W75" s="450"/>
      <c r="X75" s="450"/>
      <c r="Y75" s="450"/>
      <c r="Z75" s="450"/>
      <c r="AA75" s="450"/>
      <c r="AB75" s="450"/>
      <c r="AC75" s="450"/>
      <c r="AD75" s="450"/>
      <c r="AE75" s="450"/>
      <c r="AF75" s="450"/>
      <c r="AG75" s="450"/>
      <c r="AH75" s="450"/>
      <c r="AI75" s="450"/>
      <c r="AJ75" s="450"/>
      <c r="AK75" s="450"/>
      <c r="AL75" s="450"/>
      <c r="AM75" s="450"/>
      <c r="AN75" s="457" t="n">
        <v>51689.18199803</v>
      </c>
      <c r="AO75" s="457" t="n">
        <v>105297.86166321</v>
      </c>
      <c r="AP75" s="457" t="n">
        <v>60467.60225732</v>
      </c>
      <c r="AQ75" s="457" t="n">
        <v>291590.31128646</v>
      </c>
      <c r="AR75" s="469" t="n">
        <v>8.7290696710673</v>
      </c>
      <c r="AS75" s="469" t="n">
        <v>5.7951368814077</v>
      </c>
      <c r="AT75" s="469" t="n">
        <v>11.9762262470184</v>
      </c>
      <c r="AU75" s="469" t="n">
        <v>8.08762486895897</v>
      </c>
      <c r="AV75" s="468" t="n">
        <v>21.4335436017788</v>
      </c>
      <c r="AW75" s="468" t="n">
        <v>17.740484204988</v>
      </c>
      <c r="AX75" s="468" t="n">
        <v>18.8535416986417</v>
      </c>
      <c r="AY75" s="468" t="n">
        <v>15.6317386782375</v>
      </c>
      <c r="AZ75" s="460" t="n">
        <v>322345.318058498</v>
      </c>
      <c r="BA75" s="460" t="n">
        <v>155365.8139275</v>
      </c>
    </row>
    <row r="76" customFormat="false" ht="15" hidden="false" customHeight="false" outlineLevel="0" collapsed="false">
      <c r="A76" s="432" t="s">
        <v>215</v>
      </c>
      <c r="B76" s="438" t="n">
        <v>767380.583460234</v>
      </c>
      <c r="C76" s="438" t="n">
        <v>668000.805384192</v>
      </c>
      <c r="D76" s="443" t="n">
        <v>261951.507361752</v>
      </c>
      <c r="E76" s="438" t="n">
        <v>98079.3186921401</v>
      </c>
      <c r="F76" s="438" t="n">
        <v>1760600</v>
      </c>
      <c r="G76" s="434" t="n">
        <v>401.524772727273</v>
      </c>
      <c r="H76" s="438" t="n">
        <v>1.15733316996262</v>
      </c>
      <c r="I76" s="470" t="n">
        <v>156734.8</v>
      </c>
      <c r="J76" s="470" t="n">
        <v>62410.5</v>
      </c>
      <c r="K76" s="470" t="n">
        <v>42140.9</v>
      </c>
      <c r="L76" s="470" t="n">
        <v>20752.9</v>
      </c>
      <c r="M76" s="470" t="n">
        <v>17382</v>
      </c>
      <c r="N76" s="471" t="n">
        <v>10971.3</v>
      </c>
      <c r="O76" s="471" t="n">
        <v>61280.7</v>
      </c>
      <c r="P76" s="448" t="n">
        <v>199178</v>
      </c>
      <c r="Q76" s="448" t="n">
        <v>174434</v>
      </c>
      <c r="R76" s="449" t="n">
        <v>236719</v>
      </c>
      <c r="S76" s="449" t="n">
        <v>483863</v>
      </c>
      <c r="T76" s="450"/>
      <c r="U76" s="450"/>
      <c r="V76" s="450"/>
      <c r="W76" s="450"/>
      <c r="X76" s="450"/>
      <c r="Y76" s="450"/>
      <c r="Z76" s="450"/>
      <c r="AA76" s="450"/>
      <c r="AB76" s="450"/>
      <c r="AC76" s="450"/>
      <c r="AD76" s="450"/>
      <c r="AE76" s="450"/>
      <c r="AF76" s="450"/>
      <c r="AG76" s="450"/>
      <c r="AH76" s="450"/>
      <c r="AI76" s="450"/>
      <c r="AJ76" s="450"/>
      <c r="AK76" s="450"/>
      <c r="AL76" s="450"/>
      <c r="AM76" s="450"/>
      <c r="AN76" s="457" t="n">
        <v>54480.32196967</v>
      </c>
      <c r="AO76" s="457" t="n">
        <v>108815.33957467</v>
      </c>
      <c r="AP76" s="457" t="n">
        <v>67234.79699012</v>
      </c>
      <c r="AQ76" s="457" t="n">
        <v>328230.06801424</v>
      </c>
      <c r="AR76" s="469" t="n">
        <v>10.7221440579151</v>
      </c>
      <c r="AS76" s="469" t="n">
        <v>6.36797794866631</v>
      </c>
      <c r="AT76" s="469" t="n">
        <v>12.358238345808</v>
      </c>
      <c r="AU76" s="469" t="n">
        <v>8.17675721570572</v>
      </c>
      <c r="AV76" s="468" t="n">
        <v>21.3629615848421</v>
      </c>
      <c r="AW76" s="468" t="n">
        <v>17.8833741655241</v>
      </c>
      <c r="AX76" s="468" t="n">
        <v>18.512491958716</v>
      </c>
      <c r="AY76" s="468" t="n">
        <v>15.0360524991414</v>
      </c>
      <c r="AZ76" s="460" t="n">
        <v>342992.571217684</v>
      </c>
      <c r="BA76" s="460" t="n">
        <v>178362.342975926</v>
      </c>
    </row>
    <row r="77" s="302" customFormat="true" ht="15" hidden="false" customHeight="false" outlineLevel="0" collapsed="false">
      <c r="A77" s="462" t="s">
        <v>216</v>
      </c>
      <c r="B77" s="463" t="n">
        <v>772038.648945235</v>
      </c>
      <c r="C77" s="463" t="n">
        <v>682739.867801496</v>
      </c>
      <c r="D77" s="464" t="n">
        <v>260349.228213126</v>
      </c>
      <c r="E77" s="463" t="n">
        <v>98233.503349607</v>
      </c>
      <c r="F77" s="463" t="n">
        <v>1750160</v>
      </c>
      <c r="G77" s="444" t="n">
        <v>410.660636373543</v>
      </c>
      <c r="H77" s="463" t="n">
        <v>1.17324583124117</v>
      </c>
      <c r="I77" s="472" t="n">
        <v>260158</v>
      </c>
      <c r="J77" s="472" t="n">
        <v>89292.7</v>
      </c>
      <c r="K77" s="472" t="n">
        <v>65711.5</v>
      </c>
      <c r="L77" s="472" t="n">
        <v>33328</v>
      </c>
      <c r="M77" s="472" t="n">
        <v>30812.6</v>
      </c>
      <c r="N77" s="473" t="n">
        <v>17281.7</v>
      </c>
      <c r="O77" s="473" t="n">
        <v>93975.7</v>
      </c>
      <c r="P77" s="449" t="n">
        <v>298226</v>
      </c>
      <c r="Q77" s="449" t="n">
        <v>257520</v>
      </c>
      <c r="R77" s="449" t="n">
        <v>276615</v>
      </c>
      <c r="S77" s="449" t="n">
        <v>497053</v>
      </c>
      <c r="T77" s="465"/>
      <c r="U77" s="465"/>
      <c r="V77" s="465"/>
      <c r="W77" s="465"/>
      <c r="X77" s="465"/>
      <c r="Y77" s="465"/>
      <c r="Z77" s="465"/>
      <c r="AA77" s="465"/>
      <c r="AB77" s="465"/>
      <c r="AC77" s="465"/>
      <c r="AD77" s="465"/>
      <c r="AE77" s="465"/>
      <c r="AF77" s="465"/>
      <c r="AG77" s="465"/>
      <c r="AH77" s="465"/>
      <c r="AI77" s="465"/>
      <c r="AJ77" s="465"/>
      <c r="AK77" s="465"/>
      <c r="AL77" s="465"/>
      <c r="AM77" s="465"/>
      <c r="AN77" s="466" t="n">
        <v>56448.17733446</v>
      </c>
      <c r="AO77" s="466" t="n">
        <v>116348.86158058</v>
      </c>
      <c r="AP77" s="466" t="n">
        <v>69731.89382464</v>
      </c>
      <c r="AQ77" s="466" t="n">
        <v>345889.75775924</v>
      </c>
      <c r="AR77" s="469" t="n">
        <v>10.3490249208233</v>
      </c>
      <c r="AS77" s="469" t="n">
        <v>5.96710208751656</v>
      </c>
      <c r="AT77" s="469" t="n">
        <v>12.5987343107327</v>
      </c>
      <c r="AU77" s="469" t="n">
        <v>8.16554822270194</v>
      </c>
      <c r="AV77" s="468" t="n">
        <v>21.5186681604948</v>
      </c>
      <c r="AW77" s="468" t="n">
        <v>17.2983831304308</v>
      </c>
      <c r="AX77" s="468" t="n">
        <v>18.0499053260549</v>
      </c>
      <c r="AY77" s="468" t="n">
        <v>14.0757102967273</v>
      </c>
      <c r="AZ77" s="460" t="n">
        <v>348813.685537439</v>
      </c>
      <c r="BA77" s="460" t="n">
        <v>180759.54696634</v>
      </c>
    </row>
    <row r="78" customFormat="false" ht="15" hidden="false" customHeight="false" outlineLevel="0" collapsed="false">
      <c r="A78" s="432" t="s">
        <v>217</v>
      </c>
      <c r="B78" s="438" t="n">
        <v>759705.081335892</v>
      </c>
      <c r="C78" s="438" t="n">
        <v>694608.91375571</v>
      </c>
      <c r="D78" s="443" t="n">
        <v>261275.65684375</v>
      </c>
      <c r="E78" s="438" t="n">
        <v>95333.2819723508</v>
      </c>
      <c r="F78" s="438" t="n">
        <v>1763230</v>
      </c>
      <c r="G78" s="434" t="n">
        <v>406.440928853755</v>
      </c>
      <c r="H78" s="463" t="n">
        <v>1.19690186939965</v>
      </c>
      <c r="I78" s="472" t="n">
        <v>725496.9</v>
      </c>
      <c r="J78" s="472" t="n">
        <v>118653.4</v>
      </c>
      <c r="K78" s="472" t="n">
        <v>91667.3</v>
      </c>
      <c r="L78" s="472" t="n">
        <v>369661.6</v>
      </c>
      <c r="M78" s="472" t="n">
        <v>43040.1</v>
      </c>
      <c r="N78" s="473" t="n">
        <v>14859.7</v>
      </c>
      <c r="O78" s="473" t="n">
        <v>23826</v>
      </c>
      <c r="P78" s="448" t="n">
        <v>420098</v>
      </c>
      <c r="Q78" s="448" t="n">
        <v>420223</v>
      </c>
      <c r="R78" s="449" t="n">
        <v>277126</v>
      </c>
      <c r="S78" s="449" t="n">
        <v>579770</v>
      </c>
      <c r="T78" s="450"/>
      <c r="U78" s="450"/>
      <c r="V78" s="450"/>
      <c r="W78" s="450"/>
      <c r="X78" s="450"/>
      <c r="Y78" s="450"/>
      <c r="Z78" s="450"/>
      <c r="AA78" s="450"/>
      <c r="AB78" s="450"/>
      <c r="AC78" s="450"/>
      <c r="AD78" s="450"/>
      <c r="AE78" s="450"/>
      <c r="AF78" s="450"/>
      <c r="AG78" s="450"/>
      <c r="AH78" s="450"/>
      <c r="AI78" s="450"/>
      <c r="AJ78" s="450"/>
      <c r="AK78" s="450"/>
      <c r="AL78" s="450"/>
      <c r="AM78" s="450"/>
      <c r="AN78" s="457" t="n">
        <v>63223.12652014</v>
      </c>
      <c r="AO78" s="457" t="n">
        <v>134116.38509925</v>
      </c>
      <c r="AP78" s="457" t="n">
        <v>68314.13863016</v>
      </c>
      <c r="AQ78" s="457" t="n">
        <v>372694.91786833</v>
      </c>
      <c r="AR78" s="469" t="n">
        <v>10.9718619399243</v>
      </c>
      <c r="AS78" s="469" t="n">
        <v>6.13713692531913</v>
      </c>
      <c r="AT78" s="469" t="n">
        <v>13.1235304263355</v>
      </c>
      <c r="AU78" s="469" t="n">
        <v>8.17705650764825</v>
      </c>
      <c r="AV78" s="468" t="n">
        <v>21.4824443676018</v>
      </c>
      <c r="AW78" s="468" t="n">
        <v>16.9473850122607</v>
      </c>
      <c r="AX78" s="468" t="n">
        <v>18.1691529571115</v>
      </c>
      <c r="AY78" s="468" t="n">
        <v>15.2954146718904</v>
      </c>
      <c r="AZ78" s="460" t="n">
        <v>375477.420687152</v>
      </c>
      <c r="BA78" s="460" t="n">
        <v>186429.040490253</v>
      </c>
    </row>
    <row r="79" customFormat="false" ht="15" hidden="false" customHeight="false" outlineLevel="0" collapsed="false">
      <c r="A79" s="441" t="s">
        <v>218</v>
      </c>
      <c r="B79" s="438" t="n">
        <v>783830.024114112</v>
      </c>
      <c r="C79" s="438" t="n">
        <v>697336.620307761</v>
      </c>
      <c r="D79" s="443" t="n">
        <v>269681.428005713</v>
      </c>
      <c r="E79" s="438" t="n">
        <v>102040.569715988</v>
      </c>
      <c r="F79" s="438" t="n">
        <v>1762347.79306454</v>
      </c>
      <c r="G79" s="434" t="n">
        <v>409.465260209347</v>
      </c>
      <c r="H79" s="463" t="n">
        <v>1.15482899900886</v>
      </c>
      <c r="I79" s="472" t="n">
        <v>95975.1</v>
      </c>
      <c r="J79" s="472" t="n">
        <v>22957.8</v>
      </c>
      <c r="K79" s="472" t="n">
        <v>6811</v>
      </c>
      <c r="L79" s="472" t="n">
        <v>10537.5</v>
      </c>
      <c r="M79" s="472" t="n">
        <v>10896.9</v>
      </c>
      <c r="N79" s="473" t="n">
        <v>5882.8</v>
      </c>
      <c r="O79" s="473" t="n">
        <v>10393.8</v>
      </c>
      <c r="P79" s="448" t="n">
        <v>89795</v>
      </c>
      <c r="Q79" s="448" t="n">
        <v>86241</v>
      </c>
      <c r="R79" s="449" t="n">
        <v>232941</v>
      </c>
      <c r="S79" s="449" t="n">
        <v>450128</v>
      </c>
      <c r="T79" s="450"/>
      <c r="U79" s="450"/>
      <c r="V79" s="450"/>
      <c r="W79" s="450"/>
      <c r="X79" s="450"/>
      <c r="Y79" s="450"/>
      <c r="Z79" s="450"/>
      <c r="AA79" s="450"/>
      <c r="AB79" s="450"/>
      <c r="AC79" s="450"/>
      <c r="AD79" s="450"/>
      <c r="AE79" s="450"/>
      <c r="AF79" s="450"/>
      <c r="AG79" s="450"/>
      <c r="AH79" s="450"/>
      <c r="AI79" s="450"/>
      <c r="AJ79" s="450"/>
      <c r="AK79" s="450"/>
      <c r="AL79" s="450"/>
      <c r="AM79" s="450"/>
      <c r="AN79" s="457" t="n">
        <v>61115.6411613</v>
      </c>
      <c r="AO79" s="457" t="n">
        <v>146415.98639051</v>
      </c>
      <c r="AP79" s="457" t="n">
        <v>70116.54189105</v>
      </c>
      <c r="AQ79" s="457" t="n">
        <v>406831.3757862</v>
      </c>
      <c r="AR79" s="469" t="n">
        <v>11.0188372994668</v>
      </c>
      <c r="AS79" s="469" t="n">
        <v>6.05147843189536</v>
      </c>
      <c r="AT79" s="469" t="n">
        <v>12.8154437304494</v>
      </c>
      <c r="AU79" s="469" t="n">
        <v>7.94825084701506</v>
      </c>
      <c r="AV79" s="468" t="n">
        <v>21.649178601911</v>
      </c>
      <c r="AW79" s="468" t="n">
        <v>16.9685727183814</v>
      </c>
      <c r="AX79" s="468" t="n">
        <v>18.1640353043986</v>
      </c>
      <c r="AY79" s="468" t="n">
        <v>15.2172582385025</v>
      </c>
      <c r="AZ79" s="460" t="n">
        <v>391248.373546886</v>
      </c>
      <c r="BA79" s="460" t="n">
        <v>203022.791113772</v>
      </c>
    </row>
    <row r="80" customFormat="false" ht="15" hidden="false" customHeight="false" outlineLevel="0" collapsed="false">
      <c r="A80" s="441" t="s">
        <v>219</v>
      </c>
      <c r="B80" s="438" t="n">
        <v>778112.314722551</v>
      </c>
      <c r="C80" s="438" t="n">
        <v>689242.845730093</v>
      </c>
      <c r="D80" s="443" t="n">
        <v>281387.142121203</v>
      </c>
      <c r="E80" s="438" t="n">
        <v>110589.135150109</v>
      </c>
      <c r="F80" s="438" t="n">
        <v>1723756.86586079</v>
      </c>
      <c r="G80" s="434" t="n">
        <v>414.902075757576</v>
      </c>
      <c r="H80" s="463" t="n">
        <v>1.17013072457958</v>
      </c>
      <c r="I80" s="472" t="n">
        <v>192378.6</v>
      </c>
      <c r="J80" s="472" t="n">
        <v>65910.4</v>
      </c>
      <c r="K80" s="472" t="n">
        <v>6482.1</v>
      </c>
      <c r="L80" s="472" t="n">
        <v>21666.8</v>
      </c>
      <c r="M80" s="472" t="n">
        <v>24154.4</v>
      </c>
      <c r="N80" s="473" t="n">
        <v>17486.8</v>
      </c>
      <c r="O80" s="473" t="n">
        <v>13856.4</v>
      </c>
      <c r="P80" s="448" t="n">
        <v>180698</v>
      </c>
      <c r="Q80" s="448" t="n">
        <v>161390</v>
      </c>
      <c r="R80" s="449" t="n">
        <v>275363</v>
      </c>
      <c r="S80" s="449" t="n">
        <v>476490</v>
      </c>
      <c r="T80" s="450"/>
      <c r="U80" s="450"/>
      <c r="V80" s="450"/>
      <c r="W80" s="450"/>
      <c r="X80" s="450"/>
      <c r="Y80" s="450"/>
      <c r="Z80" s="450"/>
      <c r="AA80" s="450"/>
      <c r="AB80" s="450"/>
      <c r="AC80" s="450"/>
      <c r="AD80" s="450"/>
      <c r="AE80" s="450"/>
      <c r="AF80" s="450"/>
      <c r="AG80" s="450"/>
      <c r="AH80" s="450"/>
      <c r="AI80" s="450"/>
      <c r="AJ80" s="450"/>
      <c r="AK80" s="450"/>
      <c r="AL80" s="450"/>
      <c r="AM80" s="450"/>
      <c r="AN80" s="457" t="n">
        <v>67232.5714091</v>
      </c>
      <c r="AO80" s="457" t="n">
        <v>155482.04965266</v>
      </c>
      <c r="AP80" s="457" t="n">
        <v>72116.37225646</v>
      </c>
      <c r="AQ80" s="457" t="n">
        <v>410790.03024136</v>
      </c>
      <c r="AR80" s="469" t="n">
        <v>10.7461077305484</v>
      </c>
      <c r="AS80" s="469" t="n">
        <v>5.9996133053884</v>
      </c>
      <c r="AT80" s="469" t="n">
        <v>12.6236785999009</v>
      </c>
      <c r="AU80" s="469" t="n">
        <v>7.89840342596923</v>
      </c>
      <c r="AV80" s="468" t="n">
        <v>21.5508538232007</v>
      </c>
      <c r="AW80" s="468" t="n">
        <v>16.141773018999</v>
      </c>
      <c r="AX80" s="468" t="n">
        <v>18.0768955542466</v>
      </c>
      <c r="AY80" s="468" t="n">
        <v>14.7579198560108</v>
      </c>
      <c r="AZ80" s="460" t="n">
        <v>412453.746381304</v>
      </c>
      <c r="BA80" s="460" t="n">
        <v>207521.78837709</v>
      </c>
    </row>
    <row r="81" customFormat="false" ht="15" hidden="false" customHeight="false" outlineLevel="0" collapsed="false">
      <c r="A81" s="441" t="s">
        <v>220</v>
      </c>
      <c r="B81" s="438" t="n">
        <v>788357.549428273</v>
      </c>
      <c r="C81" s="438" t="n">
        <v>693481.894226164</v>
      </c>
      <c r="D81" s="443" t="n">
        <v>277163.94506474</v>
      </c>
      <c r="E81" s="438" t="n">
        <v>112645.25210417</v>
      </c>
      <c r="F81" s="438" t="n">
        <v>2036600</v>
      </c>
      <c r="G81" s="434" t="n">
        <v>408.655152769935</v>
      </c>
      <c r="H81" s="463" t="n">
        <v>1.16163503118537</v>
      </c>
      <c r="I81" s="472" t="n">
        <v>299714.6</v>
      </c>
      <c r="J81" s="472" t="n">
        <v>97081</v>
      </c>
      <c r="K81" s="472" t="n">
        <v>6043.3</v>
      </c>
      <c r="L81" s="472" t="n">
        <v>34570.6</v>
      </c>
      <c r="M81" s="472" t="n">
        <v>36802.9</v>
      </c>
      <c r="N81" s="473" t="n">
        <v>27240.4</v>
      </c>
      <c r="O81" s="473" t="n">
        <v>15059.3</v>
      </c>
      <c r="P81" s="448" t="n">
        <v>248415</v>
      </c>
      <c r="Q81" s="448" t="n">
        <v>238775</v>
      </c>
      <c r="R81" s="449" t="n">
        <v>326746</v>
      </c>
      <c r="S81" s="449" t="n">
        <v>518769</v>
      </c>
      <c r="T81" s="450"/>
      <c r="U81" s="450"/>
      <c r="V81" s="450"/>
      <c r="W81" s="450"/>
      <c r="X81" s="450"/>
      <c r="Y81" s="450"/>
      <c r="Z81" s="450"/>
      <c r="AA81" s="450"/>
      <c r="AB81" s="450"/>
      <c r="AC81" s="450"/>
      <c r="AD81" s="450"/>
      <c r="AE81" s="450"/>
      <c r="AF81" s="450"/>
      <c r="AG81" s="450"/>
      <c r="AH81" s="450"/>
      <c r="AI81" s="450"/>
      <c r="AJ81" s="450"/>
      <c r="AK81" s="450"/>
      <c r="AL81" s="450"/>
      <c r="AM81" s="450"/>
      <c r="AN81" s="457" t="n">
        <v>68678.82413741</v>
      </c>
      <c r="AO81" s="457" t="n">
        <v>163453.81003842</v>
      </c>
      <c r="AP81" s="457" t="n">
        <v>69186.4901589</v>
      </c>
      <c r="AQ81" s="457" t="n">
        <v>433070.6380846</v>
      </c>
      <c r="AR81" s="469" t="n">
        <v>10.9385261560623</v>
      </c>
      <c r="AS81" s="469" t="n">
        <v>5.68590441850933</v>
      </c>
      <c r="AT81" s="469" t="n">
        <v>12.984493906429</v>
      </c>
      <c r="AU81" s="469" t="n">
        <v>8.08313125267249</v>
      </c>
      <c r="AV81" s="468" t="n">
        <v>21.5160492015822</v>
      </c>
      <c r="AW81" s="468" t="n">
        <v>15.7339463229443</v>
      </c>
      <c r="AX81" s="468" t="n">
        <v>18.9203111775512</v>
      </c>
      <c r="AY81" s="468" t="n">
        <v>14.9242178009113</v>
      </c>
      <c r="AZ81" s="460" t="n">
        <v>419548.82776704</v>
      </c>
      <c r="BA81" s="460" t="n">
        <v>215443.0694532</v>
      </c>
    </row>
    <row r="82" customFormat="false" ht="15" hidden="false" customHeight="false" outlineLevel="0" collapsed="false">
      <c r="A82" s="441" t="s">
        <v>221</v>
      </c>
      <c r="B82" s="438" t="n">
        <v>793149.090328922</v>
      </c>
      <c r="C82" s="438" t="n">
        <v>697305.38958525</v>
      </c>
      <c r="D82" s="443" t="n">
        <v>327869.40656731</v>
      </c>
      <c r="E82" s="438" t="n">
        <v>116455.093196196</v>
      </c>
      <c r="F82" s="438" t="n">
        <v>1860300</v>
      </c>
      <c r="G82" s="434" t="n">
        <v>405.480508344313</v>
      </c>
      <c r="H82" s="463" t="n">
        <v>1.17205820070156</v>
      </c>
      <c r="I82" s="472" t="n">
        <v>401884.7</v>
      </c>
      <c r="J82" s="472" t="n">
        <v>124597.8</v>
      </c>
      <c r="K82" s="472" t="n">
        <v>5795</v>
      </c>
      <c r="L82" s="472" t="n">
        <v>52097.7</v>
      </c>
      <c r="M82" s="472" t="n">
        <v>46320.2</v>
      </c>
      <c r="N82" s="473" t="n">
        <v>35065.2</v>
      </c>
      <c r="O82" s="473" t="n">
        <v>17631.7</v>
      </c>
      <c r="P82" s="448" t="n">
        <v>418650</v>
      </c>
      <c r="Q82" s="448" t="n">
        <v>403271</v>
      </c>
      <c r="R82" s="449" t="n">
        <v>318195</v>
      </c>
      <c r="S82" s="449" t="n">
        <v>607596</v>
      </c>
      <c r="T82" s="450"/>
      <c r="U82" s="450"/>
      <c r="V82" s="450"/>
      <c r="W82" s="450"/>
      <c r="X82" s="450"/>
      <c r="Y82" s="450"/>
      <c r="Z82" s="450"/>
      <c r="AA82" s="450"/>
      <c r="AB82" s="450"/>
      <c r="AC82" s="450"/>
      <c r="AD82" s="450"/>
      <c r="AE82" s="450"/>
      <c r="AF82" s="450"/>
      <c r="AG82" s="450"/>
      <c r="AH82" s="450"/>
      <c r="AI82" s="450"/>
      <c r="AJ82" s="450"/>
      <c r="AK82" s="450"/>
      <c r="AL82" s="450"/>
      <c r="AM82" s="450"/>
      <c r="AN82" s="474" t="n">
        <v>77550.58244937</v>
      </c>
      <c r="AO82" s="474" t="n">
        <v>183272.75571262</v>
      </c>
      <c r="AP82" s="474" t="n">
        <v>70727.4035698415</v>
      </c>
      <c r="AQ82" s="474" t="n">
        <v>458676.009391983</v>
      </c>
      <c r="AR82" s="469" t="n">
        <v>11.2415114912092</v>
      </c>
      <c r="AS82" s="469" t="n">
        <v>5.68314954292281</v>
      </c>
      <c r="AT82" s="469" t="n">
        <v>13.2200781826003</v>
      </c>
      <c r="AU82" s="469" t="n">
        <v>7.95074940016337</v>
      </c>
      <c r="AV82" s="468" t="n">
        <v>21.3190144497713</v>
      </c>
      <c r="AW82" s="468" t="n">
        <v>15.5150781857671</v>
      </c>
      <c r="AX82" s="468" t="n">
        <v>18.9766904450101</v>
      </c>
      <c r="AY82" s="468" t="n">
        <v>14.7352339641596</v>
      </c>
      <c r="AZ82" s="460" t="n">
        <v>445815.790694224</v>
      </c>
      <c r="BA82" s="460" t="n">
        <v>222854.076208774</v>
      </c>
    </row>
    <row r="83" customFormat="false" ht="15" hidden="false" customHeight="false" outlineLevel="0" collapsed="false">
      <c r="A83" s="441" t="s">
        <v>222</v>
      </c>
      <c r="B83" s="438" t="n">
        <v>791444.46670496</v>
      </c>
      <c r="C83" s="438" t="n">
        <v>682682.690711483</v>
      </c>
      <c r="D83" s="443" t="n">
        <v>307165.901397379</v>
      </c>
      <c r="E83" s="438" t="n">
        <v>118334.227251897</v>
      </c>
      <c r="F83" s="438" t="n">
        <v>1881955.64326821</v>
      </c>
      <c r="G83" s="434" t="n">
        <v>411.037281746032</v>
      </c>
      <c r="H83" s="463" t="n">
        <v>1.20357028165892</v>
      </c>
      <c r="I83" s="472" t="n">
        <v>96243.5</v>
      </c>
      <c r="J83" s="472" t="n">
        <v>21401.4</v>
      </c>
      <c r="K83" s="472" t="n">
        <v>-134.9</v>
      </c>
      <c r="L83" s="472" t="n">
        <v>8859.7</v>
      </c>
      <c r="M83" s="472" t="n">
        <v>10008.9</v>
      </c>
      <c r="N83" s="473" t="n">
        <v>5865.5</v>
      </c>
      <c r="O83" s="473" t="n">
        <v>857.5</v>
      </c>
      <c r="P83" s="448" t="n">
        <v>95515</v>
      </c>
      <c r="Q83" s="448" t="n">
        <v>88829</v>
      </c>
      <c r="R83" s="449" t="n">
        <v>298236</v>
      </c>
      <c r="S83" s="449" t="n">
        <v>491867</v>
      </c>
      <c r="T83" s="450"/>
      <c r="U83" s="450"/>
      <c r="V83" s="450"/>
      <c r="W83" s="450"/>
      <c r="X83" s="450"/>
      <c r="Y83" s="450"/>
      <c r="Z83" s="450"/>
      <c r="AA83" s="450"/>
      <c r="AB83" s="450"/>
      <c r="AC83" s="450"/>
      <c r="AD83" s="450"/>
      <c r="AE83" s="450"/>
      <c r="AF83" s="450"/>
      <c r="AG83" s="450"/>
      <c r="AH83" s="450"/>
      <c r="AI83" s="450"/>
      <c r="AJ83" s="450"/>
      <c r="AK83" s="450"/>
      <c r="AL83" s="450"/>
      <c r="AM83" s="450"/>
      <c r="AN83" s="474" t="n">
        <v>66543.9950113</v>
      </c>
      <c r="AO83" s="474" t="n">
        <v>189367.22028697</v>
      </c>
      <c r="AP83" s="474" t="n">
        <v>74423.27107617</v>
      </c>
      <c r="AQ83" s="474" t="n">
        <v>478146.66382435</v>
      </c>
      <c r="AR83" s="469" t="n">
        <v>11.6728617986158</v>
      </c>
      <c r="AS83" s="469" t="n">
        <v>5.76970191048772</v>
      </c>
      <c r="AT83" s="469" t="n">
        <v>12.5702406538159</v>
      </c>
      <c r="AU83" s="469" t="n">
        <v>7.56079224843422</v>
      </c>
      <c r="AV83" s="468" t="n">
        <v>21.5338669834843</v>
      </c>
      <c r="AW83" s="468" t="n">
        <v>15.6060052430921</v>
      </c>
      <c r="AX83" s="468" t="n">
        <v>18.5464435716554</v>
      </c>
      <c r="AY83" s="468" t="n">
        <v>15.2365819054774</v>
      </c>
      <c r="AZ83" s="460" t="n">
        <v>466999.800229426</v>
      </c>
      <c r="BA83" s="460" t="n">
        <v>237646.98472105</v>
      </c>
    </row>
    <row r="84" customFormat="false" ht="15" hidden="false" customHeight="false" outlineLevel="0" collapsed="false">
      <c r="A84" s="441" t="s">
        <v>223</v>
      </c>
      <c r="B84" s="438" t="n">
        <v>798995.133511759</v>
      </c>
      <c r="C84" s="438" t="n">
        <v>684810.377050402</v>
      </c>
      <c r="D84" s="443" t="n">
        <v>294986.643419753</v>
      </c>
      <c r="E84" s="438" t="n">
        <v>113473.004613594</v>
      </c>
      <c r="F84" s="438" t="n">
        <v>1856380.1416839</v>
      </c>
      <c r="G84" s="434" t="n">
        <v>412.842857142857</v>
      </c>
      <c r="H84" s="463" t="n">
        <v>1.17243667190717</v>
      </c>
      <c r="I84" s="472" t="n">
        <v>204557.9</v>
      </c>
      <c r="J84" s="472" t="n">
        <v>62031.1</v>
      </c>
      <c r="K84" s="472" t="n">
        <v>-210.8</v>
      </c>
      <c r="L84" s="472" t="n">
        <v>20561.3</v>
      </c>
      <c r="M84" s="472" t="n">
        <v>24425.4</v>
      </c>
      <c r="N84" s="473" t="n">
        <v>12032.9</v>
      </c>
      <c r="O84" s="473" t="n">
        <v>5607.6</v>
      </c>
      <c r="P84" s="448" t="n">
        <v>181252</v>
      </c>
      <c r="Q84" s="448" t="n">
        <v>164541</v>
      </c>
      <c r="R84" s="449" t="n">
        <v>326317</v>
      </c>
      <c r="S84" s="449" t="n">
        <v>532331</v>
      </c>
      <c r="T84" s="450"/>
      <c r="U84" s="450"/>
      <c r="V84" s="450"/>
      <c r="W84" s="450"/>
      <c r="X84" s="450"/>
      <c r="Y84" s="450"/>
      <c r="Z84" s="450"/>
      <c r="AA84" s="450"/>
      <c r="AB84" s="450"/>
      <c r="AC84" s="450"/>
      <c r="AD84" s="450"/>
      <c r="AE84" s="450"/>
      <c r="AF84" s="450"/>
      <c r="AG84" s="450"/>
      <c r="AH84" s="450"/>
      <c r="AI84" s="450"/>
      <c r="AJ84" s="450"/>
      <c r="AK84" s="450"/>
      <c r="AL84" s="450"/>
      <c r="AM84" s="450"/>
      <c r="AN84" s="474" t="n">
        <v>76326.36019991</v>
      </c>
      <c r="AO84" s="474" t="n">
        <v>202889.35221646</v>
      </c>
      <c r="AP84" s="474" t="n">
        <v>88247.21613619</v>
      </c>
      <c r="AQ84" s="474" t="n">
        <v>476876.23039569</v>
      </c>
      <c r="AR84" s="469" t="n">
        <v>11.6973360792656</v>
      </c>
      <c r="AS84" s="469" t="n">
        <v>5.69077448444882</v>
      </c>
      <c r="AT84" s="469" t="n">
        <v>13.0562598373728</v>
      </c>
      <c r="AU84" s="469" t="n">
        <v>7.55743398119176</v>
      </c>
      <c r="AV84" s="468" t="n">
        <v>21.5873780990907</v>
      </c>
      <c r="AW84" s="468" t="n">
        <v>15.3833660998048</v>
      </c>
      <c r="AX84" s="468" t="n">
        <v>18.1946148497837</v>
      </c>
      <c r="AY84" s="468" t="n">
        <v>14.6847315768785</v>
      </c>
      <c r="AZ84" s="460" t="n">
        <v>484877.288162609</v>
      </c>
      <c r="BA84" s="460" t="n">
        <v>246133.948217924</v>
      </c>
    </row>
    <row r="85" customFormat="false" ht="15" hidden="false" customHeight="false" outlineLevel="0" collapsed="false">
      <c r="A85" s="441" t="s">
        <v>224</v>
      </c>
      <c r="B85" s="438" t="n">
        <v>814055.659728479</v>
      </c>
      <c r="C85" s="438" t="n">
        <v>710127.09681488</v>
      </c>
      <c r="D85" s="443" t="n">
        <v>322023.54789332</v>
      </c>
      <c r="E85" s="438" t="n">
        <v>124381.159892243</v>
      </c>
      <c r="F85" s="438" t="n">
        <v>1816100</v>
      </c>
      <c r="G85" s="434" t="n">
        <v>408.475533596838</v>
      </c>
      <c r="H85" s="463" t="n">
        <v>1.13237930321491</v>
      </c>
      <c r="I85" s="472" t="n">
        <v>323847.6</v>
      </c>
      <c r="J85" s="472" t="n">
        <v>88391.7</v>
      </c>
      <c r="K85" s="472" t="n">
        <v>-282.1</v>
      </c>
      <c r="L85" s="472" t="n">
        <v>34492.2</v>
      </c>
      <c r="M85" s="472" t="n">
        <v>36891</v>
      </c>
      <c r="N85" s="473" t="n">
        <v>20116.6</v>
      </c>
      <c r="O85" s="473" t="n">
        <v>7740.8</v>
      </c>
      <c r="P85" s="448" t="n">
        <v>276941</v>
      </c>
      <c r="Q85" s="448" t="n">
        <v>235384</v>
      </c>
      <c r="R85" s="449" t="n">
        <v>417640</v>
      </c>
      <c r="S85" s="449" t="n">
        <v>639876</v>
      </c>
      <c r="T85" s="450"/>
      <c r="U85" s="450"/>
      <c r="V85" s="450"/>
      <c r="W85" s="450"/>
      <c r="X85" s="450"/>
      <c r="Y85" s="450"/>
      <c r="Z85" s="450"/>
      <c r="AA85" s="450"/>
      <c r="AB85" s="450"/>
      <c r="AC85" s="450"/>
      <c r="AD85" s="450"/>
      <c r="AE85" s="450"/>
      <c r="AF85" s="450"/>
      <c r="AG85" s="450"/>
      <c r="AH85" s="450"/>
      <c r="AI85" s="450"/>
      <c r="AJ85" s="450"/>
      <c r="AK85" s="450"/>
      <c r="AL85" s="450"/>
      <c r="AM85" s="450"/>
      <c r="AN85" s="474" t="n">
        <v>77968.35380615</v>
      </c>
      <c r="AO85" s="474" t="n">
        <v>210170.74392487</v>
      </c>
      <c r="AP85" s="474" t="n">
        <v>81430.09494828</v>
      </c>
      <c r="AQ85" s="474" t="n">
        <v>483899.07090287</v>
      </c>
      <c r="AR85" s="469" t="n">
        <v>11.1647037374255</v>
      </c>
      <c r="AS85" s="469" t="n">
        <v>5.2016693303113</v>
      </c>
      <c r="AT85" s="469" t="n">
        <v>13.105289597887</v>
      </c>
      <c r="AU85" s="469" t="n">
        <v>7.44724093287067</v>
      </c>
      <c r="AV85" s="468" t="n">
        <v>20.9827177454031</v>
      </c>
      <c r="AW85" s="468" t="n">
        <v>15.2503153578543</v>
      </c>
      <c r="AX85" s="468" t="n">
        <v>18.2602250808714</v>
      </c>
      <c r="AY85" s="468" t="n">
        <v>14.2379954136368</v>
      </c>
      <c r="AZ85" s="475" t="n">
        <v>491558.141866762</v>
      </c>
      <c r="BA85" s="475" t="n">
        <v>252435.73660258</v>
      </c>
    </row>
    <row r="86" customFormat="false" ht="15" hidden="false" customHeight="false" outlineLevel="0" collapsed="false">
      <c r="A86" s="441" t="s">
        <v>225</v>
      </c>
      <c r="B86" s="438" t="n">
        <v>837208.408177617</v>
      </c>
      <c r="C86" s="438" t="n">
        <v>730130.033821126</v>
      </c>
      <c r="D86" s="443" t="n">
        <v>336556.449945453</v>
      </c>
      <c r="E86" s="438" t="n">
        <v>126955.723164187</v>
      </c>
      <c r="F86" s="438" t="n">
        <v>2108571.39361022</v>
      </c>
      <c r="G86" s="434" t="n">
        <v>431.323484334023</v>
      </c>
      <c r="H86" s="463" t="n">
        <v>1.11808140745932</v>
      </c>
      <c r="I86" s="472" t="n">
        <v>440361.4</v>
      </c>
      <c r="J86" s="472" t="n">
        <v>103597.4</v>
      </c>
      <c r="K86" s="472" t="n">
        <v>171.5</v>
      </c>
      <c r="L86" s="472" t="n">
        <v>50560.4</v>
      </c>
      <c r="M86" s="472" t="n">
        <v>48397.1</v>
      </c>
      <c r="N86" s="473" t="n">
        <v>35177.5</v>
      </c>
      <c r="O86" s="473" t="n">
        <v>12213.9</v>
      </c>
      <c r="P86" s="448" t="n">
        <v>387940</v>
      </c>
      <c r="Q86" s="448" t="n">
        <v>403712</v>
      </c>
      <c r="R86" s="449" t="n">
        <v>372672</v>
      </c>
      <c r="S86" s="449" t="n">
        <v>652034</v>
      </c>
      <c r="T86" s="450"/>
      <c r="U86" s="450"/>
      <c r="V86" s="450"/>
      <c r="W86" s="450"/>
      <c r="X86" s="450"/>
      <c r="Y86" s="450"/>
      <c r="Z86" s="450"/>
      <c r="AA86" s="450"/>
      <c r="AB86" s="450"/>
      <c r="AC86" s="450"/>
      <c r="AD86" s="450"/>
      <c r="AE86" s="450"/>
      <c r="AF86" s="450"/>
      <c r="AG86" s="450"/>
      <c r="AH86" s="450"/>
      <c r="AI86" s="450"/>
      <c r="AJ86" s="450"/>
      <c r="AK86" s="450"/>
      <c r="AL86" s="450"/>
      <c r="AM86" s="450"/>
      <c r="AN86" s="474" t="n">
        <v>71419.29197107</v>
      </c>
      <c r="AO86" s="474" t="n">
        <v>186092.65133706</v>
      </c>
      <c r="AP86" s="474" t="n">
        <v>85640.68818222</v>
      </c>
      <c r="AQ86" s="474" t="n">
        <v>550998.96127049</v>
      </c>
      <c r="AR86" s="469" t="n">
        <v>13.142260172642</v>
      </c>
      <c r="AS86" s="469" t="n">
        <v>5.28856161944615</v>
      </c>
      <c r="AT86" s="469" t="n">
        <v>13.3480686438954</v>
      </c>
      <c r="AU86" s="469" t="n">
        <v>7.26634525114996</v>
      </c>
      <c r="AV86" s="468" t="n">
        <v>20.7585527015123</v>
      </c>
      <c r="AW86" s="468" t="n">
        <v>13.4655639293597</v>
      </c>
      <c r="AX86" s="468" t="n">
        <v>17.7537898458781</v>
      </c>
      <c r="AY86" s="468" t="n">
        <v>14.65029067452</v>
      </c>
      <c r="AZ86" s="475" t="n">
        <v>506311.83839667</v>
      </c>
      <c r="BA86" s="475" t="n">
        <v>305882.3280894</v>
      </c>
    </row>
    <row r="87" customFormat="false" ht="15" hidden="false" customHeight="false" outlineLevel="0" collapsed="false">
      <c r="A87" s="441" t="s">
        <v>226</v>
      </c>
      <c r="B87" s="433"/>
      <c r="C87" s="433"/>
      <c r="D87" s="443" t="n">
        <v>344814.965177308</v>
      </c>
      <c r="E87" s="433"/>
      <c r="F87" s="438" t="n">
        <v>2176066.91872288</v>
      </c>
      <c r="G87" s="434" t="n">
        <v>477.258472089314</v>
      </c>
      <c r="H87" s="463" t="n">
        <v>1.12472544033365</v>
      </c>
      <c r="I87" s="472" t="n">
        <v>96798</v>
      </c>
      <c r="J87" s="472" t="n">
        <v>19579.6</v>
      </c>
      <c r="K87" s="472" t="n">
        <v>10.8</v>
      </c>
      <c r="L87" s="472" t="n">
        <v>10383.1</v>
      </c>
      <c r="M87" s="472" t="n">
        <v>14573.7</v>
      </c>
      <c r="N87" s="473" t="n">
        <v>5349</v>
      </c>
      <c r="O87" s="473" t="n">
        <v>1023.4</v>
      </c>
      <c r="P87" s="438"/>
      <c r="Q87" s="438"/>
      <c r="R87" s="438"/>
      <c r="S87" s="438"/>
      <c r="T87" s="436"/>
      <c r="U87" s="436"/>
      <c r="V87" s="436"/>
      <c r="W87" s="436"/>
      <c r="X87" s="436"/>
      <c r="Y87" s="436"/>
      <c r="Z87" s="436"/>
      <c r="AA87" s="436"/>
      <c r="AB87" s="436"/>
      <c r="AC87" s="436"/>
      <c r="AD87" s="436"/>
      <c r="AE87" s="436"/>
      <c r="AF87" s="436"/>
      <c r="AG87" s="436"/>
      <c r="AH87" s="436"/>
      <c r="AI87" s="436"/>
      <c r="AJ87" s="436"/>
      <c r="AK87" s="436"/>
      <c r="AL87" s="436"/>
      <c r="AM87" s="436"/>
      <c r="AN87" s="474" t="n">
        <v>67715.76124968</v>
      </c>
      <c r="AO87" s="474" t="n">
        <v>188107.70421688</v>
      </c>
      <c r="AP87" s="474" t="n">
        <v>79531.94555273</v>
      </c>
      <c r="AQ87" s="474" t="n">
        <v>546513.23892526</v>
      </c>
      <c r="AR87" s="469" t="n">
        <v>16.0303595608929</v>
      </c>
      <c r="AS87" s="469" t="n">
        <v>6.04630286293153</v>
      </c>
      <c r="AT87" s="469" t="n">
        <v>14.5782422747764</v>
      </c>
      <c r="AU87" s="469" t="n">
        <v>6.96095784676879</v>
      </c>
      <c r="AV87" s="468" t="n">
        <v>22.0160766764899</v>
      </c>
      <c r="AW87" s="468" t="n">
        <v>15.1725697329812</v>
      </c>
      <c r="AX87" s="468" t="n">
        <v>17.9649432615128</v>
      </c>
      <c r="AY87" s="468" t="n">
        <v>16.6682027054844</v>
      </c>
      <c r="AZ87" s="475" t="n">
        <v>485632.14027118</v>
      </c>
      <c r="BA87" s="475" t="n">
        <v>311102.52704763</v>
      </c>
    </row>
    <row r="88" customFormat="false" ht="15" hidden="false" customHeight="false" outlineLevel="0" collapsed="false">
      <c r="A88" s="441" t="s">
        <v>227</v>
      </c>
      <c r="B88" s="433"/>
      <c r="C88" s="433"/>
      <c r="D88" s="443" t="n">
        <v>351772.115715217</v>
      </c>
      <c r="E88" s="433"/>
      <c r="F88" s="438" t="n">
        <v>2213097.93552348</v>
      </c>
      <c r="G88" s="476" t="n">
        <v>476.480192526772</v>
      </c>
      <c r="H88" s="477"/>
      <c r="I88" s="472" t="n">
        <v>192641.6</v>
      </c>
      <c r="J88" s="472" t="n">
        <v>59737.9</v>
      </c>
      <c r="K88" s="472" t="n">
        <v>-93.2</v>
      </c>
      <c r="L88" s="472" t="n">
        <v>21044.3</v>
      </c>
      <c r="M88" s="472" t="n">
        <v>30355.8</v>
      </c>
      <c r="N88" s="473" t="n">
        <v>13207.1</v>
      </c>
      <c r="O88" s="473" t="n">
        <v>3516.3</v>
      </c>
      <c r="P88" s="438"/>
      <c r="Q88" s="438"/>
      <c r="R88" s="438"/>
      <c r="S88" s="438"/>
      <c r="T88" s="436"/>
      <c r="U88" s="436"/>
      <c r="V88" s="436"/>
      <c r="W88" s="436"/>
      <c r="X88" s="436"/>
      <c r="Y88" s="436"/>
      <c r="Z88" s="436"/>
      <c r="AA88" s="436"/>
      <c r="AB88" s="436"/>
      <c r="AC88" s="436"/>
      <c r="AD88" s="436"/>
      <c r="AE88" s="436"/>
      <c r="AF88" s="436"/>
      <c r="AG88" s="436"/>
      <c r="AH88" s="436"/>
      <c r="AI88" s="436"/>
      <c r="AJ88" s="436"/>
      <c r="AK88" s="436"/>
      <c r="AL88" s="436"/>
      <c r="AM88" s="436"/>
      <c r="AN88" s="474" t="n">
        <v>76125.23583681</v>
      </c>
      <c r="AO88" s="474" t="n">
        <v>195400.37984517</v>
      </c>
      <c r="AP88" s="474" t="n">
        <v>89857.44217853</v>
      </c>
      <c r="AQ88" s="474" t="n">
        <v>566242.72855319</v>
      </c>
      <c r="AR88" s="469" t="n">
        <v>15.599437695256</v>
      </c>
      <c r="AS88" s="469" t="n">
        <v>5.84880450780927</v>
      </c>
      <c r="AT88" s="469" t="n">
        <v>14.8212997475358</v>
      </c>
      <c r="AU88" s="469" t="n">
        <v>7.29549758726732</v>
      </c>
      <c r="AV88" s="468" t="n">
        <v>21.709295516521</v>
      </c>
      <c r="AW88" s="468" t="n">
        <v>15.7390826204607</v>
      </c>
      <c r="AX88" s="468" t="n">
        <v>18.4696920853562</v>
      </c>
      <c r="AY88" s="468" t="n">
        <v>15.8583771903789</v>
      </c>
      <c r="AZ88" s="475" t="n">
        <v>471543.99682688</v>
      </c>
      <c r="BA88" s="475" t="n">
        <v>314775.26711946</v>
      </c>
    </row>
    <row r="89" customFormat="false" ht="15" hidden="false" customHeight="false" outlineLevel="0" collapsed="false">
      <c r="A89" s="441" t="s">
        <v>228</v>
      </c>
      <c r="B89" s="478"/>
      <c r="C89" s="438"/>
      <c r="D89" s="479"/>
      <c r="E89" s="438"/>
      <c r="F89" s="479"/>
      <c r="G89" s="478"/>
      <c r="H89" s="480"/>
      <c r="I89" s="472" t="n">
        <v>313420.6</v>
      </c>
      <c r="J89" s="472" t="n">
        <v>79920.3</v>
      </c>
      <c r="K89" s="472" t="n">
        <v>-147.2</v>
      </c>
      <c r="L89" s="472" t="n">
        <v>35084.6</v>
      </c>
      <c r="M89" s="472" t="n">
        <v>46697</v>
      </c>
      <c r="N89" s="473" t="n">
        <v>23391.9</v>
      </c>
      <c r="O89" s="473" t="n">
        <v>5810.2</v>
      </c>
      <c r="P89" s="438"/>
      <c r="Q89" s="438"/>
      <c r="R89" s="438"/>
      <c r="S89" s="438"/>
      <c r="T89" s="436"/>
      <c r="U89" s="436"/>
      <c r="V89" s="436"/>
      <c r="W89" s="436"/>
      <c r="X89" s="436"/>
      <c r="Y89" s="436"/>
      <c r="Z89" s="436"/>
      <c r="AA89" s="436"/>
      <c r="AB89" s="436"/>
      <c r="AC89" s="436"/>
      <c r="AD89" s="436"/>
      <c r="AE89" s="436"/>
      <c r="AF89" s="436"/>
      <c r="AG89" s="436"/>
      <c r="AH89" s="436"/>
      <c r="AI89" s="436"/>
      <c r="AJ89" s="436"/>
      <c r="AK89" s="436"/>
      <c r="AL89" s="436"/>
      <c r="AM89" s="436"/>
      <c r="AN89" s="474" t="n">
        <v>77657.32013362</v>
      </c>
      <c r="AO89" s="474" t="n">
        <v>194892.07160547</v>
      </c>
      <c r="AP89" s="474" t="n">
        <v>89166.23220447</v>
      </c>
      <c r="AQ89" s="474" t="n">
        <v>593289.83102847</v>
      </c>
      <c r="AR89" s="469" t="n">
        <v>15.5315249892114</v>
      </c>
      <c r="AS89" s="469" t="n">
        <v>6.00328657220894</v>
      </c>
      <c r="AT89" s="469" t="n">
        <v>14.9450809300318</v>
      </c>
      <c r="AU89" s="469" t="n">
        <v>7.35921727799097</v>
      </c>
      <c r="AV89" s="468" t="n">
        <v>21.7657028573709</v>
      </c>
      <c r="AW89" s="468" t="n">
        <v>14.7108272694019</v>
      </c>
      <c r="AX89" s="468" t="n">
        <v>18.7684770057731</v>
      </c>
      <c r="AY89" s="468" t="n">
        <v>15.3128524034749</v>
      </c>
      <c r="AZ89" s="475" t="n">
        <v>462177.32067285</v>
      </c>
      <c r="BA89" s="475" t="n">
        <v>308966.59215088</v>
      </c>
    </row>
    <row r="90" customFormat="false" ht="15" hidden="false" customHeight="false" outlineLevel="0" collapsed="false">
      <c r="A90" s="441" t="s">
        <v>229</v>
      </c>
      <c r="B90" s="478"/>
      <c r="C90" s="438"/>
      <c r="D90" s="479"/>
      <c r="E90" s="438"/>
      <c r="F90" s="438"/>
      <c r="G90" s="478"/>
      <c r="H90" s="463"/>
      <c r="I90" s="472" t="n">
        <v>423933.5</v>
      </c>
      <c r="J90" s="472" t="n">
        <v>103659.9</v>
      </c>
      <c r="K90" s="472" t="n">
        <v>-169.5</v>
      </c>
      <c r="L90" s="472" t="n">
        <v>48988.9</v>
      </c>
      <c r="M90" s="472" t="n">
        <v>61487.5</v>
      </c>
      <c r="N90" s="473" t="n">
        <v>31255.6</v>
      </c>
      <c r="O90" s="473" t="n">
        <v>8698.6</v>
      </c>
      <c r="P90" s="438"/>
      <c r="Q90" s="438"/>
      <c r="R90" s="438"/>
      <c r="S90" s="438"/>
      <c r="T90" s="436"/>
      <c r="U90" s="436"/>
      <c r="V90" s="436"/>
      <c r="W90" s="436"/>
      <c r="X90" s="436"/>
      <c r="Y90" s="436"/>
      <c r="Z90" s="436"/>
      <c r="AA90" s="436"/>
      <c r="AB90" s="436"/>
      <c r="AC90" s="436"/>
      <c r="AD90" s="436"/>
      <c r="AE90" s="436"/>
      <c r="AF90" s="436"/>
      <c r="AG90" s="436"/>
      <c r="AH90" s="436"/>
      <c r="AI90" s="436"/>
      <c r="AJ90" s="436"/>
      <c r="AK90" s="436"/>
      <c r="AL90" s="436"/>
      <c r="AM90" s="436"/>
      <c r="AN90" s="474" t="n">
        <v>84448.0116692</v>
      </c>
      <c r="AO90" s="474" t="n">
        <v>203991.2885968</v>
      </c>
      <c r="AP90" s="474" t="n">
        <v>90972.78325722</v>
      </c>
      <c r="AQ90" s="474" t="n">
        <v>626547.24882683</v>
      </c>
      <c r="AR90" s="469" t="n">
        <v>15.0316776341469</v>
      </c>
      <c r="AS90" s="469" t="n">
        <v>5.48008102146874</v>
      </c>
      <c r="AT90" s="469" t="n">
        <v>14.8444660436153</v>
      </c>
      <c r="AU90" s="469" t="n">
        <v>7.33425771173729</v>
      </c>
      <c r="AV90" s="468" t="n">
        <v>21.5917731271503</v>
      </c>
      <c r="AW90" s="468" t="n">
        <v>14.0342691662309</v>
      </c>
      <c r="AX90" s="468" t="n">
        <v>19.0057312180971</v>
      </c>
      <c r="AY90" s="468" t="n">
        <v>15.1627319546071</v>
      </c>
      <c r="AZ90" s="475" t="n">
        <v>466557.83399585</v>
      </c>
      <c r="BA90" s="475" t="n">
        <v>313394.35053065</v>
      </c>
    </row>
    <row r="91" customFormat="false" ht="15" hidden="false" customHeight="false" outlineLevel="0" collapsed="false">
      <c r="A91" s="334"/>
      <c r="AN91" s="474" t="n">
        <v>77349.30041844</v>
      </c>
      <c r="AO91" s="474" t="n">
        <v>212358.83797252</v>
      </c>
      <c r="AP91" s="474" t="n">
        <v>97297.79204005</v>
      </c>
      <c r="AQ91" s="474" t="n">
        <v>653532.63613166</v>
      </c>
      <c r="AR91" s="469" t="n">
        <v>14.4325371623052</v>
      </c>
      <c r="AS91" s="469" t="n">
        <v>5.39351939213935</v>
      </c>
      <c r="AT91" s="469" t="n">
        <v>14.2413581400152</v>
      </c>
      <c r="AU91" s="469" t="n">
        <v>7.03404575382762</v>
      </c>
      <c r="AV91" s="468" t="n">
        <v>21.1391380695288</v>
      </c>
      <c r="AW91" s="468" t="n">
        <v>14.1997311006018</v>
      </c>
      <c r="AX91" s="468" t="n">
        <v>19.019178045035</v>
      </c>
      <c r="AY91" s="468" t="n">
        <v>15.3875377378715</v>
      </c>
      <c r="AZ91" s="475" t="n">
        <v>475277.63776675</v>
      </c>
      <c r="BA91" s="475" t="n">
        <v>308390.65556537</v>
      </c>
    </row>
    <row r="95" customFormat="false" ht="15" hidden="false" customHeight="false" outlineLevel="0" collapsed="false">
      <c r="B95" s="105"/>
    </row>
    <row r="96" s="291" customFormat="true" ht="15" hidden="false" customHeight="false" outlineLevel="0" collapsed="false">
      <c r="I96" s="290"/>
      <c r="J96" s="290"/>
      <c r="K96" s="290"/>
      <c r="L96" s="290"/>
      <c r="M96" s="290"/>
      <c r="N96" s="481"/>
      <c r="O96" s="481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  <c r="AI96" s="290"/>
      <c r="AJ96" s="290"/>
      <c r="AK96" s="290"/>
      <c r="AL96" s="290"/>
      <c r="AM96" s="290"/>
    </row>
    <row r="97" s="291" customFormat="true" ht="15" hidden="false" customHeight="false" outlineLevel="0" collapsed="false">
      <c r="B97" s="482"/>
      <c r="C97" s="482"/>
      <c r="I97" s="393" t="s">
        <v>485</v>
      </c>
      <c r="J97" s="393"/>
      <c r="K97" s="393"/>
      <c r="L97" s="393"/>
      <c r="M97" s="393"/>
      <c r="N97" s="393"/>
      <c r="O97" s="481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  <c r="AI97" s="290"/>
      <c r="AJ97" s="290"/>
      <c r="AK97" s="290"/>
      <c r="AL97" s="290"/>
      <c r="AM97" s="290"/>
    </row>
    <row r="98" customFormat="false" ht="15" hidden="false" customHeight="false" outlineLevel="0" collapsed="false">
      <c r="A98" s="441" t="s">
        <v>165</v>
      </c>
      <c r="B98" s="483" t="n">
        <v>168630</v>
      </c>
      <c r="C98" s="483" t="n">
        <v>202730</v>
      </c>
      <c r="D98" s="484" t="n">
        <v>32477.9</v>
      </c>
      <c r="E98" s="483" t="n">
        <v>15856</v>
      </c>
      <c r="F98" s="485"/>
      <c r="G98" s="486" t="n">
        <v>527.46</v>
      </c>
      <c r="H98" s="485" t="n">
        <v>1292.3</v>
      </c>
      <c r="I98" s="445" t="n">
        <v>11544.2</v>
      </c>
      <c r="J98" s="445" t="n">
        <v>2748.9</v>
      </c>
      <c r="K98" s="445" t="n">
        <v>3042.2</v>
      </c>
      <c r="L98" s="445" t="n">
        <v>4209.9</v>
      </c>
      <c r="M98" s="445" t="n">
        <v>1681.7</v>
      </c>
      <c r="N98" s="446" t="n">
        <v>1485.9</v>
      </c>
      <c r="O98" s="437" t="n">
        <v>717.8</v>
      </c>
      <c r="P98" s="483" t="n">
        <v>21448.8</v>
      </c>
      <c r="Q98" s="483" t="n">
        <v>18671.6</v>
      </c>
      <c r="R98" s="483" t="n">
        <v>47999</v>
      </c>
      <c r="S98" s="483" t="n">
        <v>115039</v>
      </c>
      <c r="T98" s="487" t="n">
        <v>26371</v>
      </c>
      <c r="U98" s="487" t="n">
        <v>33.3</v>
      </c>
      <c r="V98" s="487" t="n">
        <v>1504.6</v>
      </c>
      <c r="W98" s="487" t="n">
        <v>34419.1</v>
      </c>
      <c r="X98" s="487" t="n">
        <v>23566.5</v>
      </c>
      <c r="Y98" s="487" t="n">
        <v>0</v>
      </c>
      <c r="Z98" s="487" t="n">
        <v>7347.8</v>
      </c>
      <c r="AA98" s="487" t="n">
        <v>18075.3</v>
      </c>
      <c r="AB98" s="487" t="n">
        <v>524.6</v>
      </c>
      <c r="AC98" s="487" t="n">
        <v>15405</v>
      </c>
      <c r="AD98" s="487" t="n">
        <v>3856.2</v>
      </c>
      <c r="AE98" s="487" t="n">
        <v>7282.1</v>
      </c>
      <c r="AF98" s="487" t="n">
        <v>0</v>
      </c>
      <c r="AG98" s="487" t="n">
        <v>0</v>
      </c>
      <c r="AH98" s="487" t="n">
        <v>4670.8</v>
      </c>
      <c r="AI98" s="487" t="n">
        <v>6569.6</v>
      </c>
      <c r="AJ98" s="487" t="n">
        <v>2261.7</v>
      </c>
      <c r="AK98" s="487" t="n">
        <v>0</v>
      </c>
      <c r="AL98" s="487" t="n">
        <v>2901.8</v>
      </c>
      <c r="AM98" s="488" t="n">
        <v>0</v>
      </c>
      <c r="AN98" s="487" t="n">
        <v>1609</v>
      </c>
      <c r="AO98" s="487" t="n">
        <v>2791</v>
      </c>
      <c r="AP98" s="487" t="n">
        <v>8043</v>
      </c>
      <c r="AQ98" s="487" t="n">
        <v>23934</v>
      </c>
      <c r="AR98" s="487"/>
      <c r="AS98" s="487"/>
      <c r="AT98" s="487"/>
      <c r="AU98" s="487"/>
      <c r="AV98" s="487"/>
      <c r="AW98" s="487"/>
      <c r="AX98" s="487"/>
      <c r="AY98" s="487"/>
      <c r="AZ98" s="487" t="n">
        <v>4420.13489</v>
      </c>
      <c r="BA98" s="487" t="n">
        <v>25322.8585874</v>
      </c>
    </row>
    <row r="99" customFormat="false" ht="15" hidden="false" customHeight="false" outlineLevel="0" collapsed="false">
      <c r="A99" s="432" t="s">
        <v>166</v>
      </c>
      <c r="B99" s="483" t="n">
        <v>230502</v>
      </c>
      <c r="C99" s="483" t="n">
        <v>227705</v>
      </c>
      <c r="D99" s="484" t="n">
        <v>80819</v>
      </c>
      <c r="E99" s="483" t="n">
        <v>24141</v>
      </c>
      <c r="F99" s="485"/>
      <c r="G99" s="485" t="n">
        <v>536.22</v>
      </c>
      <c r="H99" s="485" t="n">
        <v>1289.7</v>
      </c>
      <c r="I99" s="436" t="n">
        <v>27685.6</v>
      </c>
      <c r="J99" s="436" t="n">
        <v>7164.1</v>
      </c>
      <c r="K99" s="436" t="n">
        <v>6010.8</v>
      </c>
      <c r="L99" s="436" t="n">
        <v>9891.7</v>
      </c>
      <c r="M99" s="436" t="n">
        <v>3554.5</v>
      </c>
      <c r="N99" s="437" t="n">
        <v>2800.3</v>
      </c>
      <c r="O99" s="437" t="n">
        <v>1568.8</v>
      </c>
      <c r="P99" s="483" t="n">
        <v>42258.5</v>
      </c>
      <c r="Q99" s="483" t="n">
        <v>42384.6</v>
      </c>
      <c r="R99" s="483" t="n">
        <v>64614</v>
      </c>
      <c r="S99" s="483" t="n">
        <v>135288</v>
      </c>
      <c r="T99" s="487" t="n">
        <v>52914.9</v>
      </c>
      <c r="U99" s="487" t="n">
        <v>51.9</v>
      </c>
      <c r="V99" s="487" t="n">
        <v>1861.9</v>
      </c>
      <c r="W99" s="487" t="n">
        <v>43058.3</v>
      </c>
      <c r="X99" s="487" t="n">
        <v>17592.8</v>
      </c>
      <c r="Y99" s="487" t="n">
        <v>0</v>
      </c>
      <c r="Z99" s="487" t="n">
        <v>19932</v>
      </c>
      <c r="AA99" s="487" t="n">
        <v>20974.9</v>
      </c>
      <c r="AB99" s="487" t="n">
        <v>946.7</v>
      </c>
      <c r="AC99" s="487" t="n">
        <v>13459.2</v>
      </c>
      <c r="AD99" s="487" t="n">
        <v>4362.3</v>
      </c>
      <c r="AE99" s="487" t="n">
        <v>9800</v>
      </c>
      <c r="AF99" s="487" t="n">
        <v>0</v>
      </c>
      <c r="AG99" s="487" t="n">
        <v>0</v>
      </c>
      <c r="AH99" s="487" t="n">
        <v>8741.9</v>
      </c>
      <c r="AI99" s="487" t="n">
        <v>10314.3</v>
      </c>
      <c r="AJ99" s="487" t="n">
        <v>3976</v>
      </c>
      <c r="AK99" s="487" t="n">
        <v>0</v>
      </c>
      <c r="AL99" s="487" t="n">
        <v>5418.3</v>
      </c>
      <c r="AM99" s="488" t="n">
        <v>0</v>
      </c>
      <c r="AN99" s="487" t="n">
        <v>15105</v>
      </c>
      <c r="AO99" s="487" t="n">
        <v>3006</v>
      </c>
      <c r="AP99" s="487" t="n">
        <v>8577</v>
      </c>
      <c r="AQ99" s="487" t="n">
        <v>26562</v>
      </c>
      <c r="AR99" s="487"/>
      <c r="AS99" s="487"/>
      <c r="AT99" s="487"/>
      <c r="AU99" s="487"/>
      <c r="AV99" s="487"/>
      <c r="AW99" s="487"/>
      <c r="AX99" s="487"/>
      <c r="AY99" s="487"/>
      <c r="AZ99" s="487" t="n">
        <v>4014.05089</v>
      </c>
      <c r="BA99" s="487" t="n">
        <v>27063.6472634</v>
      </c>
    </row>
    <row r="100" customFormat="false" ht="15" hidden="false" customHeight="false" outlineLevel="0" collapsed="false">
      <c r="A100" s="489" t="s">
        <v>167</v>
      </c>
      <c r="B100" s="483" t="n">
        <v>298851</v>
      </c>
      <c r="C100" s="483" t="n">
        <v>272281</v>
      </c>
      <c r="D100" s="484" t="n">
        <v>139430.3</v>
      </c>
      <c r="E100" s="483" t="n">
        <v>33999</v>
      </c>
      <c r="F100" s="485"/>
      <c r="G100" s="485" t="n">
        <v>542.85</v>
      </c>
      <c r="H100" s="485" t="n">
        <v>1288.3</v>
      </c>
      <c r="I100" s="436" t="n">
        <v>44883.8</v>
      </c>
      <c r="J100" s="436" t="n">
        <v>14660.1</v>
      </c>
      <c r="K100" s="436" t="n">
        <v>9413.4</v>
      </c>
      <c r="L100" s="436" t="n">
        <v>17034.9</v>
      </c>
      <c r="M100" s="436" t="n">
        <v>5826.5</v>
      </c>
      <c r="N100" s="437" t="n">
        <v>3390.6</v>
      </c>
      <c r="O100" s="437" t="n">
        <v>3200.8</v>
      </c>
      <c r="P100" s="483" t="n">
        <v>60785.7</v>
      </c>
      <c r="Q100" s="483" t="n">
        <v>61083.6</v>
      </c>
      <c r="R100" s="483" t="n">
        <v>58730</v>
      </c>
      <c r="S100" s="483" t="n">
        <v>117677</v>
      </c>
      <c r="T100" s="487" t="n">
        <v>87826.8</v>
      </c>
      <c r="U100" s="487" t="n">
        <v>62.4</v>
      </c>
      <c r="V100" s="487" t="n">
        <v>2329.1</v>
      </c>
      <c r="W100" s="487" t="n">
        <v>47677.9</v>
      </c>
      <c r="X100" s="487" t="n">
        <v>16790.4</v>
      </c>
      <c r="Y100" s="487" t="n">
        <v>0</v>
      </c>
      <c r="Z100" s="487" t="n">
        <v>33919.1</v>
      </c>
      <c r="AA100" s="487" t="n">
        <v>26375</v>
      </c>
      <c r="AB100" s="487" t="n">
        <v>553.8</v>
      </c>
      <c r="AC100" s="487" t="n">
        <v>20853.5</v>
      </c>
      <c r="AD100" s="487" t="n">
        <v>4733.5</v>
      </c>
      <c r="AE100" s="487" t="n">
        <v>11467.4</v>
      </c>
      <c r="AF100" s="487" t="n">
        <v>0</v>
      </c>
      <c r="AG100" s="487" t="n">
        <v>0</v>
      </c>
      <c r="AH100" s="487" t="n">
        <v>8198.9</v>
      </c>
      <c r="AI100" s="487" t="n">
        <v>8220.1</v>
      </c>
      <c r="AJ100" s="487" t="n">
        <v>3107.8</v>
      </c>
      <c r="AK100" s="487" t="n">
        <v>0</v>
      </c>
      <c r="AL100" s="487" t="n">
        <v>6831.8</v>
      </c>
      <c r="AM100" s="488" t="n">
        <v>0</v>
      </c>
      <c r="AN100" s="487" t="n">
        <v>1906</v>
      </c>
      <c r="AO100" s="487" t="n">
        <v>2820</v>
      </c>
      <c r="AP100" s="487" t="n">
        <v>9075</v>
      </c>
      <c r="AQ100" s="487" t="n">
        <v>29306</v>
      </c>
      <c r="AR100" s="487"/>
      <c r="AS100" s="487"/>
      <c r="AT100" s="487"/>
      <c r="AU100" s="487"/>
      <c r="AV100" s="487"/>
      <c r="AW100" s="487"/>
      <c r="AX100" s="487"/>
      <c r="AY100" s="487"/>
      <c r="AZ100" s="487" t="n">
        <v>3059.55789</v>
      </c>
      <c r="BA100" s="487" t="n">
        <v>25873.8194239</v>
      </c>
    </row>
    <row r="101" customFormat="false" ht="15" hidden="false" customHeight="false" outlineLevel="0" collapsed="false">
      <c r="A101" s="489" t="s">
        <v>168</v>
      </c>
      <c r="B101" s="483" t="n">
        <v>333355</v>
      </c>
      <c r="C101" s="483" t="n">
        <v>298988</v>
      </c>
      <c r="D101" s="484" t="n">
        <v>221117.6</v>
      </c>
      <c r="E101" s="483" t="n">
        <v>47795</v>
      </c>
      <c r="F101" s="485"/>
      <c r="G101" s="485" t="n">
        <v>551.57</v>
      </c>
      <c r="H101" s="485" t="n">
        <v>1283</v>
      </c>
      <c r="I101" s="436" t="n">
        <v>67433.6</v>
      </c>
      <c r="J101" s="436" t="n">
        <v>20379</v>
      </c>
      <c r="K101" s="436" t="n">
        <v>13367</v>
      </c>
      <c r="L101" s="436" t="n">
        <v>25403.1</v>
      </c>
      <c r="M101" s="436" t="n">
        <v>8672</v>
      </c>
      <c r="N101" s="437" t="n">
        <v>4108.2</v>
      </c>
      <c r="O101" s="437" t="n">
        <v>6390.4</v>
      </c>
      <c r="P101" s="483" t="n">
        <v>67785.4</v>
      </c>
      <c r="Q101" s="483" t="n">
        <v>67990</v>
      </c>
      <c r="R101" s="483" t="n">
        <v>69735</v>
      </c>
      <c r="S101" s="483" t="n">
        <v>153268</v>
      </c>
      <c r="T101" s="487" t="n">
        <v>72278.3</v>
      </c>
      <c r="U101" s="487" t="n">
        <v>52.5</v>
      </c>
      <c r="V101" s="487" t="n">
        <v>2209.7</v>
      </c>
      <c r="W101" s="487" t="n">
        <v>48490.8</v>
      </c>
      <c r="X101" s="487" t="n">
        <v>20353.5</v>
      </c>
      <c r="Y101" s="487" t="n">
        <v>0</v>
      </c>
      <c r="Z101" s="487" t="n">
        <v>44252.5</v>
      </c>
      <c r="AA101" s="487" t="n">
        <v>36359.3</v>
      </c>
      <c r="AB101" s="487" t="n">
        <v>642.7</v>
      </c>
      <c r="AC101" s="487" t="n">
        <v>24788.2</v>
      </c>
      <c r="AD101" s="487" t="n">
        <v>6302</v>
      </c>
      <c r="AE101" s="487" t="n">
        <v>17392.6</v>
      </c>
      <c r="AF101" s="487" t="n">
        <v>0</v>
      </c>
      <c r="AG101" s="487" t="n">
        <v>0</v>
      </c>
      <c r="AH101" s="487" t="n">
        <v>12827.7</v>
      </c>
      <c r="AI101" s="487" t="n">
        <v>10363.5</v>
      </c>
      <c r="AJ101" s="487" t="n">
        <v>3376.3</v>
      </c>
      <c r="AK101" s="487" t="n">
        <v>0</v>
      </c>
      <c r="AL101" s="487" t="n">
        <v>6259</v>
      </c>
      <c r="AM101" s="488" t="n">
        <v>0</v>
      </c>
      <c r="AN101" s="487" t="n">
        <v>2155</v>
      </c>
      <c r="AO101" s="487" t="n">
        <v>3411</v>
      </c>
      <c r="AP101" s="487" t="n">
        <v>9642</v>
      </c>
      <c r="AQ101" s="487" t="n">
        <v>31526</v>
      </c>
      <c r="AR101" s="487"/>
      <c r="AS101" s="487"/>
      <c r="AT101" s="487"/>
      <c r="AU101" s="487"/>
      <c r="AV101" s="487"/>
      <c r="AW101" s="487"/>
      <c r="AX101" s="487"/>
      <c r="AY101" s="487"/>
      <c r="AZ101" s="487" t="n">
        <v>3515.0142</v>
      </c>
      <c r="BA101" s="487" t="n">
        <v>24164.9350738</v>
      </c>
    </row>
    <row r="102" customFormat="false" ht="15" hidden="false" customHeight="false" outlineLevel="0" collapsed="false">
      <c r="A102" s="489" t="s">
        <v>169</v>
      </c>
      <c r="B102" s="483" t="n">
        <v>193072</v>
      </c>
      <c r="C102" s="483" t="n">
        <v>207233</v>
      </c>
      <c r="D102" s="484" t="n">
        <v>41683.2</v>
      </c>
      <c r="E102" s="483" t="n">
        <v>19766</v>
      </c>
      <c r="F102" s="485"/>
      <c r="G102" s="485" t="n">
        <v>550.55</v>
      </c>
      <c r="H102" s="485" t="n">
        <v>1430.8</v>
      </c>
      <c r="I102" s="436" t="n">
        <v>17953.5</v>
      </c>
      <c r="J102" s="436" t="n">
        <v>3977.4</v>
      </c>
      <c r="K102" s="436" t="n">
        <v>2476.6</v>
      </c>
      <c r="L102" s="436" t="n">
        <v>5691.1</v>
      </c>
      <c r="M102" s="436" t="n">
        <v>1846.5</v>
      </c>
      <c r="N102" s="437" t="n">
        <v>390</v>
      </c>
      <c r="O102" s="437" t="n">
        <v>1324.1</v>
      </c>
      <c r="P102" s="483" t="n">
        <v>22609.9</v>
      </c>
      <c r="Q102" s="483" t="n">
        <v>18029.2</v>
      </c>
      <c r="R102" s="483" t="n">
        <v>63860</v>
      </c>
      <c r="S102" s="483" t="n">
        <v>110979</v>
      </c>
      <c r="T102" s="487" t="n">
        <v>29136.5</v>
      </c>
      <c r="U102" s="487" t="n">
        <v>83.6</v>
      </c>
      <c r="V102" s="487" t="n">
        <v>2263.2</v>
      </c>
      <c r="W102" s="487" t="n">
        <v>39218.9</v>
      </c>
      <c r="X102" s="487" t="n">
        <v>23078.3</v>
      </c>
      <c r="Y102" s="487" t="n">
        <v>0</v>
      </c>
      <c r="Z102" s="487" t="n">
        <v>7766.9</v>
      </c>
      <c r="AA102" s="487" t="n">
        <v>22243.7</v>
      </c>
      <c r="AB102" s="487" t="n">
        <v>975.9</v>
      </c>
      <c r="AC102" s="487" t="n">
        <v>15929.8</v>
      </c>
      <c r="AD102" s="487" t="n">
        <v>3174.6</v>
      </c>
      <c r="AE102" s="487" t="n">
        <v>8751.6</v>
      </c>
      <c r="AF102" s="487" t="n">
        <v>0</v>
      </c>
      <c r="AG102" s="487" t="n">
        <v>0</v>
      </c>
      <c r="AH102" s="487" t="n">
        <v>5223.7</v>
      </c>
      <c r="AI102" s="487" t="n">
        <v>6972.5</v>
      </c>
      <c r="AJ102" s="487" t="n">
        <v>2360.3</v>
      </c>
      <c r="AK102" s="487" t="n">
        <v>0</v>
      </c>
      <c r="AL102" s="487" t="n">
        <v>2662.8</v>
      </c>
      <c r="AM102" s="488" t="n">
        <v>0</v>
      </c>
      <c r="AN102" s="487" t="n">
        <v>1830</v>
      </c>
      <c r="AO102" s="487" t="n">
        <v>4375</v>
      </c>
      <c r="AP102" s="487" t="n">
        <v>10514</v>
      </c>
      <c r="AQ102" s="487" t="n">
        <v>33595</v>
      </c>
      <c r="AR102" s="487"/>
      <c r="AS102" s="487"/>
      <c r="AT102" s="487"/>
      <c r="AU102" s="487"/>
      <c r="AV102" s="487"/>
      <c r="AW102" s="487"/>
      <c r="AX102" s="487"/>
      <c r="AY102" s="487"/>
      <c r="AZ102" s="487" t="n">
        <v>3195.23959</v>
      </c>
      <c r="BA102" s="487" t="n">
        <v>22183.9908167</v>
      </c>
    </row>
    <row r="103" customFormat="false" ht="15" hidden="false" customHeight="false" outlineLevel="0" collapsed="false">
      <c r="A103" s="489" t="s">
        <v>170</v>
      </c>
      <c r="B103" s="483" t="n">
        <v>248650</v>
      </c>
      <c r="C103" s="483" t="n">
        <v>234545</v>
      </c>
      <c r="D103" s="484" t="n">
        <v>113673.5</v>
      </c>
      <c r="E103" s="483" t="n">
        <v>37379</v>
      </c>
      <c r="F103" s="484"/>
      <c r="G103" s="485" t="n">
        <v>552.16</v>
      </c>
      <c r="H103" s="485" t="n">
        <v>1428.3</v>
      </c>
      <c r="I103" s="436" t="n">
        <v>37107</v>
      </c>
      <c r="J103" s="436" t="n">
        <v>8161.4</v>
      </c>
      <c r="K103" s="436" t="n">
        <v>5264.6</v>
      </c>
      <c r="L103" s="436" t="n">
        <v>14816.1</v>
      </c>
      <c r="M103" s="436" t="n">
        <v>4449.9</v>
      </c>
      <c r="N103" s="437" t="n">
        <v>1189.1</v>
      </c>
      <c r="O103" s="437" t="n">
        <v>3019.3</v>
      </c>
      <c r="P103" s="483" t="n">
        <v>43751.8</v>
      </c>
      <c r="Q103" s="483" t="n">
        <v>38358.8</v>
      </c>
      <c r="R103" s="483" t="n">
        <v>73673</v>
      </c>
      <c r="S103" s="483" t="n">
        <v>131403</v>
      </c>
      <c r="T103" s="487" t="n">
        <v>61330.4</v>
      </c>
      <c r="U103" s="487" t="n">
        <v>119.2</v>
      </c>
      <c r="V103" s="487" t="n">
        <v>2669.3</v>
      </c>
      <c r="W103" s="487" t="n">
        <v>41273.7</v>
      </c>
      <c r="X103" s="487" t="n">
        <v>16097.7</v>
      </c>
      <c r="Y103" s="487" t="n">
        <v>0</v>
      </c>
      <c r="Z103" s="487" t="n">
        <v>19918.3</v>
      </c>
      <c r="AA103" s="487" t="n">
        <v>25039.5</v>
      </c>
      <c r="AB103" s="487" t="n">
        <v>1197.1</v>
      </c>
      <c r="AC103" s="487" t="n">
        <v>15453.3</v>
      </c>
      <c r="AD103" s="487" t="n">
        <v>4491</v>
      </c>
      <c r="AE103" s="487" t="n">
        <v>9955.4</v>
      </c>
      <c r="AF103" s="487" t="n">
        <v>0</v>
      </c>
      <c r="AG103" s="487" t="n">
        <v>0</v>
      </c>
      <c r="AH103" s="487" t="n">
        <v>12352.6</v>
      </c>
      <c r="AI103" s="487" t="n">
        <v>8965.1</v>
      </c>
      <c r="AJ103" s="487" t="n">
        <v>3915.6</v>
      </c>
      <c r="AK103" s="487" t="n">
        <v>0</v>
      </c>
      <c r="AL103" s="487" t="n">
        <v>3293.4</v>
      </c>
      <c r="AM103" s="488" t="n">
        <v>0</v>
      </c>
      <c r="AN103" s="487" t="n">
        <v>1852</v>
      </c>
      <c r="AO103" s="487" t="n">
        <v>4444</v>
      </c>
      <c r="AP103" s="487" t="n">
        <v>12387</v>
      </c>
      <c r="AQ103" s="487" t="n">
        <v>34546</v>
      </c>
      <c r="AR103" s="487"/>
      <c r="AS103" s="487"/>
      <c r="AT103" s="487"/>
      <c r="AU103" s="487"/>
      <c r="AV103" s="487"/>
      <c r="AW103" s="487"/>
      <c r="AX103" s="487"/>
      <c r="AY103" s="487"/>
      <c r="AZ103" s="487" t="n">
        <v>3312.82767</v>
      </c>
      <c r="BA103" s="487" t="n">
        <v>22050.52591</v>
      </c>
    </row>
    <row r="104" customFormat="false" ht="15" hidden="false" customHeight="false" outlineLevel="0" collapsed="false">
      <c r="A104" s="489" t="s">
        <v>171</v>
      </c>
      <c r="B104" s="483" t="n">
        <v>355968</v>
      </c>
      <c r="C104" s="483" t="n">
        <v>311578</v>
      </c>
      <c r="D104" s="484" t="n">
        <v>173723.3</v>
      </c>
      <c r="E104" s="483" t="n">
        <v>39262</v>
      </c>
      <c r="F104" s="484"/>
      <c r="G104" s="485" t="n">
        <v>554.2</v>
      </c>
      <c r="H104" s="485" t="n">
        <v>1427.9</v>
      </c>
      <c r="I104" s="436" t="n">
        <v>54621</v>
      </c>
      <c r="J104" s="436" t="n">
        <v>11718.6</v>
      </c>
      <c r="K104" s="436" t="n">
        <v>7654.3</v>
      </c>
      <c r="L104" s="436" t="n">
        <v>22447.6</v>
      </c>
      <c r="M104" s="436" t="n">
        <v>6863</v>
      </c>
      <c r="N104" s="437" t="n">
        <v>1580.3</v>
      </c>
      <c r="O104" s="437" t="n">
        <v>4777.3</v>
      </c>
      <c r="P104" s="483" t="n">
        <v>81286.3</v>
      </c>
      <c r="Q104" s="483" t="n">
        <v>74452.7</v>
      </c>
      <c r="R104" s="483" t="n">
        <v>80028</v>
      </c>
      <c r="S104" s="483" t="n">
        <v>142083</v>
      </c>
      <c r="T104" s="487" t="n">
        <v>114828.2</v>
      </c>
      <c r="U104" s="487" t="n">
        <v>150.2</v>
      </c>
      <c r="V104" s="487" t="n">
        <v>2439.4</v>
      </c>
      <c r="W104" s="487" t="n">
        <v>47569.1</v>
      </c>
      <c r="X104" s="487" t="n">
        <v>19361.2</v>
      </c>
      <c r="Y104" s="487" t="n">
        <v>0</v>
      </c>
      <c r="Z104" s="487" t="n">
        <v>40615.6</v>
      </c>
      <c r="AA104" s="487" t="n">
        <v>33561.3</v>
      </c>
      <c r="AB104" s="487" t="n">
        <v>1655.3</v>
      </c>
      <c r="AC104" s="487" t="n">
        <v>23950</v>
      </c>
      <c r="AD104" s="487" t="n">
        <v>6541.8</v>
      </c>
      <c r="AE104" s="487" t="n">
        <v>12121.8</v>
      </c>
      <c r="AF104" s="487" t="n">
        <v>0</v>
      </c>
      <c r="AG104" s="487" t="n">
        <v>0</v>
      </c>
      <c r="AH104" s="487" t="n">
        <v>9446.5</v>
      </c>
      <c r="AI104" s="487" t="n">
        <v>10797.9</v>
      </c>
      <c r="AJ104" s="487" t="n">
        <v>3876.7</v>
      </c>
      <c r="AK104" s="487" t="n">
        <v>0</v>
      </c>
      <c r="AL104" s="487" t="n">
        <v>6905.2</v>
      </c>
      <c r="AM104" s="488" t="n">
        <v>0</v>
      </c>
      <c r="AN104" s="487" t="n">
        <v>2243</v>
      </c>
      <c r="AO104" s="487" t="n">
        <v>4223</v>
      </c>
      <c r="AP104" s="487" t="n">
        <v>13330</v>
      </c>
      <c r="AQ104" s="487" t="n">
        <v>33267</v>
      </c>
      <c r="AR104" s="487"/>
      <c r="AS104" s="487"/>
      <c r="AT104" s="487"/>
      <c r="AU104" s="487"/>
      <c r="AV104" s="487"/>
      <c r="AW104" s="487"/>
      <c r="AX104" s="487"/>
      <c r="AY104" s="487"/>
      <c r="AZ104" s="487" t="n">
        <v>3060.9113</v>
      </c>
      <c r="BA104" s="487" t="n">
        <v>18868.65739</v>
      </c>
    </row>
    <row r="105" customFormat="false" ht="15" hidden="false" customHeight="false" outlineLevel="0" collapsed="false">
      <c r="A105" s="489" t="s">
        <v>172</v>
      </c>
      <c r="B105" s="483" t="n">
        <v>378186</v>
      </c>
      <c r="C105" s="483" t="n">
        <v>346680</v>
      </c>
      <c r="D105" s="484" t="n">
        <v>244381.4</v>
      </c>
      <c r="E105" s="483" t="n">
        <v>36302</v>
      </c>
      <c r="F105" s="484"/>
      <c r="G105" s="485" t="n">
        <v>563.33</v>
      </c>
      <c r="H105" s="485"/>
      <c r="I105" s="436" t="n">
        <v>78326.4</v>
      </c>
      <c r="J105" s="436" t="n">
        <v>15707.4</v>
      </c>
      <c r="K105" s="436" t="n">
        <v>11016.8</v>
      </c>
      <c r="L105" s="436" t="n">
        <v>31015.9</v>
      </c>
      <c r="M105" s="436" t="n">
        <v>9793.8</v>
      </c>
      <c r="N105" s="437" t="n">
        <v>2281.6</v>
      </c>
      <c r="O105" s="437" t="n">
        <v>6954.6</v>
      </c>
      <c r="P105" s="483" t="n">
        <v>84681.3</v>
      </c>
      <c r="Q105" s="483" t="n">
        <v>77184.3</v>
      </c>
      <c r="R105" s="483" t="n">
        <v>81916</v>
      </c>
      <c r="S105" s="483" t="n">
        <v>158188</v>
      </c>
      <c r="T105" s="487" t="n">
        <v>95572</v>
      </c>
      <c r="U105" s="487" t="n">
        <v>125.2</v>
      </c>
      <c r="V105" s="487" t="n">
        <v>2484.8</v>
      </c>
      <c r="W105" s="487" t="n">
        <v>56289.2</v>
      </c>
      <c r="X105" s="487" t="n">
        <v>20119.2</v>
      </c>
      <c r="Y105" s="487" t="n">
        <v>0</v>
      </c>
      <c r="Z105" s="487" t="n">
        <v>45556.2</v>
      </c>
      <c r="AA105" s="487" t="n">
        <v>44136.8</v>
      </c>
      <c r="AB105" s="487" t="n">
        <v>990</v>
      </c>
      <c r="AC105" s="487" t="n">
        <v>27125.3</v>
      </c>
      <c r="AD105" s="487" t="n">
        <v>7857.8</v>
      </c>
      <c r="AE105" s="487" t="n">
        <v>19316.6</v>
      </c>
      <c r="AF105" s="487" t="n">
        <v>0</v>
      </c>
      <c r="AG105" s="487" t="n">
        <v>0</v>
      </c>
      <c r="AH105" s="487" t="n">
        <v>8063.9</v>
      </c>
      <c r="AI105" s="487" t="n">
        <v>11756.4</v>
      </c>
      <c r="AJ105" s="487" t="n">
        <v>4881.6</v>
      </c>
      <c r="AK105" s="487" t="n">
        <v>0</v>
      </c>
      <c r="AL105" s="487" t="n">
        <v>5075.9</v>
      </c>
      <c r="AM105" s="488" t="n">
        <v>0</v>
      </c>
      <c r="AN105" s="487" t="n">
        <v>2193</v>
      </c>
      <c r="AO105" s="487" t="n">
        <v>4053</v>
      </c>
      <c r="AP105" s="487" t="n">
        <v>14877</v>
      </c>
      <c r="AQ105" s="487" t="n">
        <v>31776</v>
      </c>
      <c r="AR105" s="487"/>
      <c r="AS105" s="487"/>
      <c r="AT105" s="487"/>
      <c r="AU105" s="487"/>
      <c r="AV105" s="487"/>
      <c r="AW105" s="487"/>
      <c r="AX105" s="487"/>
      <c r="AY105" s="487"/>
      <c r="AZ105" s="487" t="n">
        <v>2211.34501</v>
      </c>
      <c r="BA105" s="487" t="n">
        <v>16223.72666</v>
      </c>
    </row>
    <row r="106" customFormat="false" ht="15" hidden="false" customHeight="false" outlineLevel="0" collapsed="false">
      <c r="A106" s="489" t="s">
        <v>173</v>
      </c>
      <c r="B106" s="483" t="n">
        <v>208966</v>
      </c>
      <c r="C106" s="483" t="n">
        <v>214559</v>
      </c>
      <c r="D106" s="484" t="n">
        <v>51332.7</v>
      </c>
      <c r="E106" s="483" t="n">
        <v>21231</v>
      </c>
      <c r="F106" s="484" t="n">
        <v>548.641</v>
      </c>
      <c r="G106" s="485" t="n">
        <v>556.96</v>
      </c>
      <c r="H106" s="485" t="n">
        <v>1418.4</v>
      </c>
      <c r="I106" s="436" t="n">
        <v>19832.9</v>
      </c>
      <c r="J106" s="436" t="n">
        <v>3520</v>
      </c>
      <c r="K106" s="436" t="n">
        <v>2271.1</v>
      </c>
      <c r="L106" s="436" t="n">
        <v>6368.7</v>
      </c>
      <c r="M106" s="436" t="n">
        <v>2263.5</v>
      </c>
      <c r="N106" s="437" t="n">
        <v>687.9</v>
      </c>
      <c r="O106" s="437" t="n">
        <v>1127.7</v>
      </c>
      <c r="P106" s="483" t="n">
        <v>23183.5</v>
      </c>
      <c r="Q106" s="483" t="n">
        <v>21777.3</v>
      </c>
      <c r="R106" s="483" t="n">
        <v>87732</v>
      </c>
      <c r="S106" s="483" t="n">
        <v>129996</v>
      </c>
      <c r="T106" s="487" t="n">
        <v>27249.7</v>
      </c>
      <c r="U106" s="487" t="n">
        <v>43.3</v>
      </c>
      <c r="V106" s="487" t="n">
        <v>2393.9</v>
      </c>
      <c r="W106" s="487" t="n">
        <v>45372.7</v>
      </c>
      <c r="X106" s="487" t="n">
        <v>24552.3</v>
      </c>
      <c r="Y106" s="487" t="n">
        <v>0</v>
      </c>
      <c r="Z106" s="487" t="n">
        <v>9924.8</v>
      </c>
      <c r="AA106" s="487" t="n">
        <v>26919.5</v>
      </c>
      <c r="AB106" s="487" t="n">
        <v>1034.6</v>
      </c>
      <c r="AC106" s="487" t="n">
        <v>15823.5</v>
      </c>
      <c r="AD106" s="487" t="n">
        <v>3646.3</v>
      </c>
      <c r="AE106" s="487" t="n">
        <v>8056.7</v>
      </c>
      <c r="AF106" s="487" t="n">
        <v>0</v>
      </c>
      <c r="AG106" s="487" t="n">
        <v>0</v>
      </c>
      <c r="AH106" s="487" t="n">
        <v>6472.7</v>
      </c>
      <c r="AI106" s="487" t="n">
        <v>7665.4</v>
      </c>
      <c r="AJ106" s="487" t="n">
        <v>5044</v>
      </c>
      <c r="AK106" s="487" t="n">
        <v>0</v>
      </c>
      <c r="AL106" s="487" t="n">
        <v>2263.3</v>
      </c>
      <c r="AM106" s="488" t="n">
        <v>0</v>
      </c>
      <c r="AN106" s="487" t="n">
        <v>2144</v>
      </c>
      <c r="AO106" s="487" t="n">
        <v>4037</v>
      </c>
      <c r="AP106" s="487" t="n">
        <v>15173</v>
      </c>
      <c r="AQ106" s="487" t="n">
        <v>30811</v>
      </c>
      <c r="AR106" s="487"/>
      <c r="AS106" s="487"/>
      <c r="AT106" s="487"/>
      <c r="AU106" s="487"/>
      <c r="AV106" s="487"/>
      <c r="AW106" s="487"/>
      <c r="AX106" s="487"/>
      <c r="AY106" s="487"/>
      <c r="AZ106" s="487" t="n">
        <v>2573.778</v>
      </c>
      <c r="BA106" s="487" t="n">
        <v>15758.13466</v>
      </c>
    </row>
    <row r="107" customFormat="false" ht="15" hidden="false" customHeight="false" outlineLevel="0" collapsed="false">
      <c r="A107" s="489" t="s">
        <v>174</v>
      </c>
      <c r="B107" s="483" t="n">
        <v>261648</v>
      </c>
      <c r="C107" s="483" t="n">
        <v>232918</v>
      </c>
      <c r="D107" s="484" t="n">
        <v>104789.9</v>
      </c>
      <c r="E107" s="483" t="n">
        <v>33870</v>
      </c>
      <c r="F107" s="484" t="n">
        <v>576.718</v>
      </c>
      <c r="G107" s="485" t="n">
        <v>580</v>
      </c>
      <c r="H107" s="485" t="n">
        <v>1418.5</v>
      </c>
      <c r="I107" s="436" t="n">
        <v>43478</v>
      </c>
      <c r="J107" s="436" t="n">
        <v>8319.1</v>
      </c>
      <c r="K107" s="436" t="n">
        <v>5299.2</v>
      </c>
      <c r="L107" s="436" t="n">
        <v>14888.6</v>
      </c>
      <c r="M107" s="436" t="n">
        <v>4292.7</v>
      </c>
      <c r="N107" s="437" t="n">
        <v>1871.8</v>
      </c>
      <c r="O107" s="437" t="n">
        <v>2747.8</v>
      </c>
      <c r="P107" s="483" t="n">
        <v>57202.6</v>
      </c>
      <c r="Q107" s="483" t="n">
        <v>56190.6</v>
      </c>
      <c r="R107" s="483" t="n">
        <v>85824</v>
      </c>
      <c r="S107" s="483" t="n">
        <v>134845</v>
      </c>
      <c r="T107" s="487" t="n">
        <v>38118.4</v>
      </c>
      <c r="U107" s="487" t="n">
        <v>98.1</v>
      </c>
      <c r="V107" s="487" t="n">
        <v>3261.4</v>
      </c>
      <c r="W107" s="487" t="n">
        <v>45781.1</v>
      </c>
      <c r="X107" s="487" t="n">
        <v>18233.9</v>
      </c>
      <c r="Y107" s="487" t="n">
        <v>0</v>
      </c>
      <c r="Z107" s="487" t="n">
        <v>27580.2</v>
      </c>
      <c r="AA107" s="487" t="n">
        <v>33991.8</v>
      </c>
      <c r="AB107" s="487" t="n">
        <v>1400.2</v>
      </c>
      <c r="AC107" s="487" t="n">
        <v>15189.6</v>
      </c>
      <c r="AD107" s="487" t="n">
        <v>5483.8</v>
      </c>
      <c r="AE107" s="487" t="n">
        <v>11336.4</v>
      </c>
      <c r="AF107" s="487" t="n">
        <v>0</v>
      </c>
      <c r="AG107" s="487" t="n">
        <v>0</v>
      </c>
      <c r="AH107" s="487" t="n">
        <v>9107.8</v>
      </c>
      <c r="AI107" s="487" t="n">
        <v>12038.4</v>
      </c>
      <c r="AJ107" s="487" t="n">
        <v>7745.3</v>
      </c>
      <c r="AK107" s="487" t="n">
        <v>0</v>
      </c>
      <c r="AL107" s="487" t="n">
        <v>3908.7</v>
      </c>
      <c r="AM107" s="488" t="n">
        <v>0</v>
      </c>
      <c r="AN107" s="487" t="n">
        <v>2097</v>
      </c>
      <c r="AO107" s="487" t="n">
        <v>3469</v>
      </c>
      <c r="AP107" s="487" t="n">
        <v>17695</v>
      </c>
      <c r="AQ107" s="487" t="n">
        <v>29849</v>
      </c>
      <c r="AR107" s="487"/>
      <c r="AS107" s="487"/>
      <c r="AT107" s="487"/>
      <c r="AU107" s="487"/>
      <c r="AV107" s="487"/>
      <c r="AW107" s="487"/>
      <c r="AX107" s="487"/>
      <c r="AY107" s="487"/>
      <c r="AZ107" s="487" t="n">
        <v>3170.445</v>
      </c>
      <c r="BA107" s="487" t="n">
        <v>15378.80613</v>
      </c>
    </row>
    <row r="108" customFormat="false" ht="15" hidden="false" customHeight="false" outlineLevel="0" collapsed="false">
      <c r="A108" s="489" t="s">
        <v>175</v>
      </c>
      <c r="B108" s="483" t="n">
        <v>435165</v>
      </c>
      <c r="C108" s="483" t="n">
        <v>362903</v>
      </c>
      <c r="D108" s="484" t="n">
        <v>162260.4</v>
      </c>
      <c r="E108" s="483" t="n">
        <v>36948</v>
      </c>
      <c r="F108" s="484" t="n">
        <v>579.718</v>
      </c>
      <c r="G108" s="485" t="n">
        <v>562.45</v>
      </c>
      <c r="H108" s="485" t="n">
        <v>1418</v>
      </c>
      <c r="I108" s="436" t="n">
        <v>67560.9</v>
      </c>
      <c r="J108" s="436" t="n">
        <v>12978.1</v>
      </c>
      <c r="K108" s="436" t="n">
        <v>8362.1</v>
      </c>
      <c r="L108" s="436" t="n">
        <v>25291</v>
      </c>
      <c r="M108" s="436" t="n">
        <v>6774.3</v>
      </c>
      <c r="N108" s="437" t="n">
        <v>2846.7</v>
      </c>
      <c r="O108" s="437" t="n">
        <v>4342.8</v>
      </c>
      <c r="P108" s="483" t="n">
        <v>102336.3</v>
      </c>
      <c r="Q108" s="483" t="n">
        <v>100084.4</v>
      </c>
      <c r="R108" s="483" t="n">
        <v>104125</v>
      </c>
      <c r="S108" s="483" t="n">
        <v>166576</v>
      </c>
      <c r="T108" s="487" t="n">
        <v>143666.1</v>
      </c>
      <c r="U108" s="487" t="n">
        <v>125.1</v>
      </c>
      <c r="V108" s="487" t="n">
        <v>4354</v>
      </c>
      <c r="W108" s="487" t="n">
        <v>58436.2</v>
      </c>
      <c r="X108" s="487" t="n">
        <v>17720.1</v>
      </c>
      <c r="Y108" s="487" t="n">
        <v>0</v>
      </c>
      <c r="Z108" s="487" t="n">
        <v>59720.5</v>
      </c>
      <c r="AA108" s="487" t="n">
        <v>39243.3</v>
      </c>
      <c r="AB108" s="487" t="n">
        <v>1535.2</v>
      </c>
      <c r="AC108" s="487" t="n">
        <v>23583.7</v>
      </c>
      <c r="AD108" s="487" t="n">
        <v>5108.3</v>
      </c>
      <c r="AE108" s="487" t="n">
        <v>12799.8</v>
      </c>
      <c r="AF108" s="487" t="n">
        <v>0</v>
      </c>
      <c r="AG108" s="487" t="n">
        <v>0</v>
      </c>
      <c r="AH108" s="487" t="n">
        <v>9610.2</v>
      </c>
      <c r="AI108" s="487" t="n">
        <v>11433.3</v>
      </c>
      <c r="AJ108" s="487" t="n">
        <v>8346.1</v>
      </c>
      <c r="AK108" s="487" t="n">
        <v>0</v>
      </c>
      <c r="AL108" s="487" t="n">
        <v>7611.1</v>
      </c>
      <c r="AM108" s="488" t="n">
        <v>0</v>
      </c>
      <c r="AN108" s="487" t="n">
        <v>2643</v>
      </c>
      <c r="AO108" s="487" t="n">
        <v>3677</v>
      </c>
      <c r="AP108" s="487" t="n">
        <v>18400</v>
      </c>
      <c r="AQ108" s="487" t="n">
        <v>31937</v>
      </c>
      <c r="AR108" s="487"/>
      <c r="AS108" s="487"/>
      <c r="AT108" s="487"/>
      <c r="AU108" s="487"/>
      <c r="AV108" s="487"/>
      <c r="AW108" s="487"/>
      <c r="AX108" s="487"/>
      <c r="AY108" s="487"/>
      <c r="AZ108" s="487" t="n">
        <v>3333.846</v>
      </c>
      <c r="BA108" s="487" t="n">
        <v>14750.77843</v>
      </c>
    </row>
    <row r="109" customFormat="false" ht="15" hidden="false" customHeight="false" outlineLevel="0" collapsed="false">
      <c r="A109" s="489" t="s">
        <v>176</v>
      </c>
      <c r="B109" s="483" t="n">
        <v>456693</v>
      </c>
      <c r="C109" s="483" t="n">
        <v>403373</v>
      </c>
      <c r="D109" s="484" t="n">
        <v>235797.1</v>
      </c>
      <c r="E109" s="483" t="n">
        <v>44021</v>
      </c>
      <c r="F109" s="484" t="n">
        <v>623.716</v>
      </c>
      <c r="G109" s="485" t="n">
        <v>583.46</v>
      </c>
      <c r="H109" s="485"/>
      <c r="I109" s="436" t="n">
        <v>95006.1</v>
      </c>
      <c r="J109" s="436" t="n">
        <v>17428.8</v>
      </c>
      <c r="K109" s="436" t="n">
        <v>12478.4</v>
      </c>
      <c r="L109" s="436" t="n">
        <v>35333.9</v>
      </c>
      <c r="M109" s="436" t="n">
        <v>9691.8</v>
      </c>
      <c r="N109" s="437" t="n">
        <v>3909.1</v>
      </c>
      <c r="O109" s="437" t="n">
        <v>6372.6</v>
      </c>
      <c r="P109" s="483" t="n">
        <v>112485.6</v>
      </c>
      <c r="Q109" s="483" t="n">
        <v>109316.8</v>
      </c>
      <c r="R109" s="483" t="n">
        <v>122293</v>
      </c>
      <c r="S109" s="483" t="n">
        <v>203315</v>
      </c>
      <c r="T109" s="487" t="n">
        <v>110548.8</v>
      </c>
      <c r="U109" s="487" t="n">
        <v>112.6</v>
      </c>
      <c r="V109" s="487" t="n">
        <v>5576.2</v>
      </c>
      <c r="W109" s="487" t="n">
        <v>56391.2</v>
      </c>
      <c r="X109" s="487" t="n">
        <v>25658.8</v>
      </c>
      <c r="Y109" s="487" t="n">
        <v>0</v>
      </c>
      <c r="Z109" s="487" t="n">
        <v>74675.5</v>
      </c>
      <c r="AA109" s="487" t="n">
        <v>51327.9</v>
      </c>
      <c r="AB109" s="487" t="n">
        <v>1173.7</v>
      </c>
      <c r="AC109" s="487" t="n">
        <v>29042.8</v>
      </c>
      <c r="AD109" s="487" t="n">
        <v>6454.7</v>
      </c>
      <c r="AE109" s="487" t="n">
        <v>21127.5</v>
      </c>
      <c r="AF109" s="487" t="n">
        <v>0</v>
      </c>
      <c r="AG109" s="487" t="n">
        <v>0</v>
      </c>
      <c r="AH109" s="487" t="n">
        <v>10642.2</v>
      </c>
      <c r="AI109" s="487" t="n">
        <v>12159.1</v>
      </c>
      <c r="AJ109" s="487" t="n">
        <v>10736.4</v>
      </c>
      <c r="AK109" s="487" t="n">
        <v>0</v>
      </c>
      <c r="AL109" s="487" t="n">
        <v>6876.3</v>
      </c>
      <c r="AM109" s="488" t="n">
        <v>0</v>
      </c>
      <c r="AN109" s="487" t="n">
        <v>3148</v>
      </c>
      <c r="AO109" s="487" t="n">
        <v>3495</v>
      </c>
      <c r="AP109" s="487" t="n">
        <v>17750</v>
      </c>
      <c r="AQ109" s="487" t="n">
        <v>30409</v>
      </c>
      <c r="AR109" s="487"/>
      <c r="AS109" s="487"/>
      <c r="AT109" s="487"/>
      <c r="AU109" s="487"/>
      <c r="AV109" s="487"/>
      <c r="AW109" s="487"/>
      <c r="AX109" s="487"/>
      <c r="AY109" s="487"/>
      <c r="AZ109" s="487" t="n">
        <v>3762.382</v>
      </c>
      <c r="BA109" s="487" t="n">
        <v>17431.85689</v>
      </c>
    </row>
    <row r="110" customFormat="false" ht="15" hidden="false" customHeight="false" outlineLevel="0" collapsed="false">
      <c r="A110" s="489" t="s">
        <v>177</v>
      </c>
      <c r="B110" s="483" t="n">
        <v>239903</v>
      </c>
      <c r="C110" s="483" t="n">
        <v>237474</v>
      </c>
      <c r="D110" s="484" t="n">
        <v>44472.4</v>
      </c>
      <c r="E110" s="483" t="n">
        <v>27585</v>
      </c>
      <c r="F110" s="484" t="n">
        <v>635.51</v>
      </c>
      <c r="G110" s="485" t="n">
        <v>586.6</v>
      </c>
      <c r="H110" s="485" t="n">
        <v>1221.5</v>
      </c>
      <c r="I110" s="436" t="n">
        <v>23014</v>
      </c>
      <c r="J110" s="436" t="n">
        <v>3519.7</v>
      </c>
      <c r="K110" s="436" t="n">
        <v>3379.9</v>
      </c>
      <c r="L110" s="436" t="n">
        <v>7477.1</v>
      </c>
      <c r="M110" s="436" t="n">
        <v>1944.1</v>
      </c>
      <c r="N110" s="437" t="n">
        <v>663.9</v>
      </c>
      <c r="O110" s="437" t="n">
        <v>324.7</v>
      </c>
      <c r="P110" s="483" t="n">
        <v>29654.4</v>
      </c>
      <c r="Q110" s="483" t="n">
        <v>25779.4</v>
      </c>
      <c r="R110" s="483" t="n">
        <v>104263</v>
      </c>
      <c r="S110" s="483" t="n">
        <v>162213</v>
      </c>
      <c r="T110" s="487" t="n">
        <v>29356.4</v>
      </c>
      <c r="U110" s="487" t="n">
        <v>58.1</v>
      </c>
      <c r="V110" s="487" t="n">
        <v>4382.2</v>
      </c>
      <c r="W110" s="487" t="n">
        <v>48429.5</v>
      </c>
      <c r="X110" s="487" t="n">
        <v>27452.9</v>
      </c>
      <c r="Y110" s="487" t="n">
        <v>0</v>
      </c>
      <c r="Z110" s="487" t="n">
        <v>12686.9</v>
      </c>
      <c r="AA110" s="487" t="n">
        <v>34005.7</v>
      </c>
      <c r="AB110" s="487" t="n">
        <v>977.2</v>
      </c>
      <c r="AC110" s="487" t="n">
        <v>19472.5</v>
      </c>
      <c r="AD110" s="487" t="n">
        <v>5441.7</v>
      </c>
      <c r="AE110" s="487" t="n">
        <v>8912.3</v>
      </c>
      <c r="AF110" s="487" t="n">
        <v>0</v>
      </c>
      <c r="AG110" s="487" t="n">
        <v>0</v>
      </c>
      <c r="AH110" s="487" t="n">
        <v>6431.8</v>
      </c>
      <c r="AI110" s="487" t="n">
        <v>8209.1</v>
      </c>
      <c r="AJ110" s="487" t="n">
        <v>5044.8</v>
      </c>
      <c r="AK110" s="487" t="n">
        <v>0</v>
      </c>
      <c r="AL110" s="487" t="n">
        <v>3449.9</v>
      </c>
      <c r="AM110" s="488" t="n">
        <v>0</v>
      </c>
      <c r="AN110" s="487" t="n">
        <v>2691</v>
      </c>
      <c r="AO110" s="487" t="n">
        <v>3470</v>
      </c>
      <c r="AP110" s="487" t="n">
        <v>18813</v>
      </c>
      <c r="AQ110" s="487" t="n">
        <v>30184</v>
      </c>
      <c r="AR110" s="487"/>
      <c r="AS110" s="487"/>
      <c r="AT110" s="487"/>
      <c r="AU110" s="487"/>
      <c r="AV110" s="487"/>
      <c r="AW110" s="487"/>
      <c r="AX110" s="487"/>
      <c r="AY110" s="487"/>
      <c r="AZ110" s="487" t="n">
        <v>4342.651</v>
      </c>
      <c r="BA110" s="487" t="n">
        <v>21215.802</v>
      </c>
    </row>
    <row r="111" customFormat="false" ht="15" hidden="false" customHeight="false" outlineLevel="0" collapsed="false">
      <c r="A111" s="489" t="s">
        <v>178</v>
      </c>
      <c r="B111" s="483" t="n">
        <v>326244</v>
      </c>
      <c r="C111" s="483" t="n">
        <v>269152</v>
      </c>
      <c r="D111" s="484" t="n">
        <v>108796.2</v>
      </c>
      <c r="E111" s="483" t="n">
        <v>43573</v>
      </c>
      <c r="F111" s="484" t="n">
        <v>664.3</v>
      </c>
      <c r="G111" s="485" t="n">
        <v>586.42</v>
      </c>
      <c r="H111" s="485" t="n">
        <v>1239.5</v>
      </c>
      <c r="I111" s="436" t="n">
        <v>48839.2</v>
      </c>
      <c r="J111" s="436" t="n">
        <v>7621.7</v>
      </c>
      <c r="K111" s="436" t="n">
        <v>7553.3</v>
      </c>
      <c r="L111" s="436" t="n">
        <v>16628.6</v>
      </c>
      <c r="M111" s="436" t="n">
        <v>4552.2</v>
      </c>
      <c r="N111" s="437" t="n">
        <v>1630.6</v>
      </c>
      <c r="O111" s="437" t="n">
        <v>909.5</v>
      </c>
      <c r="P111" s="483" t="n">
        <v>84867.4</v>
      </c>
      <c r="Q111" s="483" t="n">
        <v>81821.7</v>
      </c>
      <c r="R111" s="483" t="n">
        <v>138677</v>
      </c>
      <c r="S111" s="483" t="n">
        <v>221398</v>
      </c>
      <c r="T111" s="487" t="n">
        <v>41339.8</v>
      </c>
      <c r="U111" s="487" t="n">
        <v>115.7</v>
      </c>
      <c r="V111" s="487" t="n">
        <v>5376.9</v>
      </c>
      <c r="W111" s="487" t="n">
        <v>61172.3</v>
      </c>
      <c r="X111" s="487" t="n">
        <v>21835.9</v>
      </c>
      <c r="Y111" s="487" t="n">
        <v>0</v>
      </c>
      <c r="Z111" s="487" t="n">
        <v>47573.5</v>
      </c>
      <c r="AA111" s="487" t="n">
        <v>41244.7</v>
      </c>
      <c r="AB111" s="487" t="n">
        <v>1468.9</v>
      </c>
      <c r="AC111" s="487" t="n">
        <v>19993.7</v>
      </c>
      <c r="AD111" s="487" t="n">
        <v>6034.2</v>
      </c>
      <c r="AE111" s="487" t="n">
        <v>11193.4</v>
      </c>
      <c r="AF111" s="487" t="n">
        <v>0</v>
      </c>
      <c r="AG111" s="487" t="n">
        <v>0</v>
      </c>
      <c r="AH111" s="487" t="n">
        <v>13264.7</v>
      </c>
      <c r="AI111" s="487" t="n">
        <v>12224.9</v>
      </c>
      <c r="AJ111" s="487" t="n">
        <v>7716.6</v>
      </c>
      <c r="AK111" s="487" t="n">
        <v>0</v>
      </c>
      <c r="AL111" s="487" t="n">
        <v>4896.4</v>
      </c>
      <c r="AM111" s="488" t="n">
        <v>0</v>
      </c>
      <c r="AN111" s="487" t="n">
        <v>3068</v>
      </c>
      <c r="AO111" s="487" t="n">
        <v>3793</v>
      </c>
      <c r="AP111" s="487" t="n">
        <v>21679</v>
      </c>
      <c r="AQ111" s="487" t="n">
        <v>32187</v>
      </c>
      <c r="AR111" s="487"/>
      <c r="AS111" s="487"/>
      <c r="AT111" s="487"/>
      <c r="AU111" s="487"/>
      <c r="AV111" s="487"/>
      <c r="AW111" s="487"/>
      <c r="AX111" s="487"/>
      <c r="AY111" s="487"/>
      <c r="AZ111" s="487" t="n">
        <v>4985.475</v>
      </c>
      <c r="BA111" s="487" t="n">
        <v>25099.053</v>
      </c>
    </row>
    <row r="112" customFormat="false" ht="14.45" hidden="false" customHeight="true" outlineLevel="0" collapsed="false">
      <c r="A112" s="489" t="s">
        <v>179</v>
      </c>
      <c r="B112" s="483" t="n">
        <v>512680</v>
      </c>
      <c r="C112" s="483" t="n">
        <v>406177</v>
      </c>
      <c r="D112" s="484" t="n">
        <v>173834</v>
      </c>
      <c r="E112" s="483" t="n">
        <v>45751</v>
      </c>
      <c r="F112" s="484" t="n">
        <v>626.31</v>
      </c>
      <c r="G112" s="485" t="n">
        <v>577.49</v>
      </c>
      <c r="H112" s="485" t="n">
        <v>1242.2</v>
      </c>
      <c r="I112" s="436" t="n">
        <v>76284</v>
      </c>
      <c r="J112" s="436" t="n">
        <v>11543.5</v>
      </c>
      <c r="K112" s="436" t="n">
        <v>11529.3</v>
      </c>
      <c r="L112" s="436" t="n">
        <v>27920.9</v>
      </c>
      <c r="M112" s="436" t="n">
        <v>7221.4</v>
      </c>
      <c r="N112" s="437" t="n">
        <v>3212</v>
      </c>
      <c r="O112" s="437" t="n">
        <v>1437.4</v>
      </c>
      <c r="P112" s="483" t="n">
        <v>142371.7</v>
      </c>
      <c r="Q112" s="483" t="n">
        <v>135995.8</v>
      </c>
      <c r="R112" s="483" t="n">
        <v>143124</v>
      </c>
      <c r="S112" s="483" t="n">
        <v>215356</v>
      </c>
      <c r="T112" s="487" t="n">
        <v>148546.4</v>
      </c>
      <c r="U112" s="487" t="n">
        <v>190.8</v>
      </c>
      <c r="V112" s="487" t="n">
        <v>6300.9</v>
      </c>
      <c r="W112" s="487" t="n">
        <v>66353.1</v>
      </c>
      <c r="X112" s="487" t="n">
        <v>21988.7</v>
      </c>
      <c r="Y112" s="487" t="n">
        <v>0</v>
      </c>
      <c r="Z112" s="487" t="n">
        <v>93298.2</v>
      </c>
      <c r="AA112" s="487" t="n">
        <v>50713.2</v>
      </c>
      <c r="AB112" s="487" t="n">
        <v>1794.7</v>
      </c>
      <c r="AC112" s="487" t="n">
        <v>25903.7</v>
      </c>
      <c r="AD112" s="487" t="n">
        <v>4852.6</v>
      </c>
      <c r="AE112" s="487" t="n">
        <v>15119.4</v>
      </c>
      <c r="AF112" s="487" t="n">
        <v>0</v>
      </c>
      <c r="AG112" s="487" t="n">
        <v>0</v>
      </c>
      <c r="AH112" s="487" t="n">
        <v>9381.4</v>
      </c>
      <c r="AI112" s="487" t="n">
        <v>15397.5</v>
      </c>
      <c r="AJ112" s="487" t="n">
        <v>10052.5</v>
      </c>
      <c r="AK112" s="487" t="n">
        <v>0</v>
      </c>
      <c r="AL112" s="487" t="n">
        <v>9360.7</v>
      </c>
      <c r="AM112" s="488" t="n">
        <v>0</v>
      </c>
      <c r="AN112" s="487" t="n">
        <v>3873</v>
      </c>
      <c r="AO112" s="487" t="n">
        <v>3676</v>
      </c>
      <c r="AP112" s="487" t="n">
        <v>24779</v>
      </c>
      <c r="AQ112" s="487" t="n">
        <v>33444</v>
      </c>
      <c r="AR112" s="487"/>
      <c r="AS112" s="487"/>
      <c r="AT112" s="487"/>
      <c r="AU112" s="487"/>
      <c r="AV112" s="487"/>
      <c r="AW112" s="487"/>
      <c r="AX112" s="487"/>
      <c r="AY112" s="487"/>
      <c r="AZ112" s="487" t="n">
        <v>5755.87</v>
      </c>
      <c r="BA112" s="487" t="n">
        <v>24549.677</v>
      </c>
    </row>
    <row r="113" customFormat="false" ht="14.45" hidden="false" customHeight="true" outlineLevel="0" collapsed="false">
      <c r="A113" s="489" t="s">
        <v>180</v>
      </c>
      <c r="B113" s="483" t="n">
        <v>545816</v>
      </c>
      <c r="C113" s="483" t="n">
        <v>440256</v>
      </c>
      <c r="D113" s="484" t="n">
        <v>241963</v>
      </c>
      <c r="E113" s="483" t="n">
        <v>48923</v>
      </c>
      <c r="F113" s="484" t="n">
        <v>658.1</v>
      </c>
      <c r="G113" s="485" t="n">
        <v>564.56</v>
      </c>
      <c r="H113" s="485"/>
      <c r="I113" s="436" t="n">
        <v>107768.9</v>
      </c>
      <c r="J113" s="436" t="n">
        <v>17627.1</v>
      </c>
      <c r="K113" s="436" t="n">
        <v>16780.5</v>
      </c>
      <c r="L113" s="436" t="n">
        <v>39104.2</v>
      </c>
      <c r="M113" s="436" t="n">
        <v>10724</v>
      </c>
      <c r="N113" s="437" t="n">
        <v>5605.4</v>
      </c>
      <c r="O113" s="437" t="n">
        <v>2329.4</v>
      </c>
      <c r="P113" s="483" t="n">
        <v>137211.2</v>
      </c>
      <c r="Q113" s="483" t="n">
        <v>130018</v>
      </c>
      <c r="R113" s="483" t="n">
        <v>136302</v>
      </c>
      <c r="S113" s="483" t="n">
        <v>213923</v>
      </c>
      <c r="T113" s="487" t="n">
        <v>130261.4</v>
      </c>
      <c r="U113" s="487" t="n">
        <v>163.9</v>
      </c>
      <c r="V113" s="487" t="n">
        <v>6287.5</v>
      </c>
      <c r="W113" s="487" t="n">
        <v>72764.9</v>
      </c>
      <c r="X113" s="487" t="n">
        <v>23002.1</v>
      </c>
      <c r="Y113" s="487" t="n">
        <v>0</v>
      </c>
      <c r="Z113" s="487" t="n">
        <v>101220.9</v>
      </c>
      <c r="AA113" s="487" t="n">
        <v>58710.9</v>
      </c>
      <c r="AB113" s="487" t="n">
        <v>1667.5</v>
      </c>
      <c r="AC113" s="487" t="n">
        <v>30368.9</v>
      </c>
      <c r="AD113" s="487" t="n">
        <v>7180.2</v>
      </c>
      <c r="AE113" s="487" t="n">
        <v>23419.6</v>
      </c>
      <c r="AF113" s="487" t="n">
        <v>0</v>
      </c>
      <c r="AG113" s="487" t="n">
        <v>0</v>
      </c>
      <c r="AH113" s="487" t="n">
        <v>14295.6</v>
      </c>
      <c r="AI113" s="487" t="n">
        <v>13594.4</v>
      </c>
      <c r="AJ113" s="487" t="n">
        <v>14221.9</v>
      </c>
      <c r="AK113" s="487" t="n">
        <v>0</v>
      </c>
      <c r="AL113" s="487" t="n">
        <v>9092.4</v>
      </c>
      <c r="AM113" s="488" t="n">
        <v>0</v>
      </c>
      <c r="AN113" s="487" t="n">
        <v>4386</v>
      </c>
      <c r="AO113" s="487" t="n">
        <v>3653</v>
      </c>
      <c r="AP113" s="487" t="n">
        <v>27864</v>
      </c>
      <c r="AQ113" s="487" t="n">
        <v>34996</v>
      </c>
      <c r="AR113" s="487"/>
      <c r="AS113" s="487"/>
      <c r="AT113" s="487"/>
      <c r="AU113" s="487"/>
      <c r="AV113" s="487"/>
      <c r="AW113" s="487"/>
      <c r="AX113" s="487"/>
      <c r="AY113" s="487"/>
      <c r="AZ113" s="487" t="n">
        <v>7695.054</v>
      </c>
      <c r="BA113" s="487" t="n">
        <v>27218.611</v>
      </c>
    </row>
    <row r="114" customFormat="false" ht="14.45" hidden="false" customHeight="true" outlineLevel="0" collapsed="false">
      <c r="A114" s="489" t="s">
        <v>181</v>
      </c>
      <c r="B114" s="483" t="n">
        <v>274651</v>
      </c>
      <c r="C114" s="483" t="n">
        <v>273870</v>
      </c>
      <c r="D114" s="484" t="n">
        <v>57218.5</v>
      </c>
      <c r="E114" s="483" t="n">
        <v>32187</v>
      </c>
      <c r="F114" s="484" t="n">
        <v>636.348</v>
      </c>
      <c r="G114" s="485" t="n">
        <v>565.23</v>
      </c>
      <c r="H114" s="485" t="n">
        <v>1179.6</v>
      </c>
      <c r="I114" s="436" t="n">
        <v>24799.7</v>
      </c>
      <c r="J114" s="436" t="n">
        <v>4888.3</v>
      </c>
      <c r="K114" s="436" t="n">
        <v>4138.9</v>
      </c>
      <c r="L114" s="436" t="n">
        <v>9099.3</v>
      </c>
      <c r="M114" s="436" t="n">
        <v>2218.9</v>
      </c>
      <c r="N114" s="437" t="n">
        <v>444.4</v>
      </c>
      <c r="O114" s="437" t="n">
        <v>451.5</v>
      </c>
      <c r="P114" s="483" t="n">
        <v>33263.9</v>
      </c>
      <c r="Q114" s="483" t="n">
        <v>30417.9</v>
      </c>
      <c r="R114" s="483" t="n">
        <v>115505</v>
      </c>
      <c r="S114" s="483" t="n">
        <v>188363</v>
      </c>
      <c r="T114" s="487" t="n">
        <v>30836.5</v>
      </c>
      <c r="U114" s="487" t="n">
        <v>147.3</v>
      </c>
      <c r="V114" s="487" t="n">
        <v>13821.8</v>
      </c>
      <c r="W114" s="487" t="n">
        <v>46844.6</v>
      </c>
      <c r="X114" s="487" t="n">
        <v>26875.2</v>
      </c>
      <c r="Y114" s="487" t="n">
        <v>0</v>
      </c>
      <c r="Z114" s="487" t="n">
        <v>19599.6</v>
      </c>
      <c r="AA114" s="487" t="n">
        <v>38109.8</v>
      </c>
      <c r="AB114" s="487" t="n">
        <v>1067</v>
      </c>
      <c r="AC114" s="487" t="n">
        <v>22548.8</v>
      </c>
      <c r="AD114" s="487" t="n">
        <v>6480.8</v>
      </c>
      <c r="AE114" s="487" t="n">
        <v>11092.7</v>
      </c>
      <c r="AF114" s="487" t="n">
        <v>0</v>
      </c>
      <c r="AG114" s="487" t="n">
        <v>0</v>
      </c>
      <c r="AH114" s="487" t="n">
        <v>8382.8</v>
      </c>
      <c r="AI114" s="487" t="n">
        <v>12389.5</v>
      </c>
      <c r="AJ114" s="487" t="n">
        <v>6650.1</v>
      </c>
      <c r="AK114" s="487" t="n">
        <v>0</v>
      </c>
      <c r="AL114" s="487" t="n">
        <v>4022.1</v>
      </c>
      <c r="AM114" s="488" t="n">
        <v>0.7</v>
      </c>
      <c r="AN114" s="487" t="n">
        <v>4608</v>
      </c>
      <c r="AO114" s="487" t="n">
        <v>4066</v>
      </c>
      <c r="AP114" s="487" t="n">
        <v>28094</v>
      </c>
      <c r="AQ114" s="487" t="n">
        <v>37349</v>
      </c>
      <c r="AR114" s="487"/>
      <c r="AS114" s="487"/>
      <c r="AT114" s="487"/>
      <c r="AU114" s="487"/>
      <c r="AV114" s="487"/>
      <c r="AW114" s="487"/>
      <c r="AX114" s="487"/>
      <c r="AY114" s="487"/>
      <c r="AZ114" s="487" t="n">
        <v>8561.648</v>
      </c>
      <c r="BA114" s="487" t="n">
        <v>32018.599</v>
      </c>
    </row>
    <row r="115" customFormat="false" ht="14.45" hidden="false" customHeight="true" outlineLevel="0" collapsed="false">
      <c r="A115" s="489" t="s">
        <v>182</v>
      </c>
      <c r="B115" s="483" t="n">
        <v>391161</v>
      </c>
      <c r="C115" s="483" t="n">
        <v>310918</v>
      </c>
      <c r="D115" s="484" t="n">
        <v>148942.3</v>
      </c>
      <c r="E115" s="483" t="n">
        <v>49713</v>
      </c>
      <c r="F115" s="484" t="n">
        <v>612.41</v>
      </c>
      <c r="G115" s="485" t="n">
        <v>551.14</v>
      </c>
      <c r="H115" s="485" t="n">
        <v>1199.1</v>
      </c>
      <c r="I115" s="436" t="n">
        <v>51521</v>
      </c>
      <c r="J115" s="436" t="n">
        <v>14175</v>
      </c>
      <c r="K115" s="436" t="n">
        <v>9211.5</v>
      </c>
      <c r="L115" s="436" t="n">
        <v>18850.8</v>
      </c>
      <c r="M115" s="436" t="n">
        <v>5301.6</v>
      </c>
      <c r="N115" s="437" t="n">
        <v>1228.5</v>
      </c>
      <c r="O115" s="437" t="n">
        <v>1085.7</v>
      </c>
      <c r="P115" s="483" t="n">
        <v>100037.5</v>
      </c>
      <c r="Q115" s="483" t="n">
        <v>97094.7</v>
      </c>
      <c r="R115" s="483" t="n">
        <v>149309</v>
      </c>
      <c r="S115" s="483" t="n">
        <v>229798</v>
      </c>
      <c r="T115" s="487" t="n">
        <v>49302.3</v>
      </c>
      <c r="U115" s="487" t="n">
        <v>234</v>
      </c>
      <c r="V115" s="487" t="n">
        <v>14639.8</v>
      </c>
      <c r="W115" s="487" t="n">
        <v>62419</v>
      </c>
      <c r="X115" s="487" t="n">
        <v>23404.2</v>
      </c>
      <c r="Y115" s="487" t="n">
        <v>0</v>
      </c>
      <c r="Z115" s="487" t="n">
        <v>72979</v>
      </c>
      <c r="AA115" s="487" t="n">
        <v>41897.2</v>
      </c>
      <c r="AB115" s="487" t="n">
        <v>2008.4</v>
      </c>
      <c r="AC115" s="487" t="n">
        <v>23383.4</v>
      </c>
      <c r="AD115" s="487" t="n">
        <v>10085.6</v>
      </c>
      <c r="AE115" s="487" t="n">
        <v>13307.6</v>
      </c>
      <c r="AF115" s="487" t="n">
        <v>0</v>
      </c>
      <c r="AG115" s="487" t="n">
        <v>0</v>
      </c>
      <c r="AH115" s="487" t="n">
        <v>15242.7</v>
      </c>
      <c r="AI115" s="487" t="n">
        <v>14301.9</v>
      </c>
      <c r="AJ115" s="487" t="n">
        <v>9404.3</v>
      </c>
      <c r="AK115" s="487" t="n">
        <v>0</v>
      </c>
      <c r="AL115" s="487" t="n">
        <v>6422.3</v>
      </c>
      <c r="AM115" s="488" t="n">
        <v>0.7</v>
      </c>
      <c r="AN115" s="487" t="n">
        <v>4531</v>
      </c>
      <c r="AO115" s="487" t="n">
        <v>4156</v>
      </c>
      <c r="AP115" s="487" t="n">
        <v>29718</v>
      </c>
      <c r="AQ115" s="487" t="n">
        <v>36919</v>
      </c>
      <c r="AR115" s="487"/>
      <c r="AS115" s="487"/>
      <c r="AT115" s="487"/>
      <c r="AU115" s="487"/>
      <c r="AV115" s="487"/>
      <c r="AW115" s="487"/>
      <c r="AX115" s="487"/>
      <c r="AY115" s="487"/>
      <c r="AZ115" s="487" t="n">
        <v>10672.679</v>
      </c>
      <c r="BA115" s="487" t="n">
        <v>35980.966</v>
      </c>
    </row>
    <row r="116" customFormat="false" ht="15" hidden="false" customHeight="false" outlineLevel="0" collapsed="false">
      <c r="A116" s="489" t="s">
        <v>183</v>
      </c>
      <c r="B116" s="483" t="n">
        <v>620710</v>
      </c>
      <c r="C116" s="483" t="n">
        <v>490441</v>
      </c>
      <c r="D116" s="484" t="n">
        <v>206160.8</v>
      </c>
      <c r="E116" s="483" t="n">
        <v>54714</v>
      </c>
      <c r="F116" s="484" t="n">
        <v>594.201</v>
      </c>
      <c r="G116" s="485" t="n">
        <v>518.99</v>
      </c>
      <c r="H116" s="485" t="n">
        <v>1205.1</v>
      </c>
      <c r="I116" s="436" t="n">
        <v>82799.2</v>
      </c>
      <c r="J116" s="436" t="n">
        <v>21772.2</v>
      </c>
      <c r="K116" s="436" t="n">
        <v>14557.1</v>
      </c>
      <c r="L116" s="436" t="n">
        <v>29817.5</v>
      </c>
      <c r="M116" s="436" t="n">
        <v>8520</v>
      </c>
      <c r="N116" s="437" t="n">
        <v>2418.9</v>
      </c>
      <c r="O116" s="437" t="n">
        <v>1726.9</v>
      </c>
      <c r="P116" s="483" t="n">
        <v>178321.6</v>
      </c>
      <c r="Q116" s="483" t="n">
        <v>171739</v>
      </c>
      <c r="R116" s="483" t="n">
        <v>141710</v>
      </c>
      <c r="S116" s="483" t="n">
        <v>221069</v>
      </c>
      <c r="T116" s="487" t="n">
        <v>205009.6</v>
      </c>
      <c r="U116" s="487" t="n">
        <v>292.8</v>
      </c>
      <c r="V116" s="487" t="n">
        <v>16133.6</v>
      </c>
      <c r="W116" s="487" t="n">
        <v>64369.8</v>
      </c>
      <c r="X116" s="487" t="n">
        <v>23678.4</v>
      </c>
      <c r="Y116" s="487" t="n">
        <v>0</v>
      </c>
      <c r="Z116" s="487" t="n">
        <v>99042</v>
      </c>
      <c r="AA116" s="487" t="n">
        <v>69289.5</v>
      </c>
      <c r="AB116" s="487" t="n">
        <v>2041.1</v>
      </c>
      <c r="AC116" s="487" t="n">
        <v>31220.4</v>
      </c>
      <c r="AD116" s="487" t="n">
        <v>8347.4</v>
      </c>
      <c r="AE116" s="487" t="n">
        <v>16048.7</v>
      </c>
      <c r="AF116" s="487" t="n">
        <v>0</v>
      </c>
      <c r="AG116" s="487" t="n">
        <v>0</v>
      </c>
      <c r="AH116" s="487" t="n">
        <v>12586</v>
      </c>
      <c r="AI116" s="487" t="n">
        <v>16585.8</v>
      </c>
      <c r="AJ116" s="487" t="n">
        <v>11083.9</v>
      </c>
      <c r="AK116" s="487" t="n">
        <v>0</v>
      </c>
      <c r="AL116" s="487" t="n">
        <v>8840.2</v>
      </c>
      <c r="AM116" s="488" t="n">
        <v>0.7</v>
      </c>
      <c r="AN116" s="487" t="n">
        <v>5746</v>
      </c>
      <c r="AO116" s="487" t="n">
        <v>3930</v>
      </c>
      <c r="AP116" s="487" t="n">
        <v>32186</v>
      </c>
      <c r="AQ116" s="487" t="n">
        <v>36466</v>
      </c>
      <c r="AR116" s="487"/>
      <c r="AS116" s="487"/>
      <c r="AT116" s="487"/>
      <c r="AU116" s="487"/>
      <c r="AV116" s="487"/>
      <c r="AW116" s="487"/>
      <c r="AX116" s="487"/>
      <c r="AY116" s="487"/>
      <c r="AZ116" s="487" t="n">
        <v>12528.455</v>
      </c>
      <c r="BA116" s="487" t="n">
        <v>37397.261</v>
      </c>
    </row>
    <row r="117" customFormat="false" ht="15" hidden="false" customHeight="false" outlineLevel="0" collapsed="false">
      <c r="A117" s="489" t="s">
        <v>184</v>
      </c>
      <c r="B117" s="483" t="n">
        <v>621424</v>
      </c>
      <c r="C117" s="483" t="n">
        <v>498363</v>
      </c>
      <c r="D117" s="484" t="n">
        <v>295922.9</v>
      </c>
      <c r="E117" s="483" t="n">
        <v>57481</v>
      </c>
      <c r="F117" s="484" t="n">
        <v>618.575</v>
      </c>
      <c r="G117" s="485" t="n">
        <v>498.45</v>
      </c>
      <c r="H117" s="485" t="n">
        <v>1196.5</v>
      </c>
      <c r="I117" s="436" t="n">
        <v>117903.3</v>
      </c>
      <c r="J117" s="436" t="n">
        <v>32010.8</v>
      </c>
      <c r="K117" s="436" t="n">
        <v>20413.4</v>
      </c>
      <c r="L117" s="436" t="n">
        <v>40656.7</v>
      </c>
      <c r="M117" s="436" t="n">
        <v>12483.1</v>
      </c>
      <c r="N117" s="437" t="n">
        <v>3472.3</v>
      </c>
      <c r="O117" s="437" t="n">
        <v>2567.4</v>
      </c>
      <c r="P117" s="483" t="n">
        <v>163042.5</v>
      </c>
      <c r="Q117" s="483" t="n">
        <v>156053.4</v>
      </c>
      <c r="R117" s="483" t="n">
        <v>160800</v>
      </c>
      <c r="S117" s="483" t="n">
        <v>225115</v>
      </c>
      <c r="T117" s="487" t="n">
        <v>145675.8</v>
      </c>
      <c r="U117" s="487" t="n">
        <v>434.6</v>
      </c>
      <c r="V117" s="487" t="n">
        <v>17353.9</v>
      </c>
      <c r="W117" s="487" t="n">
        <v>85172.2</v>
      </c>
      <c r="X117" s="487" t="n">
        <v>27491.2</v>
      </c>
      <c r="Y117" s="487" t="n">
        <v>0</v>
      </c>
      <c r="Z117" s="487" t="n">
        <v>104989.7</v>
      </c>
      <c r="AA117" s="487" t="n">
        <v>71646.7</v>
      </c>
      <c r="AB117" s="487" t="n">
        <v>1763.6</v>
      </c>
      <c r="AC117" s="487" t="n">
        <v>36632.1</v>
      </c>
      <c r="AD117" s="487" t="n">
        <v>6495.6</v>
      </c>
      <c r="AE117" s="487" t="n">
        <v>26768.7</v>
      </c>
      <c r="AF117" s="487" t="n">
        <v>0</v>
      </c>
      <c r="AG117" s="487" t="n">
        <v>0</v>
      </c>
      <c r="AH117" s="487" t="n">
        <v>17529.3</v>
      </c>
      <c r="AI117" s="487" t="n">
        <v>14288.1</v>
      </c>
      <c r="AJ117" s="487" t="n">
        <v>14550.6</v>
      </c>
      <c r="AK117" s="487" t="n">
        <v>0</v>
      </c>
      <c r="AL117" s="487" t="n">
        <v>8965.4</v>
      </c>
      <c r="AM117" s="488" t="n">
        <v>0.7</v>
      </c>
      <c r="AN117" s="487" t="n">
        <v>5953</v>
      </c>
      <c r="AO117" s="487" t="n">
        <v>4333</v>
      </c>
      <c r="AP117" s="487" t="n">
        <v>32516</v>
      </c>
      <c r="AQ117" s="487" t="n">
        <v>38573</v>
      </c>
      <c r="AR117" s="487"/>
      <c r="AS117" s="487"/>
      <c r="AT117" s="487"/>
      <c r="AU117" s="487"/>
      <c r="AV117" s="487"/>
      <c r="AW117" s="487"/>
      <c r="AX117" s="487"/>
      <c r="AY117" s="487"/>
      <c r="AZ117" s="487" t="n">
        <v>14106.907</v>
      </c>
      <c r="BA117" s="487" t="n">
        <v>41103.465</v>
      </c>
    </row>
    <row r="118" customFormat="false" ht="15" hidden="false" customHeight="false" outlineLevel="0" collapsed="false">
      <c r="A118" s="489" t="s">
        <v>185</v>
      </c>
      <c r="B118" s="483" t="n">
        <v>319109</v>
      </c>
      <c r="C118" s="483" t="n">
        <v>323104</v>
      </c>
      <c r="D118" s="484" t="n">
        <v>57687.8</v>
      </c>
      <c r="E118" s="483" t="n">
        <v>38426</v>
      </c>
      <c r="F118" s="484" t="n">
        <v>580.257</v>
      </c>
      <c r="G118" s="485" t="n">
        <v>477.03</v>
      </c>
      <c r="H118" s="485" t="n">
        <v>1182.3</v>
      </c>
      <c r="I118" s="436" t="n">
        <v>31288.6</v>
      </c>
      <c r="J118" s="436" t="n">
        <v>6661.9</v>
      </c>
      <c r="K118" s="436" t="n">
        <v>5183.2</v>
      </c>
      <c r="L118" s="436" t="n">
        <v>7957.1</v>
      </c>
      <c r="M118" s="436" t="n">
        <v>3473.7</v>
      </c>
      <c r="N118" s="437" t="n">
        <v>886.5</v>
      </c>
      <c r="O118" s="437" t="n">
        <v>554.1</v>
      </c>
      <c r="P118" s="483" t="n">
        <v>44545.5</v>
      </c>
      <c r="Q118" s="483" t="n">
        <v>39188.4</v>
      </c>
      <c r="R118" s="483" t="n">
        <v>131250</v>
      </c>
      <c r="S118" s="483" t="n">
        <v>204865</v>
      </c>
      <c r="T118" s="487" t="n">
        <v>33846.7</v>
      </c>
      <c r="U118" s="487" t="n">
        <v>141</v>
      </c>
      <c r="V118" s="487" t="n">
        <v>18504.7</v>
      </c>
      <c r="W118" s="487" t="n">
        <v>57390.5</v>
      </c>
      <c r="X118" s="487" t="n">
        <v>28556.7</v>
      </c>
      <c r="Y118" s="487" t="n">
        <v>0</v>
      </c>
      <c r="Z118" s="487" t="n">
        <v>22755.6</v>
      </c>
      <c r="AA118" s="487" t="n">
        <v>43559.8</v>
      </c>
      <c r="AB118" s="487" t="n">
        <v>1355.5</v>
      </c>
      <c r="AC118" s="487" t="n">
        <v>25853.6</v>
      </c>
      <c r="AD118" s="487" t="n">
        <v>7216.6</v>
      </c>
      <c r="AE118" s="487" t="n">
        <v>12244.2</v>
      </c>
      <c r="AF118" s="487" t="n">
        <v>0</v>
      </c>
      <c r="AG118" s="487" t="n">
        <v>0</v>
      </c>
      <c r="AH118" s="487" t="n">
        <v>9589.2</v>
      </c>
      <c r="AI118" s="487" t="n">
        <v>12960.6</v>
      </c>
      <c r="AJ118" s="487" t="n">
        <v>7638.8</v>
      </c>
      <c r="AK118" s="487" t="n">
        <v>0</v>
      </c>
      <c r="AL118" s="487" t="n">
        <v>3834.2</v>
      </c>
      <c r="AM118" s="488" t="n">
        <v>0.8</v>
      </c>
      <c r="AN118" s="487" t="n">
        <v>5775</v>
      </c>
      <c r="AO118" s="487" t="n">
        <v>4847</v>
      </c>
      <c r="AP118" s="487" t="n">
        <v>29590</v>
      </c>
      <c r="AQ118" s="487" t="n">
        <v>39312</v>
      </c>
      <c r="AR118" s="487"/>
      <c r="AS118" s="487"/>
      <c r="AT118" s="487"/>
      <c r="AU118" s="487"/>
      <c r="AV118" s="487"/>
      <c r="AW118" s="487"/>
      <c r="AX118" s="487"/>
      <c r="AY118" s="487"/>
      <c r="AZ118" s="487" t="n">
        <v>15178.509</v>
      </c>
      <c r="BA118" s="487" t="n">
        <v>44199.595</v>
      </c>
    </row>
    <row r="119" customFormat="false" ht="15" hidden="false" customHeight="false" outlineLevel="0" collapsed="false">
      <c r="A119" s="489" t="s">
        <v>187</v>
      </c>
      <c r="B119" s="483" t="n">
        <v>477965</v>
      </c>
      <c r="C119" s="483" t="n">
        <v>377376</v>
      </c>
      <c r="D119" s="484" t="n">
        <v>155108.6</v>
      </c>
      <c r="E119" s="483" t="n">
        <v>63006</v>
      </c>
      <c r="F119" s="484" t="n">
        <v>551.06</v>
      </c>
      <c r="G119" s="485" t="n">
        <v>448.69</v>
      </c>
      <c r="H119" s="485" t="n">
        <v>1205.5</v>
      </c>
      <c r="I119" s="436" t="n">
        <v>61212.3</v>
      </c>
      <c r="J119" s="436" t="n">
        <v>23089.9</v>
      </c>
      <c r="K119" s="436" t="n">
        <v>11198.4</v>
      </c>
      <c r="L119" s="436" t="n">
        <v>16598.7</v>
      </c>
      <c r="M119" s="436" t="n">
        <v>7312.9</v>
      </c>
      <c r="N119" s="437" t="n">
        <v>2013.6</v>
      </c>
      <c r="O119" s="437" t="n">
        <v>1584.8</v>
      </c>
      <c r="P119" s="483" t="n">
        <v>146751.6</v>
      </c>
      <c r="Q119" s="483" t="n">
        <v>144146.5</v>
      </c>
      <c r="R119" s="483" t="n">
        <v>154991</v>
      </c>
      <c r="S119" s="483" t="n">
        <v>233283</v>
      </c>
      <c r="T119" s="487" t="n">
        <v>57523.4</v>
      </c>
      <c r="U119" s="487" t="n">
        <v>219</v>
      </c>
      <c r="V119" s="487" t="n">
        <v>17989.1</v>
      </c>
      <c r="W119" s="487" t="n">
        <v>82542.1</v>
      </c>
      <c r="X119" s="487" t="n">
        <v>23857.7</v>
      </c>
      <c r="Y119" s="487" t="n">
        <v>0</v>
      </c>
      <c r="Z119" s="487" t="n">
        <v>105359.2</v>
      </c>
      <c r="AA119" s="487" t="n">
        <v>47087.8</v>
      </c>
      <c r="AB119" s="487" t="n">
        <v>2373.6</v>
      </c>
      <c r="AC119" s="487" t="n">
        <v>25935.5</v>
      </c>
      <c r="AD119" s="487" t="n">
        <v>9680.8</v>
      </c>
      <c r="AE119" s="487" t="n">
        <v>15090.2</v>
      </c>
      <c r="AF119" s="487" t="n">
        <v>0</v>
      </c>
      <c r="AG119" s="487" t="n">
        <v>0</v>
      </c>
      <c r="AH119" s="487" t="n">
        <v>16316.2</v>
      </c>
      <c r="AI119" s="487" t="n">
        <v>18286.3</v>
      </c>
      <c r="AJ119" s="487" t="n">
        <v>14889.3</v>
      </c>
      <c r="AK119" s="487" t="n">
        <v>0</v>
      </c>
      <c r="AL119" s="487" t="n">
        <v>7004.5</v>
      </c>
      <c r="AM119" s="488" t="n">
        <v>0.9</v>
      </c>
      <c r="AN119" s="487" t="n">
        <v>6377</v>
      </c>
      <c r="AO119" s="487" t="n">
        <v>5932</v>
      </c>
      <c r="AP119" s="487" t="n">
        <v>27407</v>
      </c>
      <c r="AQ119" s="487" t="n">
        <v>37786</v>
      </c>
      <c r="AR119" s="487"/>
      <c r="AS119" s="487"/>
      <c r="AT119" s="487"/>
      <c r="AU119" s="487"/>
      <c r="AV119" s="487"/>
      <c r="AW119" s="487"/>
      <c r="AX119" s="487"/>
      <c r="AY119" s="487"/>
      <c r="AZ119" s="487" t="n">
        <v>19267.434</v>
      </c>
      <c r="BA119" s="487" t="n">
        <v>47779.674</v>
      </c>
    </row>
    <row r="120" customFormat="false" ht="15" hidden="false" customHeight="false" outlineLevel="0" collapsed="false">
      <c r="A120" s="489" t="s">
        <v>188</v>
      </c>
      <c r="B120" s="483" t="n">
        <v>705748</v>
      </c>
      <c r="C120" s="483" t="n">
        <v>495947</v>
      </c>
      <c r="D120" s="484" t="n">
        <v>261001.3</v>
      </c>
      <c r="E120" s="483" t="n">
        <v>64920</v>
      </c>
      <c r="F120" s="484" t="n">
        <v>554.364</v>
      </c>
      <c r="G120" s="485" t="n">
        <v>452.68</v>
      </c>
      <c r="H120" s="485" t="n">
        <v>1209</v>
      </c>
      <c r="I120" s="436" t="n">
        <v>98235.4</v>
      </c>
      <c r="J120" s="436" t="n">
        <v>34296.4</v>
      </c>
      <c r="K120" s="436" t="n">
        <v>18214.9</v>
      </c>
      <c r="L120" s="436" t="n">
        <v>28117.4</v>
      </c>
      <c r="M120" s="436" t="n">
        <v>11436.9</v>
      </c>
      <c r="N120" s="437" t="n">
        <v>3409.5</v>
      </c>
      <c r="O120" s="437" t="n">
        <v>2387.8</v>
      </c>
      <c r="P120" s="483" t="n">
        <v>235046.1</v>
      </c>
      <c r="Q120" s="483" t="n">
        <v>231662.5</v>
      </c>
      <c r="R120" s="483" t="n">
        <v>183612</v>
      </c>
      <c r="S120" s="483" t="n">
        <v>255497</v>
      </c>
      <c r="T120" s="487" t="n">
        <v>188117.5</v>
      </c>
      <c r="U120" s="487" t="n">
        <v>403.6</v>
      </c>
      <c r="V120" s="487" t="n">
        <v>17569</v>
      </c>
      <c r="W120" s="487" t="n">
        <v>79189.5</v>
      </c>
      <c r="X120" s="487" t="n">
        <v>25275.5</v>
      </c>
      <c r="Y120" s="487" t="n">
        <v>0</v>
      </c>
      <c r="Z120" s="487" t="n">
        <v>151977.1</v>
      </c>
      <c r="AA120" s="487" t="n">
        <v>79274.4</v>
      </c>
      <c r="AB120" s="487" t="n">
        <v>2611.3</v>
      </c>
      <c r="AC120" s="487" t="n">
        <v>36911.7</v>
      </c>
      <c r="AD120" s="487" t="n">
        <v>10470.5</v>
      </c>
      <c r="AE120" s="487" t="n">
        <v>15932.9</v>
      </c>
      <c r="AF120" s="487" t="n">
        <v>0</v>
      </c>
      <c r="AG120" s="487" t="n">
        <v>0</v>
      </c>
      <c r="AH120" s="487" t="n">
        <v>15177.9</v>
      </c>
      <c r="AI120" s="487" t="n">
        <v>17448.7</v>
      </c>
      <c r="AJ120" s="487" t="n">
        <v>13803.6</v>
      </c>
      <c r="AK120" s="487" t="n">
        <v>0</v>
      </c>
      <c r="AL120" s="487" t="n">
        <v>9254.8</v>
      </c>
      <c r="AM120" s="488" t="n">
        <v>0.9</v>
      </c>
      <c r="AN120" s="487" t="n">
        <v>9864</v>
      </c>
      <c r="AO120" s="487" t="n">
        <v>5536</v>
      </c>
      <c r="AP120" s="487" t="n">
        <v>28405</v>
      </c>
      <c r="AQ120" s="487" t="n">
        <v>40040</v>
      </c>
      <c r="AR120" s="487"/>
      <c r="AS120" s="487"/>
      <c r="AT120" s="487"/>
      <c r="AU120" s="487"/>
      <c r="AV120" s="487"/>
      <c r="AW120" s="487"/>
      <c r="AX120" s="487"/>
      <c r="AY120" s="487"/>
      <c r="AZ120" s="487" t="n">
        <v>23882.307</v>
      </c>
      <c r="BA120" s="487" t="n">
        <v>47866.235</v>
      </c>
    </row>
    <row r="121" customFormat="false" ht="15" hidden="false" customHeight="false" outlineLevel="0" collapsed="false">
      <c r="A121" s="489" t="s">
        <v>189</v>
      </c>
      <c r="B121" s="483" t="n">
        <v>740059</v>
      </c>
      <c r="C121" s="483" t="n">
        <v>496904</v>
      </c>
      <c r="D121" s="484" t="n">
        <v>395169.1</v>
      </c>
      <c r="E121" s="483" t="n">
        <v>70294</v>
      </c>
      <c r="F121" s="484" t="n">
        <v>544.78</v>
      </c>
      <c r="G121" s="485" t="n">
        <v>452.34</v>
      </c>
      <c r="H121" s="485" t="n">
        <v>1203.3</v>
      </c>
      <c r="I121" s="436" t="n">
        <v>146782.5</v>
      </c>
      <c r="J121" s="436" t="n">
        <v>46556.8</v>
      </c>
      <c r="K121" s="436" t="n">
        <v>26615.5</v>
      </c>
      <c r="L121" s="436" t="n">
        <v>38638.1</v>
      </c>
      <c r="M121" s="436" t="n">
        <v>16489.5</v>
      </c>
      <c r="N121" s="437" t="n">
        <v>4815</v>
      </c>
      <c r="O121" s="437" t="n">
        <v>3430.7</v>
      </c>
      <c r="P121" s="483" t="n">
        <v>256980.1</v>
      </c>
      <c r="Q121" s="483" t="n">
        <v>253270.6</v>
      </c>
      <c r="R121" s="483" t="n">
        <v>176304</v>
      </c>
      <c r="S121" s="483" t="n">
        <v>275946</v>
      </c>
      <c r="T121" s="487" t="n">
        <v>147768.3</v>
      </c>
      <c r="U121" s="487" t="n">
        <v>279.3</v>
      </c>
      <c r="V121" s="487" t="n">
        <v>17441</v>
      </c>
      <c r="W121" s="487" t="n">
        <v>84677.6</v>
      </c>
      <c r="X121" s="487" t="n">
        <v>35369.7</v>
      </c>
      <c r="Y121" s="487" t="n">
        <v>0</v>
      </c>
      <c r="Z121" s="487" t="n">
        <v>160162.4</v>
      </c>
      <c r="AA121" s="487" t="n">
        <v>85239.1</v>
      </c>
      <c r="AB121" s="487" t="n">
        <v>2421.6</v>
      </c>
      <c r="AC121" s="487" t="n">
        <v>45219.5</v>
      </c>
      <c r="AD121" s="487" t="n">
        <v>11894.8</v>
      </c>
      <c r="AE121" s="487" t="n">
        <v>28753.3</v>
      </c>
      <c r="AF121" s="487" t="n">
        <v>0</v>
      </c>
      <c r="AG121" s="487" t="n">
        <v>0</v>
      </c>
      <c r="AH121" s="487" t="n">
        <v>20695.1</v>
      </c>
      <c r="AI121" s="487" t="n">
        <v>14887.4</v>
      </c>
      <c r="AJ121" s="487" t="n">
        <v>18638.8</v>
      </c>
      <c r="AK121" s="487" t="n">
        <v>0</v>
      </c>
      <c r="AL121" s="487" t="n">
        <v>9787.5</v>
      </c>
      <c r="AM121" s="488" t="n">
        <v>0.8</v>
      </c>
      <c r="AN121" s="487" t="n">
        <v>9799</v>
      </c>
      <c r="AO121" s="487" t="n">
        <v>7671</v>
      </c>
      <c r="AP121" s="487" t="n">
        <v>29557</v>
      </c>
      <c r="AQ121" s="487" t="n">
        <v>49245</v>
      </c>
      <c r="AR121" s="487"/>
      <c r="AS121" s="487"/>
      <c r="AT121" s="487"/>
      <c r="AU121" s="487"/>
      <c r="AV121" s="487"/>
      <c r="AW121" s="487"/>
      <c r="AX121" s="487"/>
      <c r="AY121" s="487"/>
      <c r="AZ121" s="487" t="n">
        <v>28928.292</v>
      </c>
      <c r="BA121" s="487" t="n">
        <v>52909.384</v>
      </c>
    </row>
    <row r="122" customFormat="false" ht="15" hidden="false" customHeight="false" outlineLevel="0" collapsed="false">
      <c r="A122" s="489" t="s">
        <v>190</v>
      </c>
      <c r="B122" s="483" t="n">
        <v>357200</v>
      </c>
      <c r="C122" s="483" t="n">
        <v>354400</v>
      </c>
      <c r="D122" s="484" t="n">
        <v>70540.9</v>
      </c>
      <c r="E122" s="483" t="n">
        <v>44912</v>
      </c>
      <c r="F122" s="484" t="n">
        <v>552.06</v>
      </c>
      <c r="G122" s="485" t="n">
        <v>450.95</v>
      </c>
      <c r="H122" s="485" t="n">
        <v>1154.6</v>
      </c>
      <c r="I122" s="436" t="n">
        <v>31827.1</v>
      </c>
      <c r="J122" s="436" t="n">
        <v>11525.1</v>
      </c>
      <c r="K122" s="436" t="n">
        <v>7589.7</v>
      </c>
      <c r="L122" s="436" t="n">
        <v>9044</v>
      </c>
      <c r="M122" s="436" t="n">
        <v>3636.3</v>
      </c>
      <c r="N122" s="437" t="n">
        <v>1162</v>
      </c>
      <c r="O122" s="437" t="n">
        <v>705.4</v>
      </c>
      <c r="P122" s="483" t="n">
        <v>46542.9</v>
      </c>
      <c r="Q122" s="483" t="n">
        <v>54224.9</v>
      </c>
      <c r="R122" s="483" t="n">
        <v>120715</v>
      </c>
      <c r="S122" s="483" t="n">
        <v>213710</v>
      </c>
      <c r="T122" s="487" t="n">
        <v>36705.1</v>
      </c>
      <c r="U122" s="487" t="n">
        <v>174.5</v>
      </c>
      <c r="V122" s="487" t="n">
        <v>13373.4</v>
      </c>
      <c r="W122" s="487" t="n">
        <v>55008.6</v>
      </c>
      <c r="X122" s="487" t="n">
        <v>26471.8</v>
      </c>
      <c r="Y122" s="487" t="n">
        <v>0</v>
      </c>
      <c r="Z122" s="487" t="n">
        <v>29417.1</v>
      </c>
      <c r="AA122" s="487" t="n">
        <v>56530.8</v>
      </c>
      <c r="AB122" s="487" t="n">
        <v>1532.2</v>
      </c>
      <c r="AC122" s="487" t="n">
        <v>30061.2</v>
      </c>
      <c r="AD122" s="487" t="n">
        <v>11371.9</v>
      </c>
      <c r="AE122" s="487" t="n">
        <v>17520.5</v>
      </c>
      <c r="AF122" s="487" t="n">
        <v>0</v>
      </c>
      <c r="AG122" s="487" t="n">
        <v>0</v>
      </c>
      <c r="AH122" s="487" t="n">
        <v>11243.4</v>
      </c>
      <c r="AI122" s="487" t="n">
        <v>15277.3</v>
      </c>
      <c r="AJ122" s="487" t="n">
        <v>11209</v>
      </c>
      <c r="AK122" s="487" t="n">
        <v>0</v>
      </c>
      <c r="AL122" s="487" t="n">
        <v>4636.8</v>
      </c>
      <c r="AM122" s="488" t="n">
        <v>17.1</v>
      </c>
      <c r="AN122" s="487" t="n">
        <v>9924</v>
      </c>
      <c r="AO122" s="487" t="n">
        <v>8937</v>
      </c>
      <c r="AP122" s="487" t="n">
        <v>31754</v>
      </c>
      <c r="AQ122" s="487" t="n">
        <v>52804</v>
      </c>
      <c r="AR122" s="487"/>
      <c r="AS122" s="487"/>
      <c r="AT122" s="487"/>
      <c r="AU122" s="487"/>
      <c r="AV122" s="487"/>
      <c r="AW122" s="487"/>
      <c r="AX122" s="487"/>
      <c r="AY122" s="487"/>
      <c r="AZ122" s="487" t="n">
        <v>29506.373</v>
      </c>
      <c r="BA122" s="487" t="n">
        <v>60268.921</v>
      </c>
    </row>
    <row r="123" customFormat="false" ht="15" hidden="false" customHeight="false" outlineLevel="0" collapsed="false">
      <c r="A123" s="489" t="s">
        <v>191</v>
      </c>
      <c r="B123" s="483" t="n">
        <v>590238</v>
      </c>
      <c r="C123" s="483" t="n">
        <v>437800</v>
      </c>
      <c r="D123" s="484" t="n">
        <v>194136.5</v>
      </c>
      <c r="E123" s="483" t="n">
        <v>67211</v>
      </c>
      <c r="F123" s="484" t="n">
        <v>539.469</v>
      </c>
      <c r="G123" s="485" t="n">
        <v>436.78</v>
      </c>
      <c r="H123" s="485" t="n">
        <v>1176</v>
      </c>
      <c r="I123" s="436" t="n">
        <v>69505.4</v>
      </c>
      <c r="J123" s="436" t="n">
        <v>32660.8</v>
      </c>
      <c r="K123" s="436" t="n">
        <v>15419.2</v>
      </c>
      <c r="L123" s="436" t="n">
        <v>17468.8</v>
      </c>
      <c r="M123" s="436" t="n">
        <v>8173.8</v>
      </c>
      <c r="N123" s="437" t="n">
        <v>2427.7</v>
      </c>
      <c r="O123" s="437" t="n">
        <v>1667.6</v>
      </c>
      <c r="P123" s="483" t="n">
        <v>204482.1</v>
      </c>
      <c r="Q123" s="483" t="n">
        <v>199111.6</v>
      </c>
      <c r="R123" s="483" t="n">
        <v>161342</v>
      </c>
      <c r="S123" s="483" t="n">
        <v>265353</v>
      </c>
      <c r="T123" s="487" t="n">
        <v>71257.5</v>
      </c>
      <c r="U123" s="487" t="n">
        <v>209</v>
      </c>
      <c r="V123" s="487" t="n">
        <v>17719.2</v>
      </c>
      <c r="W123" s="487" t="n">
        <v>76959.4</v>
      </c>
      <c r="X123" s="487" t="n">
        <v>22763.8</v>
      </c>
      <c r="Y123" s="487" t="n">
        <v>0</v>
      </c>
      <c r="Z123" s="487" t="n">
        <v>148749.8</v>
      </c>
      <c r="AA123" s="487" t="n">
        <v>68208.9</v>
      </c>
      <c r="AB123" s="487" t="n">
        <v>1709.7</v>
      </c>
      <c r="AC123" s="487" t="n">
        <v>33214.4</v>
      </c>
      <c r="AD123" s="487" t="n">
        <v>12696.7</v>
      </c>
      <c r="AE123" s="487" t="n">
        <v>23392.8</v>
      </c>
      <c r="AF123" s="487" t="n">
        <v>0</v>
      </c>
      <c r="AG123" s="487" t="n">
        <v>0</v>
      </c>
      <c r="AH123" s="487" t="n">
        <v>16999.8</v>
      </c>
      <c r="AI123" s="487" t="n">
        <v>21327.9</v>
      </c>
      <c r="AJ123" s="487" t="n">
        <v>18738.8</v>
      </c>
      <c r="AK123" s="487" t="n">
        <v>0</v>
      </c>
      <c r="AL123" s="487" t="n">
        <v>9280.8</v>
      </c>
      <c r="AM123" s="488" t="n">
        <v>55.9</v>
      </c>
      <c r="AN123" s="487" t="n">
        <v>11364</v>
      </c>
      <c r="AO123" s="487" t="n">
        <v>9866</v>
      </c>
      <c r="AP123" s="487" t="n">
        <v>31628</v>
      </c>
      <c r="AQ123" s="487" t="n">
        <v>49890</v>
      </c>
      <c r="AR123" s="487"/>
      <c r="AS123" s="487"/>
      <c r="AT123" s="487"/>
      <c r="AU123" s="487"/>
      <c r="AV123" s="487"/>
      <c r="AW123" s="487"/>
      <c r="AX123" s="487"/>
      <c r="AY123" s="487"/>
      <c r="AZ123" s="487" t="n">
        <v>35308.274</v>
      </c>
      <c r="BA123" s="487" t="n">
        <v>64142.969</v>
      </c>
    </row>
    <row r="124" customFormat="false" ht="15" hidden="false" customHeight="false" outlineLevel="0" collapsed="false">
      <c r="A124" s="489" t="s">
        <v>192</v>
      </c>
      <c r="B124" s="483" t="n">
        <v>859154</v>
      </c>
      <c r="C124" s="483" t="n">
        <v>575233</v>
      </c>
      <c r="D124" s="484" t="n">
        <v>315576.4</v>
      </c>
      <c r="E124" s="483" t="n">
        <v>72895</v>
      </c>
      <c r="F124" s="484" t="n">
        <v>501.049</v>
      </c>
      <c r="G124" s="485" t="n">
        <v>402.39</v>
      </c>
      <c r="H124" s="485" t="n">
        <v>1184.7</v>
      </c>
      <c r="I124" s="436" t="n">
        <v>113834.6</v>
      </c>
      <c r="J124" s="436" t="n">
        <v>47460.6</v>
      </c>
      <c r="K124" s="436" t="n">
        <v>24460.4</v>
      </c>
      <c r="L124" s="436" t="n">
        <v>28590.6</v>
      </c>
      <c r="M124" s="436" t="n">
        <v>12824.9</v>
      </c>
      <c r="N124" s="437" t="n">
        <v>4736.2</v>
      </c>
      <c r="O124" s="437" t="n">
        <v>2660</v>
      </c>
      <c r="P124" s="483" t="n">
        <v>328841.3</v>
      </c>
      <c r="Q124" s="483" t="n">
        <v>323065.5</v>
      </c>
      <c r="R124" s="483" t="n">
        <v>167825</v>
      </c>
      <c r="S124" s="483" t="n">
        <v>273504</v>
      </c>
      <c r="T124" s="487" t="n">
        <v>224109.2</v>
      </c>
      <c r="U124" s="487" t="n">
        <v>590.8</v>
      </c>
      <c r="V124" s="487" t="n">
        <v>19145.5</v>
      </c>
      <c r="W124" s="487" t="n">
        <v>75681.1</v>
      </c>
      <c r="X124" s="487" t="n">
        <v>22148.7</v>
      </c>
      <c r="Y124" s="487" t="n">
        <v>0</v>
      </c>
      <c r="Z124" s="487" t="n">
        <v>234543.4</v>
      </c>
      <c r="AA124" s="487" t="n">
        <v>81632.5</v>
      </c>
      <c r="AB124" s="487" t="n">
        <v>2309.2</v>
      </c>
      <c r="AC124" s="487" t="n">
        <v>47169.2</v>
      </c>
      <c r="AD124" s="487" t="n">
        <v>14684.1</v>
      </c>
      <c r="AE124" s="487" t="n">
        <v>23044</v>
      </c>
      <c r="AF124" s="487" t="n">
        <v>0</v>
      </c>
      <c r="AG124" s="487" t="n">
        <v>0</v>
      </c>
      <c r="AH124" s="487" t="n">
        <v>16078.1</v>
      </c>
      <c r="AI124" s="487" t="n">
        <v>20567.8</v>
      </c>
      <c r="AJ124" s="487" t="n">
        <v>16626.2</v>
      </c>
      <c r="AK124" s="487" t="n">
        <v>0</v>
      </c>
      <c r="AL124" s="487" t="n">
        <v>10806.1</v>
      </c>
      <c r="AM124" s="488" t="n">
        <v>77.1</v>
      </c>
      <c r="AN124" s="487" t="n">
        <v>16980</v>
      </c>
      <c r="AO124" s="487" t="n">
        <v>13478</v>
      </c>
      <c r="AP124" s="487" t="n">
        <v>27584</v>
      </c>
      <c r="AQ124" s="487" t="n">
        <v>49284</v>
      </c>
      <c r="AR124" s="487"/>
      <c r="AS124" s="487"/>
      <c r="AT124" s="487"/>
      <c r="AU124" s="487"/>
      <c r="AV124" s="487"/>
      <c r="AW124" s="487"/>
      <c r="AX124" s="487"/>
      <c r="AY124" s="487"/>
      <c r="AZ124" s="487" t="n">
        <v>42341.434</v>
      </c>
      <c r="BA124" s="487" t="n">
        <v>59838.167</v>
      </c>
    </row>
    <row r="125" customFormat="false" ht="15" hidden="false" customHeight="false" outlineLevel="0" collapsed="false">
      <c r="A125" s="489" t="s">
        <v>193</v>
      </c>
      <c r="B125" s="483" t="n">
        <v>849598</v>
      </c>
      <c r="C125" s="483" t="n">
        <v>551679</v>
      </c>
      <c r="D125" s="484" t="n">
        <v>454977.6</v>
      </c>
      <c r="E125" s="483" t="n">
        <v>82999</v>
      </c>
      <c r="F125" s="484" t="n">
        <v>496.21</v>
      </c>
      <c r="G125" s="485" t="n">
        <v>374.04</v>
      </c>
      <c r="H125" s="485" t="n">
        <v>1181.3</v>
      </c>
      <c r="I125" s="436" t="n">
        <v>165912.2</v>
      </c>
      <c r="J125" s="436" t="n">
        <v>65329.1</v>
      </c>
      <c r="K125" s="436" t="n">
        <v>35468.7</v>
      </c>
      <c r="L125" s="436" t="n">
        <v>39858.1</v>
      </c>
      <c r="M125" s="436" t="n">
        <v>18322.9</v>
      </c>
      <c r="N125" s="437" t="n">
        <v>6535.2</v>
      </c>
      <c r="O125" s="437" t="n">
        <v>3996.1</v>
      </c>
      <c r="P125" s="483" t="n">
        <v>373868.7</v>
      </c>
      <c r="Q125" s="483" t="n">
        <v>367378.2</v>
      </c>
      <c r="R125" s="483" t="n">
        <v>170577</v>
      </c>
      <c r="S125" s="483" t="n">
        <v>289993</v>
      </c>
      <c r="T125" s="487" t="n">
        <v>163378.3</v>
      </c>
      <c r="U125" s="487" t="n">
        <v>696.9</v>
      </c>
      <c r="V125" s="487" t="n">
        <v>18303</v>
      </c>
      <c r="W125" s="487" t="n">
        <v>80491.5</v>
      </c>
      <c r="X125" s="487" t="n">
        <v>28869.4</v>
      </c>
      <c r="Y125" s="487" t="n">
        <v>0</v>
      </c>
      <c r="Z125" s="487" t="n">
        <v>215881.4</v>
      </c>
      <c r="AA125" s="487" t="n">
        <v>95626.6</v>
      </c>
      <c r="AB125" s="487" t="n">
        <v>2026.9</v>
      </c>
      <c r="AC125" s="487" t="n">
        <v>57726.7</v>
      </c>
      <c r="AD125" s="487" t="n">
        <v>16450.5</v>
      </c>
      <c r="AE125" s="487" t="n">
        <v>34239.8</v>
      </c>
      <c r="AF125" s="487" t="n">
        <v>0</v>
      </c>
      <c r="AG125" s="487" t="n">
        <v>0</v>
      </c>
      <c r="AH125" s="487" t="n">
        <v>24157.3</v>
      </c>
      <c r="AI125" s="487" t="n">
        <v>17540.9</v>
      </c>
      <c r="AJ125" s="487" t="n">
        <v>20340</v>
      </c>
      <c r="AK125" s="487" t="n">
        <v>0</v>
      </c>
      <c r="AL125" s="487" t="n">
        <v>10021.7</v>
      </c>
      <c r="AM125" s="488" t="n">
        <v>17.4</v>
      </c>
      <c r="AN125" s="487" t="n">
        <v>19760</v>
      </c>
      <c r="AO125" s="487" t="n">
        <v>21020</v>
      </c>
      <c r="AP125" s="487" t="n">
        <v>28018</v>
      </c>
      <c r="AQ125" s="487" t="n">
        <v>53123</v>
      </c>
      <c r="AR125" s="487"/>
      <c r="AS125" s="487"/>
      <c r="AT125" s="487"/>
      <c r="AU125" s="487"/>
      <c r="AV125" s="487"/>
      <c r="AW125" s="487"/>
      <c r="AX125" s="487"/>
      <c r="AY125" s="487"/>
      <c r="AZ125" s="487" t="n">
        <v>55699.075</v>
      </c>
      <c r="BA125" s="487" t="n">
        <v>62523.857</v>
      </c>
    </row>
    <row r="126" customFormat="false" ht="15" hidden="false" customHeight="false" outlineLevel="0" collapsed="false">
      <c r="A126" s="489" t="s">
        <v>194</v>
      </c>
      <c r="B126" s="483" t="n">
        <v>422194</v>
      </c>
      <c r="C126" s="483" t="n">
        <v>422092</v>
      </c>
      <c r="D126" s="484" t="n">
        <v>77151.9</v>
      </c>
      <c r="E126" s="483" t="n">
        <v>55568</v>
      </c>
      <c r="F126" s="484" t="n">
        <v>498.5</v>
      </c>
      <c r="G126" s="485" t="n">
        <v>353.44</v>
      </c>
      <c r="H126" s="485" t="n">
        <v>1151.8</v>
      </c>
      <c r="I126" s="436" t="n">
        <v>44571.3</v>
      </c>
      <c r="J126" s="436" t="n">
        <v>15494.4</v>
      </c>
      <c r="K126" s="436" t="n">
        <v>8447.5</v>
      </c>
      <c r="L126" s="436" t="n">
        <v>8497.8</v>
      </c>
      <c r="M126" s="436" t="n">
        <v>4453.6</v>
      </c>
      <c r="N126" s="437" t="n">
        <v>1412.9</v>
      </c>
      <c r="O126" s="437" t="n">
        <v>745.7</v>
      </c>
      <c r="P126" s="483" t="n">
        <v>68932.7</v>
      </c>
      <c r="Q126" s="483" t="n">
        <v>66137.8</v>
      </c>
      <c r="R126" s="483" t="n">
        <v>121036</v>
      </c>
      <c r="S126" s="483" t="n">
        <v>246693</v>
      </c>
      <c r="T126" s="487" t="n">
        <v>40520.1</v>
      </c>
      <c r="U126" s="487" t="n">
        <v>329.4</v>
      </c>
      <c r="V126" s="487" t="n">
        <v>14581</v>
      </c>
      <c r="W126" s="487" t="n">
        <v>56724.3</v>
      </c>
      <c r="X126" s="487" t="n">
        <v>28631</v>
      </c>
      <c r="Y126" s="487" t="n">
        <v>0</v>
      </c>
      <c r="Z126" s="487" t="n">
        <v>36622.2</v>
      </c>
      <c r="AA126" s="487" t="n">
        <v>61566.6</v>
      </c>
      <c r="AB126" s="487" t="n">
        <v>2383.1</v>
      </c>
      <c r="AC126" s="487" t="n">
        <v>42636.2</v>
      </c>
      <c r="AD126" s="487" t="n">
        <v>15330.2</v>
      </c>
      <c r="AE126" s="487" t="n">
        <v>23906.7</v>
      </c>
      <c r="AF126" s="487" t="n">
        <v>0</v>
      </c>
      <c r="AG126" s="487" t="n">
        <v>0</v>
      </c>
      <c r="AH126" s="487" t="n">
        <v>14567.5</v>
      </c>
      <c r="AI126" s="487" t="n">
        <v>18506.5</v>
      </c>
      <c r="AJ126" s="487" t="n">
        <v>11616.5</v>
      </c>
      <c r="AK126" s="487" t="n">
        <v>0</v>
      </c>
      <c r="AL126" s="487" t="n">
        <v>5556.9</v>
      </c>
      <c r="AM126" s="488" t="n">
        <v>24.2</v>
      </c>
      <c r="AN126" s="487" t="n">
        <v>20600</v>
      </c>
      <c r="AO126" s="487" t="n">
        <v>24585</v>
      </c>
      <c r="AP126" s="487" t="n">
        <v>29866</v>
      </c>
      <c r="AQ126" s="487" t="n">
        <v>56888</v>
      </c>
      <c r="AR126" s="487"/>
      <c r="AS126" s="487"/>
      <c r="AT126" s="487"/>
      <c r="AU126" s="487"/>
      <c r="AV126" s="487"/>
      <c r="AW126" s="487"/>
      <c r="AX126" s="487"/>
      <c r="AY126" s="487"/>
      <c r="AZ126" s="487" t="n">
        <v>79362.204</v>
      </c>
      <c r="BA126" s="487" t="n">
        <v>55417.462</v>
      </c>
    </row>
    <row r="127" customFormat="false" ht="15" hidden="false" customHeight="false" outlineLevel="0" collapsed="false">
      <c r="A127" s="489" t="s">
        <v>195</v>
      </c>
      <c r="B127" s="483" t="n">
        <v>682543</v>
      </c>
      <c r="C127" s="483" t="n">
        <v>517904</v>
      </c>
      <c r="D127" s="484" t="n">
        <v>2281952.4</v>
      </c>
      <c r="E127" s="483" t="n">
        <v>78289</v>
      </c>
      <c r="F127" s="484" t="n">
        <v>491</v>
      </c>
      <c r="G127" s="485" t="n">
        <v>353.97</v>
      </c>
      <c r="H127" s="485" t="n">
        <v>1174.9</v>
      </c>
      <c r="I127" s="436" t="n">
        <v>96834.6</v>
      </c>
      <c r="J127" s="436" t="n">
        <v>37373.1</v>
      </c>
      <c r="K127" s="436" t="n">
        <v>19208.4</v>
      </c>
      <c r="L127" s="436" t="n">
        <v>17836.6</v>
      </c>
      <c r="M127" s="436" t="n">
        <v>9662.3</v>
      </c>
      <c r="N127" s="437" t="n">
        <v>3708.9</v>
      </c>
      <c r="O127" s="437" t="n">
        <v>1764.5</v>
      </c>
      <c r="P127" s="483" t="n">
        <v>242442</v>
      </c>
      <c r="Q127" s="483" t="n">
        <v>236128.2</v>
      </c>
      <c r="R127" s="483" t="n">
        <v>153857</v>
      </c>
      <c r="S127" s="483" t="n">
        <v>284765</v>
      </c>
      <c r="T127" s="487" t="n">
        <v>75136.9</v>
      </c>
      <c r="U127" s="487" t="n">
        <v>386.4</v>
      </c>
      <c r="V127" s="487" t="n">
        <v>16650.4</v>
      </c>
      <c r="W127" s="487" t="n">
        <v>77306.9</v>
      </c>
      <c r="X127" s="487" t="n">
        <v>23686.3</v>
      </c>
      <c r="Y127" s="487" t="n">
        <v>0</v>
      </c>
      <c r="Z127" s="487" t="n">
        <v>187281.4</v>
      </c>
      <c r="AA127" s="487" t="n">
        <v>76519.1</v>
      </c>
      <c r="AB127" s="487" t="n">
        <v>2791</v>
      </c>
      <c r="AC127" s="487" t="n">
        <v>40774.5</v>
      </c>
      <c r="AD127" s="487" t="n">
        <v>16646.7</v>
      </c>
      <c r="AE127" s="487" t="n">
        <v>27020.1</v>
      </c>
      <c r="AF127" s="487" t="n">
        <v>0</v>
      </c>
      <c r="AG127" s="487" t="n">
        <v>0</v>
      </c>
      <c r="AH127" s="487" t="n">
        <v>23969.7</v>
      </c>
      <c r="AI127" s="487" t="n">
        <v>25603.9</v>
      </c>
      <c r="AJ127" s="487" t="n">
        <v>21143.8</v>
      </c>
      <c r="AK127" s="487" t="n">
        <v>0</v>
      </c>
      <c r="AL127" s="487" t="n">
        <v>11157.7</v>
      </c>
      <c r="AM127" s="488" t="n">
        <v>74.4</v>
      </c>
      <c r="AN127" s="487" t="n">
        <v>24179</v>
      </c>
      <c r="AO127" s="487" t="n">
        <v>33627</v>
      </c>
      <c r="AP127" s="487" t="n">
        <v>27419</v>
      </c>
      <c r="AQ127" s="487" t="n">
        <v>57465</v>
      </c>
      <c r="AR127" s="487"/>
      <c r="AS127" s="487"/>
      <c r="AT127" s="487"/>
      <c r="AU127" s="487"/>
      <c r="AV127" s="487"/>
      <c r="AW127" s="487"/>
      <c r="AX127" s="487"/>
      <c r="AY127" s="487"/>
      <c r="AZ127" s="487" t="n">
        <v>109525.074</v>
      </c>
      <c r="BA127" s="487" t="n">
        <v>47366.131</v>
      </c>
    </row>
    <row r="128" customFormat="false" ht="15" hidden="false" customHeight="false" outlineLevel="0" collapsed="false">
      <c r="A128" s="489" t="s">
        <v>196</v>
      </c>
      <c r="B128" s="483" t="n">
        <v>1028876</v>
      </c>
      <c r="C128" s="483" t="n">
        <v>658271</v>
      </c>
      <c r="D128" s="484" t="n">
        <v>379862.7</v>
      </c>
      <c r="E128" s="483" t="n">
        <v>93644</v>
      </c>
      <c r="F128" s="484" t="n">
        <v>505.6</v>
      </c>
      <c r="G128" s="485" t="n">
        <v>337.83</v>
      </c>
      <c r="H128" s="485" t="n">
        <v>1186</v>
      </c>
      <c r="I128" s="436" t="n">
        <v>162972.4</v>
      </c>
      <c r="J128" s="436" t="n">
        <v>55883.4</v>
      </c>
      <c r="K128" s="436" t="n">
        <v>31583.9</v>
      </c>
      <c r="L128" s="436" t="n">
        <v>29478</v>
      </c>
      <c r="M128" s="436" t="n">
        <v>15220.6</v>
      </c>
      <c r="N128" s="437" t="n">
        <v>6072.3</v>
      </c>
      <c r="O128" s="437" t="n">
        <v>2761.9</v>
      </c>
      <c r="P128" s="483" t="n">
        <v>414526</v>
      </c>
      <c r="Q128" s="483" t="n">
        <v>404140.7</v>
      </c>
      <c r="R128" s="483" t="n">
        <v>169270</v>
      </c>
      <c r="S128" s="483" t="n">
        <v>328804</v>
      </c>
      <c r="T128" s="487" t="n">
        <v>264473</v>
      </c>
      <c r="U128" s="487" t="n">
        <v>378</v>
      </c>
      <c r="V128" s="487" t="n">
        <v>19714.8</v>
      </c>
      <c r="W128" s="487" t="n">
        <v>77566.3</v>
      </c>
      <c r="X128" s="487" t="n">
        <v>21863.2</v>
      </c>
      <c r="Y128" s="487" t="n">
        <v>0</v>
      </c>
      <c r="Z128" s="487" t="n">
        <v>287487.3</v>
      </c>
      <c r="AA128" s="487" t="n">
        <v>93443.5</v>
      </c>
      <c r="AB128" s="487" t="n">
        <v>4392.1</v>
      </c>
      <c r="AC128" s="487" t="n">
        <v>63538</v>
      </c>
      <c r="AD128" s="487" t="n">
        <v>19873.2</v>
      </c>
      <c r="AE128" s="487" t="n">
        <v>30025.1</v>
      </c>
      <c r="AF128" s="487" t="n">
        <v>0</v>
      </c>
      <c r="AG128" s="487" t="n">
        <v>0</v>
      </c>
      <c r="AH128" s="487" t="n">
        <v>18953.6</v>
      </c>
      <c r="AI128" s="487" t="n">
        <v>23306.6</v>
      </c>
      <c r="AJ128" s="487" t="n">
        <v>20151.8</v>
      </c>
      <c r="AK128" s="487" t="n">
        <v>0</v>
      </c>
      <c r="AL128" s="487" t="n">
        <v>13330.9</v>
      </c>
      <c r="AM128" s="488" t="n">
        <v>110</v>
      </c>
      <c r="AN128" s="487" t="n">
        <v>27746</v>
      </c>
      <c r="AO128" s="487" t="n">
        <v>42785</v>
      </c>
      <c r="AP128" s="487" t="n">
        <v>28324</v>
      </c>
      <c r="AQ128" s="487" t="n">
        <v>61713</v>
      </c>
      <c r="AR128" s="487"/>
      <c r="AS128" s="487"/>
      <c r="AT128" s="487"/>
      <c r="AU128" s="487"/>
      <c r="AV128" s="487"/>
      <c r="AW128" s="487"/>
      <c r="AX128" s="487"/>
      <c r="AY128" s="487"/>
      <c r="AZ128" s="487" t="n">
        <v>139134.697</v>
      </c>
      <c r="BA128" s="487" t="n">
        <v>49072.994</v>
      </c>
    </row>
    <row r="129" customFormat="false" ht="15" hidden="false" customHeight="false" outlineLevel="0" collapsed="false">
      <c r="A129" s="489" t="s">
        <v>197</v>
      </c>
      <c r="B129" s="483" t="n">
        <v>1015671</v>
      </c>
      <c r="C129" s="483" t="n">
        <v>657596</v>
      </c>
      <c r="D129" s="484" t="n">
        <v>565854.9</v>
      </c>
      <c r="E129" s="483" t="n">
        <v>92882</v>
      </c>
      <c r="F129" s="484" t="n">
        <v>507.1</v>
      </c>
      <c r="G129" s="485" t="n">
        <v>317.08</v>
      </c>
      <c r="H129" s="485" t="n">
        <v>1184.2</v>
      </c>
      <c r="I129" s="436" t="n">
        <v>248007.1</v>
      </c>
      <c r="J129" s="436" t="n">
        <v>75503.6</v>
      </c>
      <c r="K129" s="436" t="n">
        <v>46828.4</v>
      </c>
      <c r="L129" s="436" t="n">
        <v>41546.9</v>
      </c>
      <c r="M129" s="436" t="n">
        <v>24010.1</v>
      </c>
      <c r="N129" s="437" t="n">
        <v>9184.6</v>
      </c>
      <c r="O129" s="437" t="n">
        <v>4222.6</v>
      </c>
      <c r="P129" s="483" t="n">
        <v>463979.4</v>
      </c>
      <c r="Q129" s="483" t="n">
        <v>456796.1</v>
      </c>
      <c r="R129" s="483" t="n">
        <v>160048</v>
      </c>
      <c r="S129" s="483" t="n">
        <v>372708</v>
      </c>
      <c r="T129" s="487" t="n">
        <v>193080.4</v>
      </c>
      <c r="U129" s="487" t="n">
        <v>435.7</v>
      </c>
      <c r="V129" s="487" t="n">
        <v>19997.1</v>
      </c>
      <c r="W129" s="487" t="n">
        <v>83506.8</v>
      </c>
      <c r="X129" s="487" t="n">
        <v>31243.9</v>
      </c>
      <c r="Y129" s="487" t="n">
        <v>0</v>
      </c>
      <c r="Z129" s="487" t="n">
        <v>261396.5</v>
      </c>
      <c r="AA129" s="487" t="n">
        <v>111187.5</v>
      </c>
      <c r="AB129" s="487" t="n">
        <v>2874.9</v>
      </c>
      <c r="AC129" s="487" t="n">
        <v>71383.9</v>
      </c>
      <c r="AD129" s="487" t="n">
        <v>28218.4</v>
      </c>
      <c r="AE129" s="487" t="n">
        <v>37443.9</v>
      </c>
      <c r="AF129" s="487" t="n">
        <v>0</v>
      </c>
      <c r="AG129" s="487" t="n">
        <v>0</v>
      </c>
      <c r="AH129" s="487" t="n">
        <v>22126.1</v>
      </c>
      <c r="AI129" s="487" t="n">
        <v>21686.3</v>
      </c>
      <c r="AJ129" s="487" t="n">
        <v>24890.6</v>
      </c>
      <c r="AK129" s="487" t="n">
        <v>0</v>
      </c>
      <c r="AL129" s="487" t="n">
        <v>10371.5</v>
      </c>
      <c r="AM129" s="488" t="n">
        <v>23.6</v>
      </c>
      <c r="AN129" s="487" t="n">
        <v>33912</v>
      </c>
      <c r="AO129" s="487" t="n">
        <v>58234</v>
      </c>
      <c r="AP129" s="487" t="n">
        <v>24349</v>
      </c>
      <c r="AQ129" s="487" t="n">
        <v>56576</v>
      </c>
      <c r="AR129" s="487"/>
      <c r="AS129" s="487"/>
      <c r="AT129" s="487"/>
      <c r="AU129" s="487"/>
      <c r="AV129" s="487"/>
      <c r="AW129" s="487"/>
      <c r="AX129" s="487"/>
      <c r="AY129" s="487"/>
      <c r="AZ129" s="487" t="n">
        <v>170864.818</v>
      </c>
      <c r="BA129" s="487" t="n">
        <v>52530.065</v>
      </c>
    </row>
    <row r="130" customFormat="false" ht="15" hidden="false" customHeight="false" outlineLevel="0" collapsed="false">
      <c r="A130" s="489" t="s">
        <v>198</v>
      </c>
      <c r="B130" s="483" t="n">
        <v>509579</v>
      </c>
      <c r="C130" s="483" t="n">
        <v>490582</v>
      </c>
      <c r="D130" s="484" t="n">
        <v>138965.3</v>
      </c>
      <c r="E130" s="483" t="n">
        <v>65931</v>
      </c>
      <c r="F130" s="484" t="n">
        <v>562.3</v>
      </c>
      <c r="G130" s="485" t="n">
        <v>308.06</v>
      </c>
      <c r="H130" s="485" t="n">
        <v>1191.3</v>
      </c>
      <c r="I130" s="436" t="n">
        <v>63870.8</v>
      </c>
      <c r="J130" s="436" t="n">
        <v>20110.4</v>
      </c>
      <c r="K130" s="436" t="n">
        <v>10751.1</v>
      </c>
      <c r="L130" s="436" t="n">
        <v>10013.4</v>
      </c>
      <c r="M130" s="436" t="n">
        <v>6355.1</v>
      </c>
      <c r="N130" s="437" t="n">
        <v>2074.6</v>
      </c>
      <c r="O130" s="437" t="n">
        <v>897.5</v>
      </c>
      <c r="P130" s="483" t="n">
        <v>101025.4</v>
      </c>
      <c r="Q130" s="483" t="n">
        <v>96953.4</v>
      </c>
      <c r="R130" s="483" t="n">
        <v>111417</v>
      </c>
      <c r="S130" s="483" t="n">
        <v>275737</v>
      </c>
      <c r="T130" s="487" t="n">
        <v>39810.1</v>
      </c>
      <c r="U130" s="487" t="n">
        <v>2214.2</v>
      </c>
      <c r="V130" s="487" t="n">
        <v>13425.7</v>
      </c>
      <c r="W130" s="487" t="n">
        <v>63317.4</v>
      </c>
      <c r="X130" s="487" t="n">
        <v>32352.5</v>
      </c>
      <c r="Y130" s="487" t="n">
        <v>0</v>
      </c>
      <c r="Z130" s="487" t="n">
        <v>43889.9</v>
      </c>
      <c r="AA130" s="487" t="n">
        <v>69478.9</v>
      </c>
      <c r="AB130" s="487" t="n">
        <v>2336.2</v>
      </c>
      <c r="AC130" s="487" t="n">
        <v>56197.5</v>
      </c>
      <c r="AD130" s="487" t="n">
        <v>31842.1</v>
      </c>
      <c r="AE130" s="487" t="n">
        <v>25209</v>
      </c>
      <c r="AF130" s="487" t="n">
        <v>0</v>
      </c>
      <c r="AG130" s="487" t="n">
        <v>0</v>
      </c>
      <c r="AH130" s="487" t="n">
        <v>19253.4</v>
      </c>
      <c r="AI130" s="487" t="n">
        <v>17823.7</v>
      </c>
      <c r="AJ130" s="487" t="n">
        <v>16564.1</v>
      </c>
      <c r="AK130" s="487" t="n">
        <v>0</v>
      </c>
      <c r="AL130" s="487" t="n">
        <v>7540</v>
      </c>
      <c r="AM130" s="488" t="n">
        <v>114.5</v>
      </c>
      <c r="AN130" s="487" t="n">
        <v>32499</v>
      </c>
      <c r="AO130" s="487" t="n">
        <v>63252</v>
      </c>
      <c r="AP130" s="487" t="n">
        <v>31748</v>
      </c>
      <c r="AQ130" s="487" t="n">
        <v>61133</v>
      </c>
      <c r="AR130" s="487"/>
      <c r="AS130" s="487"/>
      <c r="AT130" s="487"/>
      <c r="AU130" s="487"/>
      <c r="AV130" s="487"/>
      <c r="AW130" s="487"/>
      <c r="AX130" s="487"/>
      <c r="AY130" s="487"/>
      <c r="AZ130" s="487" t="n">
        <v>191322.892</v>
      </c>
      <c r="BA130" s="487" t="n">
        <v>58665.612</v>
      </c>
    </row>
    <row r="131" customFormat="false" ht="15" hidden="false" customHeight="false" outlineLevel="0" collapsed="false">
      <c r="A131" s="489" t="s">
        <v>199</v>
      </c>
      <c r="B131" s="483" t="n">
        <v>784607</v>
      </c>
      <c r="C131" s="483" t="n">
        <v>580365</v>
      </c>
      <c r="D131" s="484" t="n">
        <v>327793.7</v>
      </c>
      <c r="E131" s="483" t="n">
        <v>93363</v>
      </c>
      <c r="F131" s="484" t="n">
        <v>554.3</v>
      </c>
      <c r="G131" s="485" t="n">
        <v>307.11</v>
      </c>
      <c r="H131" s="485" t="n">
        <v>1184</v>
      </c>
      <c r="I131" s="436" t="n">
        <v>141632.8</v>
      </c>
      <c r="J131" s="436" t="n">
        <v>46527.8</v>
      </c>
      <c r="K131" s="436" t="n">
        <v>23805.5</v>
      </c>
      <c r="L131" s="436" t="n">
        <v>20855.4</v>
      </c>
      <c r="M131" s="436" t="n">
        <v>15406.5</v>
      </c>
      <c r="N131" s="437" t="n">
        <v>4244.6</v>
      </c>
      <c r="O131" s="437" t="n">
        <v>2190.2</v>
      </c>
      <c r="P131" s="483" t="n">
        <v>293437.3</v>
      </c>
      <c r="Q131" s="483" t="n">
        <v>283774.2</v>
      </c>
      <c r="R131" s="483" t="n">
        <v>139426</v>
      </c>
      <c r="S131" s="483" t="n">
        <v>345089</v>
      </c>
      <c r="T131" s="487" t="n">
        <v>80094.7</v>
      </c>
      <c r="U131" s="487" t="n">
        <v>1492.9</v>
      </c>
      <c r="V131" s="487" t="n">
        <v>17085</v>
      </c>
      <c r="W131" s="487" t="n">
        <v>80790.4</v>
      </c>
      <c r="X131" s="487" t="n">
        <v>20132.1</v>
      </c>
      <c r="Y131" s="487" t="n">
        <v>0</v>
      </c>
      <c r="Z131" s="487" t="n">
        <v>208584.4</v>
      </c>
      <c r="AA131" s="487" t="n">
        <v>87813.8</v>
      </c>
      <c r="AB131" s="487" t="n">
        <v>3951.3</v>
      </c>
      <c r="AC131" s="487" t="n">
        <v>54220.1</v>
      </c>
      <c r="AD131" s="487" t="n">
        <v>25470.5</v>
      </c>
      <c r="AE131" s="487" t="n">
        <v>33454.9</v>
      </c>
      <c r="AF131" s="487" t="n">
        <v>0</v>
      </c>
      <c r="AG131" s="487" t="n">
        <v>0</v>
      </c>
      <c r="AH131" s="487" t="n">
        <v>27254</v>
      </c>
      <c r="AI131" s="487" t="n">
        <v>27260</v>
      </c>
      <c r="AJ131" s="487" t="n">
        <v>22845.7</v>
      </c>
      <c r="AK131" s="487" t="n">
        <v>0</v>
      </c>
      <c r="AL131" s="487" t="n">
        <v>9533.3</v>
      </c>
      <c r="AM131" s="488" t="n">
        <v>221.5</v>
      </c>
      <c r="AN131" s="487" t="n">
        <v>33918</v>
      </c>
      <c r="AO131" s="487" t="n">
        <v>70537</v>
      </c>
      <c r="AP131" s="487" t="n">
        <v>27798</v>
      </c>
      <c r="AQ131" s="487" t="n">
        <v>68725</v>
      </c>
      <c r="AR131" s="487"/>
      <c r="AS131" s="487"/>
      <c r="AT131" s="487"/>
      <c r="AU131" s="487"/>
      <c r="AV131" s="487"/>
      <c r="AW131" s="487"/>
      <c r="AX131" s="487"/>
      <c r="AY131" s="487"/>
      <c r="AZ131" s="487" t="n">
        <v>227796.867</v>
      </c>
      <c r="BA131" s="487" t="n">
        <v>62279.684</v>
      </c>
    </row>
    <row r="132" customFormat="false" ht="15" hidden="false" customHeight="false" outlineLevel="0" collapsed="false">
      <c r="A132" s="489" t="s">
        <v>200</v>
      </c>
      <c r="B132" s="483" t="n">
        <v>1249441</v>
      </c>
      <c r="C132" s="483" t="n">
        <v>755545</v>
      </c>
      <c r="D132" s="484" t="n">
        <v>538817.5</v>
      </c>
      <c r="E132" s="483" t="n">
        <v>99569</v>
      </c>
      <c r="F132" s="484" t="n">
        <v>554.4</v>
      </c>
      <c r="G132" s="485" t="n">
        <v>302.3</v>
      </c>
      <c r="H132" s="485" t="n">
        <v>1239.2</v>
      </c>
      <c r="I132" s="445" t="n">
        <v>229524.3</v>
      </c>
      <c r="J132" s="445" t="n">
        <v>65862.1</v>
      </c>
      <c r="K132" s="445" t="n">
        <v>38589.4</v>
      </c>
      <c r="L132" s="445" t="n">
        <v>34325</v>
      </c>
      <c r="M132" s="445" t="n">
        <v>26246.8</v>
      </c>
      <c r="N132" s="446" t="n">
        <v>7397</v>
      </c>
      <c r="O132" s="437" t="n">
        <v>3367.7</v>
      </c>
      <c r="P132" s="483" t="n">
        <v>621457.7</v>
      </c>
      <c r="Q132" s="483" t="n">
        <v>604922.8</v>
      </c>
      <c r="R132" s="483" t="n">
        <v>157759</v>
      </c>
      <c r="S132" s="483" t="n">
        <v>409808</v>
      </c>
      <c r="T132" s="487" t="n">
        <v>282307.1</v>
      </c>
      <c r="U132" s="487" t="n">
        <v>1571.7</v>
      </c>
      <c r="V132" s="487" t="n">
        <v>16396.5</v>
      </c>
      <c r="W132" s="487" t="n">
        <v>83924.4</v>
      </c>
      <c r="X132" s="487" t="n">
        <v>24259.2</v>
      </c>
      <c r="Y132" s="487" t="n">
        <v>0</v>
      </c>
      <c r="Z132" s="487" t="n">
        <v>393009</v>
      </c>
      <c r="AA132" s="487" t="n">
        <v>121582.5</v>
      </c>
      <c r="AB132" s="487" t="n">
        <v>5147.5</v>
      </c>
      <c r="AC132" s="487" t="n">
        <v>68684.7</v>
      </c>
      <c r="AD132" s="487" t="n">
        <v>33400.9</v>
      </c>
      <c r="AE132" s="487" t="n">
        <v>32816.8</v>
      </c>
      <c r="AF132" s="487" t="n">
        <v>0</v>
      </c>
      <c r="AG132" s="487" t="n">
        <v>0</v>
      </c>
      <c r="AH132" s="487" t="n">
        <v>23812.3</v>
      </c>
      <c r="AI132" s="487" t="n">
        <v>25855.5</v>
      </c>
      <c r="AJ132" s="487" t="n">
        <v>27828.3</v>
      </c>
      <c r="AK132" s="487" t="n">
        <v>0</v>
      </c>
      <c r="AL132" s="487" t="n">
        <v>12521.3</v>
      </c>
      <c r="AM132" s="488" t="n">
        <v>255.1</v>
      </c>
      <c r="AN132" s="487" t="n">
        <v>38273</v>
      </c>
      <c r="AO132" s="487" t="n">
        <v>80764</v>
      </c>
      <c r="AP132" s="487" t="n">
        <v>24657</v>
      </c>
      <c r="AQ132" s="487" t="n">
        <v>73020</v>
      </c>
      <c r="AR132" s="487"/>
      <c r="AS132" s="487"/>
      <c r="AT132" s="487"/>
      <c r="AU132" s="487"/>
      <c r="AV132" s="487"/>
      <c r="AW132" s="487"/>
      <c r="AX132" s="487"/>
      <c r="AY132" s="487"/>
      <c r="AZ132" s="487" t="n">
        <v>253157.512</v>
      </c>
      <c r="BA132" s="487" t="n">
        <v>66338.18</v>
      </c>
    </row>
    <row r="133" customFormat="false" ht="15" hidden="false" customHeight="false" outlineLevel="0" collapsed="false">
      <c r="A133" s="489" t="s">
        <v>201</v>
      </c>
      <c r="B133" s="483" t="n">
        <v>1024600</v>
      </c>
      <c r="C133" s="483" t="n">
        <v>727288</v>
      </c>
      <c r="D133" s="484" t="n">
        <v>760631.5</v>
      </c>
      <c r="E133" s="483" t="n">
        <v>106138</v>
      </c>
      <c r="F133" s="484" t="n">
        <v>584.6</v>
      </c>
      <c r="G133" s="485" t="n">
        <v>306.41</v>
      </c>
      <c r="H133" s="485" t="n">
        <v>1119.9</v>
      </c>
      <c r="I133" s="445" t="n">
        <v>318313</v>
      </c>
      <c r="J133" s="445" t="n">
        <v>86212.2</v>
      </c>
      <c r="K133" s="445" t="n">
        <v>53748.6</v>
      </c>
      <c r="L133" s="445" t="n">
        <v>45878.5</v>
      </c>
      <c r="M133" s="445" t="n">
        <v>37289.9</v>
      </c>
      <c r="N133" s="446" t="n">
        <v>9966.3</v>
      </c>
      <c r="O133" s="437" t="n">
        <v>4920</v>
      </c>
      <c r="P133" s="483" t="n">
        <v>442455</v>
      </c>
      <c r="Q133" s="483" t="n">
        <v>433134.8</v>
      </c>
      <c r="R133" s="483" t="n">
        <v>128312</v>
      </c>
      <c r="S133" s="483" t="n">
        <v>420056</v>
      </c>
      <c r="T133" s="487" t="n">
        <v>172636.4</v>
      </c>
      <c r="U133" s="487" t="n">
        <v>1795.4</v>
      </c>
      <c r="V133" s="487" t="n">
        <v>8583.6</v>
      </c>
      <c r="W133" s="487" t="n">
        <v>87475.9</v>
      </c>
      <c r="X133" s="487" t="n">
        <v>26603.7</v>
      </c>
      <c r="Y133" s="487" t="n">
        <v>0</v>
      </c>
      <c r="Z133" s="487" t="n">
        <v>257554.9</v>
      </c>
      <c r="AA133" s="487" t="n">
        <v>134195.9</v>
      </c>
      <c r="AB133" s="487" t="n">
        <v>3571.2</v>
      </c>
      <c r="AC133" s="487" t="n">
        <v>63228.8</v>
      </c>
      <c r="AD133" s="487" t="n">
        <v>31686.3</v>
      </c>
      <c r="AE133" s="487" t="n">
        <v>42040.5</v>
      </c>
      <c r="AF133" s="487" t="n">
        <v>0</v>
      </c>
      <c r="AG133" s="487" t="n">
        <v>0</v>
      </c>
      <c r="AH133" s="487" t="n">
        <v>25291.5</v>
      </c>
      <c r="AI133" s="487" t="n">
        <v>25974.4</v>
      </c>
      <c r="AJ133" s="487" t="n">
        <v>28403.7</v>
      </c>
      <c r="AK133" s="487" t="n">
        <v>0</v>
      </c>
      <c r="AL133" s="487" t="n">
        <v>13812.4</v>
      </c>
      <c r="AM133" s="488" t="n">
        <v>157.1</v>
      </c>
      <c r="AN133" s="487" t="n">
        <v>29758</v>
      </c>
      <c r="AO133" s="487" t="n">
        <v>67622</v>
      </c>
      <c r="AP133" s="487" t="n">
        <v>22386</v>
      </c>
      <c r="AQ133" s="487" t="n">
        <v>82173</v>
      </c>
      <c r="AR133" s="487"/>
      <c r="AS133" s="487"/>
      <c r="AT133" s="487"/>
      <c r="AU133" s="487"/>
      <c r="AV133" s="487"/>
      <c r="AW133" s="487"/>
      <c r="AX133" s="487"/>
      <c r="AY133" s="487"/>
      <c r="AZ133" s="487" t="n">
        <v>261200.447</v>
      </c>
      <c r="BA133" s="487" t="n">
        <v>71636.331</v>
      </c>
    </row>
    <row r="134" customFormat="false" ht="15" hidden="false" customHeight="false" outlineLevel="0" collapsed="false">
      <c r="A134" s="489" t="s">
        <v>202</v>
      </c>
      <c r="B134" s="483" t="n">
        <v>493759</v>
      </c>
      <c r="C134" s="483" t="n">
        <v>481868</v>
      </c>
      <c r="D134" s="484" t="n">
        <v>153412.8</v>
      </c>
      <c r="E134" s="483" t="n">
        <v>78392</v>
      </c>
      <c r="F134" s="484" t="n">
        <v>743.7</v>
      </c>
      <c r="G134" s="485" t="n">
        <v>325.56</v>
      </c>
      <c r="H134" s="485" t="n">
        <v>1138.1</v>
      </c>
      <c r="I134" s="436" t="n">
        <v>51016.2</v>
      </c>
      <c r="J134" s="436" t="n">
        <v>15922.7</v>
      </c>
      <c r="K134" s="436" t="n">
        <v>11980.7</v>
      </c>
      <c r="L134" s="436" t="n">
        <v>9254.2</v>
      </c>
      <c r="M134" s="436" t="n">
        <v>6301.6</v>
      </c>
      <c r="N134" s="437" t="n">
        <v>1083.2</v>
      </c>
      <c r="O134" s="437" t="n">
        <v>963.9</v>
      </c>
      <c r="P134" s="483" t="n">
        <v>94707.6</v>
      </c>
      <c r="Q134" s="483" t="n">
        <v>97225.5</v>
      </c>
      <c r="R134" s="483" t="n">
        <v>76160</v>
      </c>
      <c r="S134" s="483" t="n">
        <v>232230</v>
      </c>
      <c r="T134" s="487" t="n">
        <v>37115.1</v>
      </c>
      <c r="U134" s="487" t="n">
        <v>2423.4</v>
      </c>
      <c r="V134" s="487" t="n">
        <v>6550.4</v>
      </c>
      <c r="W134" s="487" t="n">
        <v>52221.6</v>
      </c>
      <c r="X134" s="487" t="n">
        <v>27741.3</v>
      </c>
      <c r="Y134" s="487" t="n">
        <v>0</v>
      </c>
      <c r="Z134" s="487" t="n">
        <v>47754.2</v>
      </c>
      <c r="AA134" s="487" t="n">
        <v>71687.9</v>
      </c>
      <c r="AB134" s="487" t="n">
        <v>3355.8</v>
      </c>
      <c r="AC134" s="487" t="n">
        <v>53409</v>
      </c>
      <c r="AD134" s="487" t="n">
        <v>25719.7</v>
      </c>
      <c r="AE134" s="487" t="n">
        <v>33135.7</v>
      </c>
      <c r="AF134" s="487" t="n">
        <v>0</v>
      </c>
      <c r="AG134" s="487" t="n">
        <v>0</v>
      </c>
      <c r="AH134" s="487" t="n">
        <v>23502.5</v>
      </c>
      <c r="AI134" s="487" t="n">
        <v>22491.8</v>
      </c>
      <c r="AJ134" s="487" t="n">
        <v>19772.2</v>
      </c>
      <c r="AK134" s="487" t="n">
        <v>0</v>
      </c>
      <c r="AL134" s="487" t="n">
        <v>11444.2</v>
      </c>
      <c r="AM134" s="488" t="n">
        <v>162</v>
      </c>
      <c r="AN134" s="487" t="n">
        <v>20208</v>
      </c>
      <c r="AO134" s="487" t="n">
        <v>33287</v>
      </c>
      <c r="AP134" s="487" t="n">
        <v>31276</v>
      </c>
      <c r="AQ134" s="487" t="n">
        <v>140412</v>
      </c>
      <c r="AR134" s="490"/>
      <c r="AS134" s="490"/>
      <c r="AT134" s="487"/>
      <c r="AU134" s="487"/>
      <c r="AV134" s="487"/>
      <c r="AW134" s="487"/>
      <c r="AX134" s="487"/>
      <c r="AY134" s="487"/>
      <c r="AZ134" s="487" t="n">
        <v>237740.858</v>
      </c>
      <c r="BA134" s="487" t="n">
        <v>89295.456</v>
      </c>
    </row>
    <row r="135" customFormat="false" ht="15" hidden="false" customHeight="false" outlineLevel="0" collapsed="false">
      <c r="A135" s="489" t="s">
        <v>203</v>
      </c>
      <c r="B135" s="483" t="n">
        <v>659327</v>
      </c>
      <c r="C135" s="483" t="n">
        <v>570789</v>
      </c>
      <c r="D135" s="484" t="n">
        <v>347454</v>
      </c>
      <c r="E135" s="483" t="n">
        <v>106709</v>
      </c>
      <c r="F135" s="484" t="n">
        <v>989.6</v>
      </c>
      <c r="G135" s="485" t="n">
        <v>370.53</v>
      </c>
      <c r="H135" s="485" t="n">
        <v>1187.1</v>
      </c>
      <c r="I135" s="436" t="n">
        <v>104762.1</v>
      </c>
      <c r="J135" s="445" t="n">
        <v>45275.9</v>
      </c>
      <c r="K135" s="436" t="n">
        <v>26794.2</v>
      </c>
      <c r="L135" s="436" t="n">
        <v>19052.8</v>
      </c>
      <c r="M135" s="436" t="n">
        <v>11817.3</v>
      </c>
      <c r="N135" s="437" t="n">
        <v>2219.1</v>
      </c>
      <c r="O135" s="437" t="n">
        <v>2198.2</v>
      </c>
      <c r="P135" s="483" t="n">
        <v>181554.5</v>
      </c>
      <c r="Q135" s="483" t="n">
        <v>197882.5</v>
      </c>
      <c r="R135" s="483" t="n">
        <v>112924</v>
      </c>
      <c r="S135" s="483" t="n">
        <v>296690</v>
      </c>
      <c r="T135" s="487" t="n">
        <v>79192.1</v>
      </c>
      <c r="U135" s="487" t="n">
        <v>1420.5</v>
      </c>
      <c r="V135" s="487" t="n">
        <v>10357.5</v>
      </c>
      <c r="W135" s="487" t="n">
        <v>64371.6</v>
      </c>
      <c r="X135" s="487" t="n">
        <v>19823.7</v>
      </c>
      <c r="Y135" s="487" t="n">
        <v>0</v>
      </c>
      <c r="Z135" s="487" t="n">
        <v>119101.8</v>
      </c>
      <c r="AA135" s="487" t="n">
        <v>79661.6</v>
      </c>
      <c r="AB135" s="487" t="n">
        <v>5395.8</v>
      </c>
      <c r="AC135" s="487" t="n">
        <v>50878.7</v>
      </c>
      <c r="AD135" s="487" t="n">
        <v>28227.6</v>
      </c>
      <c r="AE135" s="487" t="n">
        <v>38526.3</v>
      </c>
      <c r="AF135" s="487" t="n">
        <v>0</v>
      </c>
      <c r="AG135" s="487" t="n">
        <v>0</v>
      </c>
      <c r="AH135" s="487" t="n">
        <v>29867.1</v>
      </c>
      <c r="AI135" s="487" t="n">
        <v>31295.1</v>
      </c>
      <c r="AJ135" s="487" t="n">
        <v>27032.5</v>
      </c>
      <c r="AK135" s="487" t="n">
        <v>0</v>
      </c>
      <c r="AL135" s="487" t="n">
        <v>13972.8</v>
      </c>
      <c r="AM135" s="488" t="n">
        <v>250.6</v>
      </c>
      <c r="AN135" s="487" t="n">
        <v>23718</v>
      </c>
      <c r="AO135" s="487" t="n">
        <v>32608</v>
      </c>
      <c r="AP135" s="487" t="n">
        <v>35646</v>
      </c>
      <c r="AQ135" s="487" t="n">
        <v>142095</v>
      </c>
      <c r="AR135" s="490"/>
      <c r="AS135" s="490"/>
      <c r="AT135" s="487"/>
      <c r="AU135" s="487"/>
      <c r="AV135" s="487"/>
      <c r="AW135" s="487"/>
      <c r="AX135" s="487"/>
      <c r="AY135" s="487"/>
      <c r="AZ135" s="487" t="n">
        <v>211637.677</v>
      </c>
      <c r="BA135" s="487" t="n">
        <v>90578.032</v>
      </c>
    </row>
    <row r="136" customFormat="false" ht="15" hidden="false" customHeight="false" outlineLevel="0" collapsed="false">
      <c r="A136" s="489" t="s">
        <v>204</v>
      </c>
      <c r="B136" s="483" t="n">
        <v>980348</v>
      </c>
      <c r="C136" s="483" t="n">
        <v>719914</v>
      </c>
      <c r="D136" s="484" t="n">
        <v>568802.6</v>
      </c>
      <c r="E136" s="483" t="n">
        <v>109600</v>
      </c>
      <c r="F136" s="484" t="n">
        <v>1186.2</v>
      </c>
      <c r="G136" s="485" t="n">
        <v>372.64</v>
      </c>
      <c r="H136" s="485" t="n">
        <v>1191.2</v>
      </c>
      <c r="I136" s="436" t="n">
        <v>175233.5</v>
      </c>
      <c r="J136" s="445" t="n">
        <v>63736.3</v>
      </c>
      <c r="K136" s="436" t="n">
        <v>42404.1</v>
      </c>
      <c r="L136" s="436" t="n">
        <v>30752.9</v>
      </c>
      <c r="M136" s="436" t="n">
        <v>17708.3</v>
      </c>
      <c r="N136" s="437" t="n">
        <v>3768.7</v>
      </c>
      <c r="O136" s="437" t="n">
        <v>3447</v>
      </c>
      <c r="P136" s="483" t="n">
        <v>377388.1</v>
      </c>
      <c r="Q136" s="483" t="n">
        <v>398052.6</v>
      </c>
      <c r="R136" s="483" t="n">
        <v>150306</v>
      </c>
      <c r="S136" s="483" t="n">
        <v>372574</v>
      </c>
      <c r="T136" s="487" t="n">
        <v>248274.1</v>
      </c>
      <c r="U136" s="487" t="n">
        <v>1275.6</v>
      </c>
      <c r="V136" s="487" t="n">
        <v>15701.1</v>
      </c>
      <c r="W136" s="487" t="n">
        <v>69400.5</v>
      </c>
      <c r="X136" s="487" t="n">
        <v>19388.9</v>
      </c>
      <c r="Y136" s="487" t="n">
        <v>0</v>
      </c>
      <c r="Z136" s="487" t="n">
        <v>201706.4</v>
      </c>
      <c r="AA136" s="487" t="n">
        <v>113030.7</v>
      </c>
      <c r="AB136" s="487" t="n">
        <v>6358.5</v>
      </c>
      <c r="AC136" s="487" t="n">
        <v>66329.1</v>
      </c>
      <c r="AD136" s="487" t="n">
        <v>22901</v>
      </c>
      <c r="AE136" s="487" t="n">
        <v>33627.7</v>
      </c>
      <c r="AF136" s="487" t="n">
        <v>0</v>
      </c>
      <c r="AG136" s="487" t="n">
        <v>0</v>
      </c>
      <c r="AH136" s="487" t="n">
        <v>30141.8</v>
      </c>
      <c r="AI136" s="487" t="n">
        <v>28069.3</v>
      </c>
      <c r="AJ136" s="487" t="n">
        <v>29376.2</v>
      </c>
      <c r="AK136" s="487" t="n">
        <v>0</v>
      </c>
      <c r="AL136" s="487" t="n">
        <v>13064.6</v>
      </c>
      <c r="AM136" s="488" t="n">
        <v>270.4</v>
      </c>
      <c r="AN136" s="487" t="n">
        <v>26147</v>
      </c>
      <c r="AO136" s="487" t="n">
        <v>35840</v>
      </c>
      <c r="AP136" s="487" t="n">
        <v>48595</v>
      </c>
      <c r="AQ136" s="487" t="n">
        <v>165059</v>
      </c>
      <c r="AR136" s="490"/>
      <c r="AS136" s="490"/>
      <c r="AT136" s="487"/>
      <c r="AU136" s="487"/>
      <c r="AV136" s="487"/>
      <c r="AW136" s="487"/>
      <c r="AX136" s="487"/>
      <c r="AY136" s="487"/>
      <c r="AZ136" s="487" t="n">
        <v>202604.323</v>
      </c>
      <c r="BA136" s="487" t="n">
        <v>99071.798</v>
      </c>
    </row>
    <row r="137" customFormat="false" ht="15" hidden="false" customHeight="false" outlineLevel="0" collapsed="false">
      <c r="A137" s="489" t="s">
        <v>205</v>
      </c>
      <c r="B137" s="483" t="n">
        <v>1008217</v>
      </c>
      <c r="C137" s="483" t="n">
        <v>752414</v>
      </c>
      <c r="D137" s="484" t="n">
        <v>824715.4</v>
      </c>
      <c r="E137" s="483" t="n">
        <v>124289</v>
      </c>
      <c r="F137" s="484" t="n">
        <v>1270.7</v>
      </c>
      <c r="G137" s="485" t="n">
        <v>384.4</v>
      </c>
      <c r="H137" s="485" t="n">
        <v>1166.7</v>
      </c>
      <c r="I137" s="436" t="n">
        <v>254158.1</v>
      </c>
      <c r="J137" s="445" t="n">
        <v>81820.8</v>
      </c>
      <c r="K137" s="436" t="n">
        <v>60204.7</v>
      </c>
      <c r="L137" s="436" t="n">
        <v>42767.1</v>
      </c>
      <c r="M137" s="436" t="n">
        <v>25111.3</v>
      </c>
      <c r="N137" s="437" t="n">
        <v>6120.5</v>
      </c>
      <c r="O137" s="437" t="n">
        <v>5258.1</v>
      </c>
      <c r="P137" s="483" t="n">
        <v>435551.2</v>
      </c>
      <c r="Q137" s="483" t="n">
        <v>450668.7</v>
      </c>
      <c r="R137" s="483" t="n">
        <v>146763</v>
      </c>
      <c r="S137" s="483" t="n">
        <v>449555</v>
      </c>
      <c r="T137" s="487" t="n">
        <v>159900.3</v>
      </c>
      <c r="U137" s="487" t="n">
        <v>1708.5</v>
      </c>
      <c r="V137" s="487" t="n">
        <v>19643.5</v>
      </c>
      <c r="W137" s="487" t="n">
        <v>87117.8</v>
      </c>
      <c r="X137" s="487" t="n">
        <v>29062</v>
      </c>
      <c r="Y137" s="487" t="n">
        <v>0</v>
      </c>
      <c r="Z137" s="487" t="n">
        <v>215873.4</v>
      </c>
      <c r="AA137" s="487" t="n">
        <v>135431.2</v>
      </c>
      <c r="AB137" s="487" t="n">
        <v>4858.2</v>
      </c>
      <c r="AC137" s="487" t="n">
        <v>55430.9</v>
      </c>
      <c r="AD137" s="487" t="n">
        <v>46675.5</v>
      </c>
      <c r="AE137" s="487" t="n">
        <v>47111.8</v>
      </c>
      <c r="AF137" s="487" t="n">
        <v>0</v>
      </c>
      <c r="AG137" s="487" t="n">
        <v>0</v>
      </c>
      <c r="AH137" s="487" t="n">
        <v>36757.4</v>
      </c>
      <c r="AI137" s="487" t="n">
        <v>31534.4</v>
      </c>
      <c r="AJ137" s="487" t="n">
        <v>34655.3</v>
      </c>
      <c r="AK137" s="487" t="n">
        <v>0</v>
      </c>
      <c r="AL137" s="487" t="n">
        <v>16943.9</v>
      </c>
      <c r="AM137" s="488" t="n">
        <v>194.5</v>
      </c>
      <c r="AN137" s="487" t="n">
        <v>29621</v>
      </c>
      <c r="AO137" s="487" t="n">
        <v>37519</v>
      </c>
      <c r="AP137" s="487" t="n">
        <v>47999</v>
      </c>
      <c r="AQ137" s="487" t="n">
        <v>176479</v>
      </c>
      <c r="AR137" s="487" t="n">
        <v>9.14294825147857</v>
      </c>
      <c r="AS137" s="487" t="n">
        <v>5.46016124525354</v>
      </c>
      <c r="AT137" s="487" t="n">
        <v>10.8025670640841</v>
      </c>
      <c r="AU137" s="487" t="n">
        <v>8.65007673865206</v>
      </c>
      <c r="AV137" s="487" t="n">
        <v>21.5346772628366</v>
      </c>
      <c r="AW137" s="487" t="n">
        <v>17.9315845271557</v>
      </c>
      <c r="AX137" s="487" t="n">
        <v>18.2322197182314</v>
      </c>
      <c r="AY137" s="487" t="n">
        <v>18.662810060189</v>
      </c>
      <c r="AZ137" s="487" t="n">
        <v>211705.154</v>
      </c>
      <c r="BA137" s="487" t="n">
        <v>96406.024</v>
      </c>
    </row>
    <row r="138" customFormat="false" ht="15" hidden="false" customHeight="false" outlineLevel="0" collapsed="false">
      <c r="A138" s="489" t="s">
        <v>206</v>
      </c>
      <c r="B138" s="483" t="n">
        <v>544364</v>
      </c>
      <c r="C138" s="483" t="n">
        <v>555599</v>
      </c>
      <c r="D138" s="484" t="n">
        <v>170096</v>
      </c>
      <c r="E138" s="483" t="n">
        <v>84833</v>
      </c>
      <c r="F138" s="484" t="n">
        <v>1344.8</v>
      </c>
      <c r="G138" s="485" t="n">
        <v>384.08</v>
      </c>
      <c r="H138" s="485" t="n">
        <v>1160.1</v>
      </c>
      <c r="I138" s="436" t="n">
        <v>63475.7</v>
      </c>
      <c r="J138" s="436" t="n">
        <v>18795</v>
      </c>
      <c r="K138" s="436" t="n">
        <v>16222.3</v>
      </c>
      <c r="L138" s="436" t="n">
        <v>9564.5</v>
      </c>
      <c r="M138" s="436" t="n">
        <v>6701.8</v>
      </c>
      <c r="N138" s="437" t="n">
        <v>1699</v>
      </c>
      <c r="O138" s="437" t="n">
        <v>962.1</v>
      </c>
      <c r="P138" s="483" t="n">
        <v>100266.3</v>
      </c>
      <c r="Q138" s="483" t="n">
        <v>104915.5</v>
      </c>
      <c r="R138" s="483" t="n">
        <v>133391</v>
      </c>
      <c r="S138" s="483" t="n">
        <v>336563</v>
      </c>
      <c r="T138" s="487" t="n">
        <v>38061.4</v>
      </c>
      <c r="U138" s="487" t="n">
        <v>2726.7</v>
      </c>
      <c r="V138" s="487" t="n">
        <v>21221.2</v>
      </c>
      <c r="W138" s="487" t="n">
        <v>65380.6</v>
      </c>
      <c r="X138" s="487" t="n">
        <v>28840.1</v>
      </c>
      <c r="Y138" s="487" t="n">
        <v>0</v>
      </c>
      <c r="Z138" s="487" t="n">
        <v>49831.1</v>
      </c>
      <c r="AA138" s="487" t="n">
        <v>77718.3</v>
      </c>
      <c r="AB138" s="487" t="n">
        <v>4076.2</v>
      </c>
      <c r="AC138" s="487" t="n">
        <v>43448.5</v>
      </c>
      <c r="AD138" s="487" t="n">
        <v>31508</v>
      </c>
      <c r="AE138" s="487" t="n">
        <v>37482.6</v>
      </c>
      <c r="AF138" s="487" t="n">
        <v>0</v>
      </c>
      <c r="AG138" s="487" t="n">
        <v>0</v>
      </c>
      <c r="AH138" s="487" t="n">
        <v>26134.3</v>
      </c>
      <c r="AI138" s="487" t="n">
        <v>24931.6</v>
      </c>
      <c r="AJ138" s="487" t="n">
        <v>17352.6</v>
      </c>
      <c r="AK138" s="487" t="n">
        <v>0</v>
      </c>
      <c r="AL138" s="487" t="n">
        <v>12074.4</v>
      </c>
      <c r="AM138" s="488" t="n">
        <v>190</v>
      </c>
      <c r="AN138" s="487" t="n">
        <v>26490</v>
      </c>
      <c r="AO138" s="487" t="n">
        <v>38522</v>
      </c>
      <c r="AP138" s="487" t="n">
        <v>52292</v>
      </c>
      <c r="AQ138" s="487" t="n">
        <v>196448</v>
      </c>
      <c r="AR138" s="487" t="n">
        <v>9.3611680510752</v>
      </c>
      <c r="AS138" s="487" t="n">
        <v>5.97026472587191</v>
      </c>
      <c r="AT138" s="487" t="n">
        <v>11.7612103112119</v>
      </c>
      <c r="AU138" s="487" t="n">
        <v>9.21678443227531</v>
      </c>
      <c r="AV138" s="487" t="n">
        <v>22.2915416278963</v>
      </c>
      <c r="AW138" s="487" t="n">
        <v>18.9693904768316</v>
      </c>
      <c r="AX138" s="487" t="n">
        <v>18.5981764693372</v>
      </c>
      <c r="AY138" s="487" t="n">
        <v>17.8467284239731</v>
      </c>
      <c r="AZ138" s="487" t="n">
        <v>216459.004</v>
      </c>
      <c r="BA138" s="487" t="n">
        <v>105216.419</v>
      </c>
    </row>
    <row r="139" customFormat="false" ht="15" hidden="false" customHeight="false" outlineLevel="0" collapsed="false">
      <c r="A139" s="489" t="s">
        <v>207</v>
      </c>
      <c r="B139" s="483" t="n">
        <v>735781</v>
      </c>
      <c r="C139" s="483" t="n">
        <v>621574</v>
      </c>
      <c r="D139" s="484" t="n">
        <v>383243.5</v>
      </c>
      <c r="E139" s="483" t="n">
        <v>115577</v>
      </c>
      <c r="F139" s="484" t="n">
        <v>1259</v>
      </c>
      <c r="G139" s="485" t="n">
        <v>384.33</v>
      </c>
      <c r="H139" s="485" t="n">
        <v>1202.8</v>
      </c>
      <c r="I139" s="436" t="n">
        <v>142557.1</v>
      </c>
      <c r="J139" s="436" t="n">
        <v>43461.2</v>
      </c>
      <c r="K139" s="436" t="n">
        <v>34484.4</v>
      </c>
      <c r="L139" s="436" t="n">
        <v>21373.5</v>
      </c>
      <c r="M139" s="436" t="n">
        <v>15219.4</v>
      </c>
      <c r="N139" s="437" t="n">
        <v>3966.2</v>
      </c>
      <c r="O139" s="437" t="n">
        <v>2277.1</v>
      </c>
      <c r="P139" s="483" t="n">
        <v>223432.1</v>
      </c>
      <c r="Q139" s="483" t="n">
        <v>222092.4</v>
      </c>
      <c r="R139" s="483" t="n">
        <v>181170</v>
      </c>
      <c r="S139" s="483" t="n">
        <v>386836</v>
      </c>
      <c r="T139" s="487" t="n">
        <v>74326.4</v>
      </c>
      <c r="U139" s="487" t="n">
        <v>2402.1</v>
      </c>
      <c r="V139" s="487" t="n">
        <v>21424.2</v>
      </c>
      <c r="W139" s="487" t="n">
        <v>78934.3</v>
      </c>
      <c r="X139" s="487" t="n">
        <v>23831.2</v>
      </c>
      <c r="Y139" s="487" t="n">
        <v>0</v>
      </c>
      <c r="Z139" s="487" t="n">
        <v>129249</v>
      </c>
      <c r="AA139" s="487" t="n">
        <v>88506</v>
      </c>
      <c r="AB139" s="487" t="n">
        <v>6871.7</v>
      </c>
      <c r="AC139" s="487" t="n">
        <v>47867.5</v>
      </c>
      <c r="AD139" s="487" t="n">
        <v>29412.7</v>
      </c>
      <c r="AE139" s="487" t="n">
        <v>41708.8</v>
      </c>
      <c r="AF139" s="487" t="n">
        <v>0</v>
      </c>
      <c r="AG139" s="487" t="n">
        <v>0</v>
      </c>
      <c r="AH139" s="487" t="n">
        <v>31704</v>
      </c>
      <c r="AI139" s="487" t="n">
        <v>30225.5</v>
      </c>
      <c r="AJ139" s="487" t="n">
        <v>26445.3</v>
      </c>
      <c r="AK139" s="487" t="n">
        <v>0</v>
      </c>
      <c r="AL139" s="487" t="n">
        <v>14540.8</v>
      </c>
      <c r="AM139" s="488" t="n">
        <v>289</v>
      </c>
      <c r="AN139" s="487" t="n">
        <v>31023</v>
      </c>
      <c r="AO139" s="487" t="n">
        <v>41397</v>
      </c>
      <c r="AP139" s="487" t="n">
        <v>45607</v>
      </c>
      <c r="AQ139" s="487" t="n">
        <v>182196</v>
      </c>
      <c r="AR139" s="487" t="n">
        <v>9.80849907841795</v>
      </c>
      <c r="AS139" s="487" t="n">
        <v>5.41168326522675</v>
      </c>
      <c r="AT139" s="487" t="n">
        <v>11.9981784020592</v>
      </c>
      <c r="AU139" s="487" t="n">
        <v>8.06925320812722</v>
      </c>
      <c r="AV139" s="487" t="n">
        <v>22.5909780125316</v>
      </c>
      <c r="AW139" s="487" t="n">
        <v>19.179814276415</v>
      </c>
      <c r="AX139" s="487" t="n">
        <v>18.57914765996</v>
      </c>
      <c r="AY139" s="487" t="n">
        <v>16.4745928298805</v>
      </c>
      <c r="AZ139" s="487" t="n">
        <v>216852.44</v>
      </c>
      <c r="BA139" s="487" t="n">
        <v>110501.459</v>
      </c>
    </row>
    <row r="140" customFormat="false" ht="15" hidden="false" customHeight="false" outlineLevel="0" collapsed="false">
      <c r="A140" s="489" t="s">
        <v>208</v>
      </c>
      <c r="B140" s="483" t="n">
        <v>1048797</v>
      </c>
      <c r="C140" s="483" t="n">
        <v>831540</v>
      </c>
      <c r="D140" s="484" t="n">
        <v>594974.4</v>
      </c>
      <c r="E140" s="483" t="n">
        <v>110733</v>
      </c>
      <c r="F140" s="484" t="n">
        <v>1331.7</v>
      </c>
      <c r="G140" s="485" t="n">
        <v>365.51</v>
      </c>
      <c r="H140" s="485" t="n">
        <v>1201.3</v>
      </c>
      <c r="I140" s="436" t="n">
        <v>223013.7</v>
      </c>
      <c r="J140" s="436" t="n">
        <v>59273.4</v>
      </c>
      <c r="K140" s="436" t="n">
        <v>54573.7</v>
      </c>
      <c r="L140" s="436" t="n">
        <v>34092.7</v>
      </c>
      <c r="M140" s="436" t="n">
        <v>22769.7</v>
      </c>
      <c r="N140" s="437" t="n">
        <v>6773.2</v>
      </c>
      <c r="O140" s="437" t="n">
        <v>3575.5</v>
      </c>
      <c r="P140" s="483" t="n">
        <v>361305.5</v>
      </c>
      <c r="Q140" s="483" t="n">
        <v>359165.1</v>
      </c>
      <c r="R140" s="483" t="n">
        <v>201625</v>
      </c>
      <c r="S140" s="483" t="n">
        <v>412074</v>
      </c>
      <c r="T140" s="487" t="n">
        <v>249839.9</v>
      </c>
      <c r="U140" s="487" t="n">
        <v>1516.3</v>
      </c>
      <c r="V140" s="487" t="n">
        <v>20730.6</v>
      </c>
      <c r="W140" s="487" t="n">
        <v>82776.3</v>
      </c>
      <c r="X140" s="487" t="n">
        <v>22638.9</v>
      </c>
      <c r="Y140" s="487" t="n">
        <v>0</v>
      </c>
      <c r="Z140" s="487" t="n">
        <v>191702.3</v>
      </c>
      <c r="AA140" s="487" t="n">
        <v>125007.1</v>
      </c>
      <c r="AB140" s="487" t="n">
        <v>7375.5</v>
      </c>
      <c r="AC140" s="487" t="n">
        <v>76256.8</v>
      </c>
      <c r="AD140" s="487" t="n">
        <v>30851.1</v>
      </c>
      <c r="AE140" s="487" t="n">
        <v>45375.4</v>
      </c>
      <c r="AF140" s="487" t="n">
        <v>0</v>
      </c>
      <c r="AG140" s="487" t="n">
        <v>0</v>
      </c>
      <c r="AH140" s="487" t="n">
        <v>31180.1</v>
      </c>
      <c r="AI140" s="487" t="n">
        <v>30109.3</v>
      </c>
      <c r="AJ140" s="487" t="n">
        <v>29696.1</v>
      </c>
      <c r="AK140" s="487" t="n">
        <v>0</v>
      </c>
      <c r="AL140" s="487" t="n">
        <v>14771.2</v>
      </c>
      <c r="AM140" s="488" t="n">
        <v>312.4</v>
      </c>
      <c r="AN140" s="487" t="n">
        <v>33544</v>
      </c>
      <c r="AO140" s="487" t="n">
        <v>46016</v>
      </c>
      <c r="AP140" s="487" t="n">
        <v>50466</v>
      </c>
      <c r="AQ140" s="487" t="n">
        <v>188900</v>
      </c>
      <c r="AR140" s="487" t="n">
        <v>10.125069008932</v>
      </c>
      <c r="AS140" s="487" t="n">
        <v>5.6810018591046</v>
      </c>
      <c r="AT140" s="487" t="n">
        <v>11.9114410980229</v>
      </c>
      <c r="AU140" s="487" t="n">
        <v>8.54282314087848</v>
      </c>
      <c r="AV140" s="487" t="n">
        <v>22.2243272685779</v>
      </c>
      <c r="AW140" s="487" t="n">
        <v>18.5326598894376</v>
      </c>
      <c r="AX140" s="487" t="n">
        <v>19.0056999636754</v>
      </c>
      <c r="AY140" s="487" t="n">
        <v>16.582140721067</v>
      </c>
      <c r="AZ140" s="487" t="n">
        <v>219748.105</v>
      </c>
      <c r="BA140" s="487" t="n">
        <v>121237.21</v>
      </c>
    </row>
    <row r="141" customFormat="false" ht="15" hidden="false" customHeight="false" outlineLevel="0" collapsed="false">
      <c r="A141" s="489" t="s">
        <v>209</v>
      </c>
      <c r="B141" s="483" t="n">
        <v>1131261</v>
      </c>
      <c r="C141" s="483" t="n">
        <v>828553</v>
      </c>
      <c r="D141" s="484" t="n">
        <v>750570.5</v>
      </c>
      <c r="E141" s="483" t="n">
        <v>141138</v>
      </c>
      <c r="F141" s="484" t="n">
        <v>1379.3</v>
      </c>
      <c r="G141" s="485" t="n">
        <v>360.73</v>
      </c>
      <c r="H141" s="485" t="n">
        <v>1187.9</v>
      </c>
      <c r="I141" s="436" t="n">
        <v>301730.5</v>
      </c>
      <c r="J141" s="436" t="n">
        <v>77813.1</v>
      </c>
      <c r="K141" s="436" t="n">
        <v>73939.8</v>
      </c>
      <c r="L141" s="436" t="n">
        <v>48140.5</v>
      </c>
      <c r="M141" s="436" t="n">
        <v>29366.7</v>
      </c>
      <c r="N141" s="437" t="n">
        <v>9102.5</v>
      </c>
      <c r="O141" s="437" t="n">
        <v>5281.2</v>
      </c>
      <c r="P141" s="483" t="n">
        <v>452338.2</v>
      </c>
      <c r="Q141" s="483" t="n">
        <v>470558.5</v>
      </c>
      <c r="R141" s="483" t="n">
        <v>204577</v>
      </c>
      <c r="S141" s="483" t="n">
        <v>432594</v>
      </c>
      <c r="T141" s="487" t="n">
        <v>217841.6</v>
      </c>
      <c r="U141" s="487" t="n">
        <v>2430.3</v>
      </c>
      <c r="V141" s="487" t="n">
        <v>25875.2</v>
      </c>
      <c r="W141" s="487" t="n">
        <v>109539.2</v>
      </c>
      <c r="X141" s="487" t="n">
        <v>32163.7</v>
      </c>
      <c r="Y141" s="487" t="n">
        <v>0</v>
      </c>
      <c r="Z141" s="487" t="n">
        <v>228712.6</v>
      </c>
      <c r="AA141" s="487" t="n">
        <v>155379.4</v>
      </c>
      <c r="AB141" s="487" t="n">
        <v>6226.1</v>
      </c>
      <c r="AC141" s="487" t="n">
        <v>56159.1</v>
      </c>
      <c r="AD141" s="487" t="n">
        <v>34484.7</v>
      </c>
      <c r="AE141" s="487" t="n">
        <v>44871.3</v>
      </c>
      <c r="AF141" s="487" t="n">
        <v>0</v>
      </c>
      <c r="AG141" s="487" t="n">
        <v>0</v>
      </c>
      <c r="AH141" s="487" t="n">
        <v>38893.5</v>
      </c>
      <c r="AI141" s="487" t="n">
        <v>34920.5</v>
      </c>
      <c r="AJ141" s="487" t="n">
        <v>38129.6</v>
      </c>
      <c r="AK141" s="487" t="n">
        <v>0</v>
      </c>
      <c r="AL141" s="487" t="n">
        <v>20604</v>
      </c>
      <c r="AM141" s="488" t="n">
        <v>219.8</v>
      </c>
      <c r="AN141" s="487" t="n">
        <v>38765</v>
      </c>
      <c r="AO141" s="487" t="n">
        <v>54070</v>
      </c>
      <c r="AP141" s="487" t="n">
        <v>52043</v>
      </c>
      <c r="AQ141" s="487" t="n">
        <v>211447</v>
      </c>
      <c r="AR141" s="487" t="n">
        <v>9.49999110479287</v>
      </c>
      <c r="AS141" s="487" t="n">
        <v>5.58483498382943</v>
      </c>
      <c r="AT141" s="487" t="n">
        <v>11.3991783378867</v>
      </c>
      <c r="AU141" s="487" t="n">
        <v>8.33540153857909</v>
      </c>
      <c r="AV141" s="487" t="n">
        <v>21.9446906173101</v>
      </c>
      <c r="AW141" s="487" t="n">
        <v>18.6975266442006</v>
      </c>
      <c r="AX141" s="487" t="n">
        <v>18.5842123179368</v>
      </c>
      <c r="AY141" s="487" t="n">
        <v>16.2347534852991</v>
      </c>
      <c r="AZ141" s="487" t="n">
        <v>237258.436</v>
      </c>
      <c r="BA141" s="487" t="n">
        <v>131913.434</v>
      </c>
    </row>
    <row r="142" customFormat="false" ht="15" hidden="false" customHeight="false" outlineLevel="0" collapsed="false">
      <c r="A142" s="489" t="s">
        <v>210</v>
      </c>
      <c r="B142" s="483" t="n">
        <v>612137</v>
      </c>
      <c r="C142" s="483" t="n">
        <v>625156</v>
      </c>
      <c r="D142" s="484" t="n">
        <v>181359.3</v>
      </c>
      <c r="E142" s="483" t="n">
        <v>86836</v>
      </c>
      <c r="F142" s="484" t="n">
        <v>1435.9</v>
      </c>
      <c r="G142" s="485" t="n">
        <v>366.14</v>
      </c>
      <c r="H142" s="485" t="n">
        <v>1154.2</v>
      </c>
      <c r="I142" s="436" t="n">
        <v>68771.6</v>
      </c>
      <c r="J142" s="436" t="n">
        <v>20790.4</v>
      </c>
      <c r="K142" s="436" t="n">
        <v>17627.7</v>
      </c>
      <c r="L142" s="436" t="n">
        <v>8949.9</v>
      </c>
      <c r="M142" s="436" t="n">
        <v>6847.8</v>
      </c>
      <c r="N142" s="437" t="n">
        <v>2675.4</v>
      </c>
      <c r="O142" s="437" t="n">
        <v>1009.2</v>
      </c>
      <c r="P142" s="483" t="n">
        <v>109677.8</v>
      </c>
      <c r="Q142" s="483" t="n">
        <v>100614.7</v>
      </c>
      <c r="R142" s="483" t="n">
        <v>166928</v>
      </c>
      <c r="S142" s="483" t="n">
        <v>360861</v>
      </c>
      <c r="T142" s="487" t="n">
        <f aca="false">55.8215*1000</f>
        <v>55821.5</v>
      </c>
      <c r="U142" s="487" t="n">
        <f aca="false">3.0742*1000</f>
        <v>3074.2</v>
      </c>
      <c r="V142" s="487" t="n">
        <f aca="false">23.5175*1000</f>
        <v>23517.5</v>
      </c>
      <c r="W142" s="487" t="n">
        <f aca="false">69.8546*1000</f>
        <v>69854.6</v>
      </c>
      <c r="X142" s="487" t="n">
        <f aca="false">36.5423*1000</f>
        <v>36542.3</v>
      </c>
      <c r="Y142" s="487" t="n">
        <v>0</v>
      </c>
      <c r="Z142" s="487" t="n">
        <f aca="false">48.8656*1000</f>
        <v>48865.6</v>
      </c>
      <c r="AA142" s="487" t="n">
        <f aca="false">91.4593*1000</f>
        <v>91459.3</v>
      </c>
      <c r="AB142" s="487" t="n">
        <f aca="false">4.2601*1000</f>
        <v>4260.1</v>
      </c>
      <c r="AC142" s="487" t="n">
        <f aca="false">46.1974*1000</f>
        <v>46197.4</v>
      </c>
      <c r="AD142" s="487" t="n">
        <f aca="false">34.301*1000</f>
        <v>34301</v>
      </c>
      <c r="AE142" s="487" t="n">
        <f aca="false">43.4599*1000</f>
        <v>43459.9</v>
      </c>
      <c r="AF142" s="487" t="n">
        <v>0</v>
      </c>
      <c r="AG142" s="487" t="n">
        <v>0</v>
      </c>
      <c r="AH142" s="487" t="n">
        <f aca="false">27.6478*1000</f>
        <v>27647.8</v>
      </c>
      <c r="AI142" s="487" t="n">
        <f aca="false">25.8017*1000</f>
        <v>25801.7</v>
      </c>
      <c r="AJ142" s="487" t="n">
        <f aca="false">21.1573*1000</f>
        <v>21157.3</v>
      </c>
      <c r="AK142" s="487" t="n">
        <v>0</v>
      </c>
      <c r="AL142" s="487" t="n">
        <f aca="false">14.8586*1000</f>
        <v>14858.6</v>
      </c>
      <c r="AM142" s="488" t="n">
        <v>0</v>
      </c>
      <c r="AN142" s="487" t="n">
        <v>35187</v>
      </c>
      <c r="AO142" s="487" t="n">
        <v>60756</v>
      </c>
      <c r="AP142" s="487" t="n">
        <v>52505</v>
      </c>
      <c r="AQ142" s="487" t="n">
        <v>227160</v>
      </c>
      <c r="AR142" s="487" t="n">
        <v>9.55943641766293</v>
      </c>
      <c r="AS142" s="487" t="n">
        <v>5.63852851824408</v>
      </c>
      <c r="AT142" s="487" t="n">
        <v>10.6817099375176</v>
      </c>
      <c r="AU142" s="487" t="n">
        <v>7.43844416527075</v>
      </c>
      <c r="AV142" s="487" t="n">
        <v>21.8038967171049</v>
      </c>
      <c r="AW142" s="487" t="n">
        <v>18.5741475451295</v>
      </c>
      <c r="AX142" s="487" t="n">
        <v>19.0127341442367</v>
      </c>
      <c r="AY142" s="487" t="n">
        <v>16.6427801634792</v>
      </c>
      <c r="AZ142" s="487" t="n">
        <v>250966.457</v>
      </c>
      <c r="BA142" s="487" t="n">
        <v>122756.46</v>
      </c>
    </row>
    <row r="143" customFormat="false" ht="15" hidden="false" customHeight="false" outlineLevel="0" collapsed="false">
      <c r="A143" s="489" t="s">
        <v>211</v>
      </c>
      <c r="B143" s="483" t="n">
        <v>816108</v>
      </c>
      <c r="C143" s="483" t="n">
        <v>729573</v>
      </c>
      <c r="D143" s="484" t="n">
        <v>405819.7</v>
      </c>
      <c r="E143" s="483" t="n">
        <v>112872</v>
      </c>
      <c r="F143" s="484" t="n">
        <v>1455.4</v>
      </c>
      <c r="G143" s="485" t="n">
        <v>374.18</v>
      </c>
      <c r="H143" s="485" t="n">
        <v>1205.3</v>
      </c>
      <c r="I143" s="436" t="n">
        <v>151020.7</v>
      </c>
      <c r="J143" s="436" t="n">
        <v>56580.8</v>
      </c>
      <c r="K143" s="436" t="n">
        <v>37448.7</v>
      </c>
      <c r="L143" s="436" t="n">
        <v>17781.9</v>
      </c>
      <c r="M143" s="436" t="n">
        <v>17613.6</v>
      </c>
      <c r="N143" s="437" t="n">
        <v>5817.8</v>
      </c>
      <c r="O143" s="437" t="n">
        <v>2386.9</v>
      </c>
      <c r="P143" s="483" t="n">
        <v>206710.9</v>
      </c>
      <c r="Q143" s="483" t="n">
        <v>192465.7</v>
      </c>
      <c r="R143" s="483" t="n">
        <v>219953</v>
      </c>
      <c r="S143" s="483" t="n">
        <v>436596</v>
      </c>
      <c r="T143" s="487" t="n">
        <f aca="false">116.6663*1000</f>
        <v>116666.3</v>
      </c>
      <c r="U143" s="487" t="n">
        <f aca="false">2.795*1000</f>
        <v>2795</v>
      </c>
      <c r="V143" s="487" t="n">
        <f aca="false">27.4693*1000</f>
        <v>27469.3</v>
      </c>
      <c r="W143" s="487" t="n">
        <f aca="false">89.437*1000</f>
        <v>89437</v>
      </c>
      <c r="X143" s="487" t="n">
        <f aca="false">32.4248*1000</f>
        <v>32424.8</v>
      </c>
      <c r="Y143" s="487" t="n">
        <v>0</v>
      </c>
      <c r="Z143" s="487" t="n">
        <f aca="false">112.2746*1000</f>
        <v>112274.6</v>
      </c>
      <c r="AA143" s="487" t="n">
        <f aca="false">102.0191*1000</f>
        <v>102019.1</v>
      </c>
      <c r="AB143" s="487" t="n">
        <f aca="false">7.0207*1000</f>
        <v>7020.7</v>
      </c>
      <c r="AC143" s="487" t="n">
        <f aca="false">51.2717*1000</f>
        <v>51271.7</v>
      </c>
      <c r="AD143" s="487" t="n">
        <v>36.6452</v>
      </c>
      <c r="AE143" s="487" t="n">
        <f aca="false">44.4027*1000</f>
        <v>44402.7</v>
      </c>
      <c r="AF143" s="487" t="n">
        <v>0</v>
      </c>
      <c r="AG143" s="487" t="n">
        <v>0</v>
      </c>
      <c r="AH143" s="487" t="n">
        <f aca="false">33.9514*1000</f>
        <v>33951.4</v>
      </c>
      <c r="AI143" s="487" t="n">
        <f aca="false">30.2888*1000</f>
        <v>30288.8</v>
      </c>
      <c r="AJ143" s="487" t="n">
        <f aca="false">34.1417*1000</f>
        <v>34141.7</v>
      </c>
      <c r="AK143" s="487" t="n">
        <v>0</v>
      </c>
      <c r="AL143" s="487" t="n">
        <f aca="false">15.4346*1000</f>
        <v>15434.6</v>
      </c>
      <c r="AM143" s="488" t="n">
        <v>0</v>
      </c>
      <c r="AN143" s="487" t="n">
        <v>42471</v>
      </c>
      <c r="AO143" s="487" t="n">
        <v>68046</v>
      </c>
      <c r="AP143" s="487" t="n">
        <v>57347</v>
      </c>
      <c r="AQ143" s="487" t="n">
        <v>238506</v>
      </c>
      <c r="AR143" s="487" t="n">
        <v>10.3630777667642</v>
      </c>
      <c r="AS143" s="487" t="n">
        <v>5.57362107884341</v>
      </c>
      <c r="AT143" s="487" t="n">
        <v>11.4592377610334</v>
      </c>
      <c r="AU143" s="487" t="n">
        <v>6.98516876278915</v>
      </c>
      <c r="AV143" s="487" t="n">
        <v>21.7262238673124</v>
      </c>
      <c r="AW143" s="487" t="n">
        <v>18.4767427604542</v>
      </c>
      <c r="AX143" s="487" t="n">
        <v>18.7802430579096</v>
      </c>
      <c r="AY143" s="487" t="n">
        <v>15.0635416072107</v>
      </c>
      <c r="AZ143" s="487" t="n">
        <v>273549.279</v>
      </c>
      <c r="BA143" s="487" t="n">
        <v>130305.718</v>
      </c>
    </row>
    <row r="144" customFormat="false" ht="15" hidden="false" customHeight="false" outlineLevel="0" collapsed="false">
      <c r="A144" s="489" t="s">
        <v>212</v>
      </c>
      <c r="B144" s="483" t="n">
        <v>1146590</v>
      </c>
      <c r="C144" s="483" t="n">
        <v>891404</v>
      </c>
      <c r="D144" s="484" t="n">
        <v>636854.8</v>
      </c>
      <c r="E144" s="483" t="n">
        <v>126951</v>
      </c>
      <c r="F144" s="484" t="n">
        <v>1508</v>
      </c>
      <c r="G144" s="485" t="n">
        <v>368.78</v>
      </c>
      <c r="H144" s="485" t="n">
        <v>1222.8</v>
      </c>
      <c r="I144" s="436" t="n">
        <v>240098.2</v>
      </c>
      <c r="J144" s="436" t="n">
        <v>77749.2</v>
      </c>
      <c r="K144" s="436" t="n">
        <v>59043.1</v>
      </c>
      <c r="L144" s="436" t="n">
        <v>27891.7</v>
      </c>
      <c r="M144" s="436" t="n">
        <v>27177.6</v>
      </c>
      <c r="N144" s="437" t="n">
        <v>9192</v>
      </c>
      <c r="O144" s="437" t="n">
        <v>3781</v>
      </c>
      <c r="P144" s="483" t="n">
        <v>305155.5</v>
      </c>
      <c r="Q144" s="483" t="n">
        <v>276912.4</v>
      </c>
      <c r="R144" s="483" t="n">
        <v>261584</v>
      </c>
      <c r="S144" s="483" t="n">
        <v>482614</v>
      </c>
      <c r="T144" s="487" t="n">
        <f aca="false">338.0767*1000</f>
        <v>338076.7</v>
      </c>
      <c r="U144" s="487" t="n">
        <f aca="false">1.8708*1000</f>
        <v>1870.8</v>
      </c>
      <c r="V144" s="487" t="n">
        <f aca="false">31.6584*1000</f>
        <v>31658.4</v>
      </c>
      <c r="W144" s="487" t="n">
        <f aca="false">95.4308*1000</f>
        <v>95430.8</v>
      </c>
      <c r="X144" s="487" t="n">
        <f aca="false">24.0167*1000</f>
        <v>24016.7</v>
      </c>
      <c r="Y144" s="487" t="n">
        <v>0</v>
      </c>
      <c r="Z144" s="487" t="n">
        <f aca="false">133.1251*1000</f>
        <v>133125.1</v>
      </c>
      <c r="AA144" s="487" t="n">
        <f aca="false">140.3924*1000</f>
        <v>140392.4</v>
      </c>
      <c r="AB144" s="487" t="n">
        <f aca="false">7.4212*1000</f>
        <v>7421.2</v>
      </c>
      <c r="AC144" s="487" t="n">
        <f aca="false">73.7117*1000</f>
        <v>73711.7</v>
      </c>
      <c r="AD144" s="487" t="n">
        <v>37.877</v>
      </c>
      <c r="AE144" s="487" t="n">
        <f aca="false">48.8083*1000</f>
        <v>48808.3</v>
      </c>
      <c r="AF144" s="487" t="n">
        <v>0</v>
      </c>
      <c r="AG144" s="487" t="n">
        <v>0</v>
      </c>
      <c r="AH144" s="487" t="n">
        <f aca="false">35.5227*1000</f>
        <v>35522.7</v>
      </c>
      <c r="AI144" s="487" t="n">
        <f aca="false">36.1023*1000</f>
        <v>36102.3</v>
      </c>
      <c r="AJ144" s="487" t="n">
        <f aca="false">38.1291*1000</f>
        <v>38129.1</v>
      </c>
      <c r="AK144" s="487" t="n">
        <v>0</v>
      </c>
      <c r="AL144" s="487" t="n">
        <f aca="false">16.0228*1000</f>
        <v>16022.8</v>
      </c>
      <c r="AM144" s="488" t="n">
        <v>0</v>
      </c>
      <c r="AN144" s="487" t="n">
        <v>44787</v>
      </c>
      <c r="AO144" s="487" t="n">
        <v>76877</v>
      </c>
      <c r="AP144" s="487" t="n">
        <v>61895</v>
      </c>
      <c r="AQ144" s="487" t="n">
        <v>246443</v>
      </c>
      <c r="AR144" s="487" t="n">
        <v>9.9414263452718</v>
      </c>
      <c r="AS144" s="487" t="n">
        <v>6.43717065629609</v>
      </c>
      <c r="AT144" s="487" t="n">
        <v>11.5399599332802</v>
      </c>
      <c r="AU144" s="487" t="n">
        <v>7.71456336301671</v>
      </c>
      <c r="AV144" s="487" t="n">
        <v>21.4915280219979</v>
      </c>
      <c r="AW144" s="487" t="n">
        <v>18.3435952593481</v>
      </c>
      <c r="AX144" s="487" t="n">
        <v>18.4243178249617</v>
      </c>
      <c r="AY144" s="487" t="n">
        <v>15.135475089157</v>
      </c>
      <c r="AZ144" s="487" t="n">
        <v>284082.412</v>
      </c>
      <c r="BA144" s="487" t="n">
        <v>135322.406</v>
      </c>
    </row>
    <row r="145" customFormat="false" ht="15" hidden="false" customHeight="false" outlineLevel="0" collapsed="false">
      <c r="A145" s="489" t="s">
        <v>213</v>
      </c>
      <c r="B145" s="483" t="n">
        <v>1203111</v>
      </c>
      <c r="C145" s="483" t="n">
        <v>914837</v>
      </c>
      <c r="D145" s="484" t="n">
        <v>914765.8</v>
      </c>
      <c r="E145" s="483" t="n">
        <v>161740</v>
      </c>
      <c r="F145" s="484" t="n">
        <v>1592.7</v>
      </c>
      <c r="G145" s="485" t="n">
        <v>380.9</v>
      </c>
      <c r="H145" s="485" t="n">
        <v>1182.2</v>
      </c>
      <c r="I145" s="436" t="n">
        <v>328482.8</v>
      </c>
      <c r="J145" s="436" t="n">
        <v>97842.3</v>
      </c>
      <c r="K145" s="436" t="n">
        <v>81210.6</v>
      </c>
      <c r="L145" s="436" t="n">
        <v>39404.5</v>
      </c>
      <c r="M145" s="436" t="n">
        <v>36289.4</v>
      </c>
      <c r="N145" s="437" t="n">
        <v>12199.7</v>
      </c>
      <c r="O145" s="437" t="n">
        <v>5934.9</v>
      </c>
      <c r="P145" s="483" t="n">
        <v>409103.7</v>
      </c>
      <c r="Q145" s="483" t="n">
        <v>415884.4</v>
      </c>
      <c r="R145" s="483" t="n">
        <v>249056</v>
      </c>
      <c r="S145" s="483" t="n">
        <v>508937</v>
      </c>
      <c r="T145" s="487" t="n">
        <f aca="false">242.7432*1000</f>
        <v>242743.2</v>
      </c>
      <c r="U145" s="487" t="n">
        <f aca="false">4.3313*1000</f>
        <v>4331.3</v>
      </c>
      <c r="V145" s="487" t="n">
        <f aca="false">25.6193*1000</f>
        <v>25619.3</v>
      </c>
      <c r="W145" s="487" t="n">
        <f aca="false">121.2514*1000</f>
        <v>121251.4</v>
      </c>
      <c r="X145" s="487" t="n">
        <f aca="false">35.6353*1000</f>
        <v>35635.3</v>
      </c>
      <c r="Y145" s="487" t="n">
        <v>0</v>
      </c>
      <c r="Z145" s="487" t="n">
        <f aca="false">188.6265*1000</f>
        <v>188626.5</v>
      </c>
      <c r="AA145" s="487" t="n">
        <f aca="false">172.8165*1000</f>
        <v>172816.5</v>
      </c>
      <c r="AB145" s="487" t="n">
        <f aca="false">7.427*1000</f>
        <v>7427</v>
      </c>
      <c r="AC145" s="487" t="n">
        <f aca="false">66.1434*1000</f>
        <v>66143.4</v>
      </c>
      <c r="AD145" s="487" t="n">
        <v>42.2004</v>
      </c>
      <c r="AE145" s="487" t="n">
        <f aca="false">59.9721*1000</f>
        <v>59972.1</v>
      </c>
      <c r="AF145" s="487" t="n">
        <v>0</v>
      </c>
      <c r="AG145" s="487" t="n">
        <v>0</v>
      </c>
      <c r="AH145" s="487" t="n">
        <f aca="false">42.7102*1000</f>
        <v>42710.2</v>
      </c>
      <c r="AI145" s="487" t="n">
        <f aca="false">37.3874*1000</f>
        <v>37387.4</v>
      </c>
      <c r="AJ145" s="487" t="n">
        <f aca="false">49.0263*1000</f>
        <v>49026.3</v>
      </c>
      <c r="AK145" s="487" t="n">
        <v>0</v>
      </c>
      <c r="AL145" s="487" t="n">
        <f aca="false">23.5357*1000</f>
        <v>23535.7</v>
      </c>
      <c r="AM145" s="488" t="n">
        <v>0</v>
      </c>
      <c r="AN145" s="487" t="n">
        <v>52291</v>
      </c>
      <c r="AO145" s="487" t="n">
        <v>88714</v>
      </c>
      <c r="AP145" s="487" t="n">
        <v>59448</v>
      </c>
      <c r="AQ145" s="487" t="n">
        <v>283139</v>
      </c>
      <c r="AR145" s="487" t="n">
        <v>10.6423222601113</v>
      </c>
      <c r="AS145" s="487" t="n">
        <v>6.19857626070322</v>
      </c>
      <c r="AT145" s="487" t="n">
        <v>11.8753176120677</v>
      </c>
      <c r="AU145" s="487" t="n">
        <v>8.09377964235316</v>
      </c>
      <c r="AV145" s="487" t="n">
        <v>21.5769623378738</v>
      </c>
      <c r="AW145" s="487" t="n">
        <v>18.2780108634962</v>
      </c>
      <c r="AX145" s="487" t="n">
        <v>19.081763661559</v>
      </c>
      <c r="AY145" s="487" t="n">
        <v>15.0534129338861</v>
      </c>
      <c r="AZ145" s="487" t="n">
        <v>310179.308</v>
      </c>
      <c r="BA145" s="487" t="n">
        <v>168522.276</v>
      </c>
    </row>
    <row r="146" customFormat="false" ht="15" hidden="false" customHeight="false" outlineLevel="0" collapsed="false">
      <c r="A146" s="489" t="s">
        <v>214</v>
      </c>
      <c r="B146" s="483" t="n">
        <v>658958</v>
      </c>
      <c r="C146" s="483" t="n">
        <v>686287</v>
      </c>
      <c r="D146" s="484" t="n">
        <v>186982.3</v>
      </c>
      <c r="E146" s="483" t="n">
        <v>92015</v>
      </c>
      <c r="F146" s="484" t="n">
        <v>1637.73</v>
      </c>
      <c r="G146" s="485" t="n">
        <v>388.43</v>
      </c>
      <c r="H146" s="485" t="n">
        <v>1138.5</v>
      </c>
      <c r="I146" s="470" t="n">
        <v>70228.6</v>
      </c>
      <c r="J146" s="470" t="n">
        <v>22836.1</v>
      </c>
      <c r="K146" s="470" t="n">
        <v>20069.9</v>
      </c>
      <c r="L146" s="470" t="n">
        <v>10336</v>
      </c>
      <c r="M146" s="470" t="n">
        <v>6438.2</v>
      </c>
      <c r="N146" s="471" t="n">
        <v>6279.5</v>
      </c>
      <c r="O146" s="437" t="n">
        <v>995.4</v>
      </c>
      <c r="P146" s="483" t="n">
        <v>98988.7</v>
      </c>
      <c r="Q146" s="483" t="n">
        <v>90545.2</v>
      </c>
      <c r="R146" s="483" t="n">
        <v>192715</v>
      </c>
      <c r="S146" s="483" t="n">
        <v>413499</v>
      </c>
      <c r="T146" s="491"/>
      <c r="U146" s="485"/>
      <c r="V146" s="485"/>
      <c r="W146" s="485"/>
      <c r="X146" s="487"/>
      <c r="Y146" s="487"/>
      <c r="Z146" s="487"/>
      <c r="AA146" s="487"/>
      <c r="AB146" s="487"/>
      <c r="AC146" s="487"/>
      <c r="AD146" s="487"/>
      <c r="AE146" s="487"/>
      <c r="AF146" s="487"/>
      <c r="AG146" s="487"/>
      <c r="AH146" s="487"/>
      <c r="AI146" s="487"/>
      <c r="AJ146" s="487"/>
      <c r="AK146" s="487"/>
      <c r="AL146" s="487"/>
      <c r="AM146" s="488"/>
      <c r="AN146" s="487" t="n">
        <v>51689</v>
      </c>
      <c r="AO146" s="487" t="n">
        <v>105298</v>
      </c>
      <c r="AP146" s="487" t="n">
        <v>60468</v>
      </c>
      <c r="AQ146" s="487" t="n">
        <v>291590</v>
      </c>
      <c r="AR146" s="487" t="n">
        <v>8.7290696710673</v>
      </c>
      <c r="AS146" s="487" t="n">
        <v>5.7951368814077</v>
      </c>
      <c r="AT146" s="487" t="n">
        <v>11.9762262470184</v>
      </c>
      <c r="AU146" s="487" t="n">
        <v>8.08762486895897</v>
      </c>
      <c r="AV146" s="487" t="n">
        <v>21.4335436017788</v>
      </c>
      <c r="AW146" s="487" t="n">
        <v>17.740484204988</v>
      </c>
      <c r="AX146" s="487" t="n">
        <v>18.8535416986417</v>
      </c>
      <c r="AY146" s="487" t="n">
        <v>15.6317386782375</v>
      </c>
      <c r="AZ146" s="487" t="n">
        <v>322345.318058498</v>
      </c>
      <c r="BA146" s="487" t="n">
        <v>155365.8139275</v>
      </c>
    </row>
    <row r="147" customFormat="false" ht="15" hidden="false" customHeight="false" outlineLevel="0" collapsed="false">
      <c r="A147" s="489" t="s">
        <v>215</v>
      </c>
      <c r="B147" s="483" t="n">
        <v>886235</v>
      </c>
      <c r="C147" s="483" t="n">
        <v>800903</v>
      </c>
      <c r="D147" s="484" t="n">
        <v>399357.7</v>
      </c>
      <c r="E147" s="483" t="n">
        <v>123928</v>
      </c>
      <c r="F147" s="484" t="n">
        <v>1760.6</v>
      </c>
      <c r="G147" s="485" t="n">
        <v>401.53</v>
      </c>
      <c r="H147" s="485" t="n">
        <v>1166.5</v>
      </c>
      <c r="I147" s="470" t="n">
        <v>156734.8</v>
      </c>
      <c r="J147" s="470" t="n">
        <v>62410.5</v>
      </c>
      <c r="K147" s="470" t="n">
        <v>42140.9</v>
      </c>
      <c r="L147" s="470" t="n">
        <v>20752.9</v>
      </c>
      <c r="M147" s="470" t="n">
        <v>17382</v>
      </c>
      <c r="N147" s="471" t="n">
        <v>10971.3</v>
      </c>
      <c r="O147" s="437" t="n">
        <v>2369.4</v>
      </c>
      <c r="P147" s="483" t="n">
        <v>199178.3</v>
      </c>
      <c r="Q147" s="483" t="n">
        <v>174433.7</v>
      </c>
      <c r="R147" s="483" t="n">
        <v>236719</v>
      </c>
      <c r="S147" s="483" t="n">
        <v>483863</v>
      </c>
      <c r="T147" s="491"/>
      <c r="U147" s="485"/>
      <c r="V147" s="485"/>
      <c r="W147" s="485"/>
      <c r="X147" s="487"/>
      <c r="Y147" s="487"/>
      <c r="Z147" s="487"/>
      <c r="AA147" s="487"/>
      <c r="AB147" s="487"/>
      <c r="AC147" s="487"/>
      <c r="AD147" s="487"/>
      <c r="AE147" s="487"/>
      <c r="AF147" s="487"/>
      <c r="AG147" s="487"/>
      <c r="AH147" s="487"/>
      <c r="AI147" s="487"/>
      <c r="AJ147" s="487"/>
      <c r="AK147" s="487"/>
      <c r="AL147" s="487"/>
      <c r="AM147" s="488"/>
      <c r="AN147" s="487" t="n">
        <v>54480</v>
      </c>
      <c r="AO147" s="487" t="n">
        <v>208815</v>
      </c>
      <c r="AP147" s="487" t="n">
        <v>67235</v>
      </c>
      <c r="AQ147" s="487" t="n">
        <v>328230</v>
      </c>
      <c r="AR147" s="487" t="n">
        <v>10.7221440579151</v>
      </c>
      <c r="AS147" s="487" t="n">
        <v>6.36797794866631</v>
      </c>
      <c r="AT147" s="487" t="n">
        <v>12.358238345808</v>
      </c>
      <c r="AU147" s="487" t="n">
        <v>8.17675721570572</v>
      </c>
      <c r="AV147" s="487" t="n">
        <v>21.3629615848421</v>
      </c>
      <c r="AW147" s="487" t="n">
        <v>17.8833741655241</v>
      </c>
      <c r="AX147" s="487" t="n">
        <v>18.512491958716</v>
      </c>
      <c r="AY147" s="487" t="n">
        <v>15.0360524991414</v>
      </c>
      <c r="AZ147" s="487" t="n">
        <v>342992.571217684</v>
      </c>
      <c r="BA147" s="487" t="n">
        <v>178362.342975926</v>
      </c>
    </row>
    <row r="148" customFormat="false" ht="15" hidden="false" customHeight="false" outlineLevel="0" collapsed="false">
      <c r="A148" s="489" t="s">
        <v>216</v>
      </c>
      <c r="B148" s="483" t="n">
        <v>1217522</v>
      </c>
      <c r="C148" s="483" t="n">
        <v>1023769</v>
      </c>
      <c r="D148" s="484" t="n">
        <v>660206.5</v>
      </c>
      <c r="E148" s="483" t="n">
        <v>140321</v>
      </c>
      <c r="F148" s="484" t="n">
        <v>1750.16</v>
      </c>
      <c r="G148" s="485" t="n">
        <v>410.66</v>
      </c>
      <c r="H148" s="485" t="n">
        <v>1194.2</v>
      </c>
      <c r="I148" s="472" t="n">
        <v>260158</v>
      </c>
      <c r="J148" s="472" t="n">
        <v>89292.7</v>
      </c>
      <c r="K148" s="472" t="n">
        <v>65711.5</v>
      </c>
      <c r="L148" s="472" t="n">
        <v>33328</v>
      </c>
      <c r="M148" s="472" t="n">
        <v>30812.6</v>
      </c>
      <c r="N148" s="473" t="n">
        <v>17281.7</v>
      </c>
      <c r="O148" s="437" t="n">
        <v>3784.9</v>
      </c>
      <c r="P148" s="483" t="n">
        <v>298226</v>
      </c>
      <c r="Q148" s="483" t="n">
        <v>257519.8</v>
      </c>
      <c r="R148" s="483" t="n">
        <v>276615</v>
      </c>
      <c r="S148" s="483" t="n">
        <v>497053</v>
      </c>
      <c r="T148" s="491"/>
      <c r="U148" s="485"/>
      <c r="V148" s="485"/>
      <c r="W148" s="485"/>
      <c r="X148" s="487"/>
      <c r="Y148" s="487"/>
      <c r="Z148" s="487"/>
      <c r="AA148" s="487"/>
      <c r="AB148" s="487"/>
      <c r="AC148" s="487"/>
      <c r="AD148" s="487"/>
      <c r="AE148" s="487"/>
      <c r="AF148" s="487"/>
      <c r="AG148" s="487"/>
      <c r="AH148" s="487"/>
      <c r="AI148" s="487"/>
      <c r="AJ148" s="487"/>
      <c r="AK148" s="487"/>
      <c r="AL148" s="487"/>
      <c r="AM148" s="488"/>
      <c r="AN148" s="487" t="n">
        <v>56448</v>
      </c>
      <c r="AO148" s="487" t="n">
        <v>116349</v>
      </c>
      <c r="AP148" s="487" t="n">
        <v>69732</v>
      </c>
      <c r="AQ148" s="487" t="n">
        <v>345890</v>
      </c>
      <c r="AR148" s="487" t="n">
        <v>10.3490249208233</v>
      </c>
      <c r="AS148" s="487" t="n">
        <v>5.96710208751656</v>
      </c>
      <c r="AT148" s="487" t="n">
        <v>12.5987343107327</v>
      </c>
      <c r="AU148" s="487" t="n">
        <v>8.16554822270194</v>
      </c>
      <c r="AV148" s="487" t="n">
        <v>21.5186681604948</v>
      </c>
      <c r="AW148" s="487" t="n">
        <v>17.2983831304308</v>
      </c>
      <c r="AX148" s="487" t="n">
        <v>18.0499053260549</v>
      </c>
      <c r="AY148" s="487" t="n">
        <v>14.0757102967273</v>
      </c>
      <c r="AZ148" s="487" t="n">
        <v>348813.685537439</v>
      </c>
      <c r="BA148" s="487" t="n">
        <v>180759.54696634</v>
      </c>
    </row>
    <row r="149" customFormat="false" ht="15" hidden="false" customHeight="false" outlineLevel="0" collapsed="false">
      <c r="A149" s="489" t="s">
        <v>217</v>
      </c>
      <c r="B149" s="483" t="n">
        <v>1238006</v>
      </c>
      <c r="C149" s="483" t="n">
        <v>1027408</v>
      </c>
      <c r="D149" s="484" t="n">
        <v>951732.8</v>
      </c>
      <c r="E149" s="483" t="n">
        <v>153264</v>
      </c>
      <c r="F149" s="484" t="n">
        <v>1763.23</v>
      </c>
      <c r="G149" s="485" t="n">
        <v>406.44</v>
      </c>
      <c r="H149" s="485" t="n">
        <v>1192.1</v>
      </c>
      <c r="I149" s="472" t="n">
        <v>369661.6</v>
      </c>
      <c r="J149" s="472" t="n">
        <v>118653.4</v>
      </c>
      <c r="K149" s="472" t="n">
        <v>91667.3</v>
      </c>
      <c r="L149" s="472" t="n">
        <v>49323.8</v>
      </c>
      <c r="M149" s="472" t="n">
        <v>43040.1</v>
      </c>
      <c r="N149" s="473" t="n">
        <v>26133.1</v>
      </c>
      <c r="O149" s="437" t="n">
        <v>5546.5</v>
      </c>
      <c r="P149" s="483" t="n">
        <v>420098.5</v>
      </c>
      <c r="Q149" s="483" t="n">
        <v>420222.7</v>
      </c>
      <c r="R149" s="483" t="n">
        <v>277126</v>
      </c>
      <c r="S149" s="483" t="n">
        <v>579770</v>
      </c>
      <c r="T149" s="491"/>
      <c r="U149" s="485"/>
      <c r="V149" s="485"/>
      <c r="W149" s="485"/>
      <c r="X149" s="487"/>
      <c r="Y149" s="487"/>
      <c r="Z149" s="487"/>
      <c r="AA149" s="487"/>
      <c r="AB149" s="487"/>
      <c r="AC149" s="487"/>
      <c r="AD149" s="487"/>
      <c r="AE149" s="487"/>
      <c r="AF149" s="487"/>
      <c r="AG149" s="487"/>
      <c r="AH149" s="487"/>
      <c r="AI149" s="487"/>
      <c r="AJ149" s="487"/>
      <c r="AK149" s="487"/>
      <c r="AL149" s="487"/>
      <c r="AM149" s="488"/>
      <c r="AN149" s="487" t="n">
        <v>63223</v>
      </c>
      <c r="AO149" s="487" t="n">
        <v>134116</v>
      </c>
      <c r="AP149" s="487" t="n">
        <v>68314</v>
      </c>
      <c r="AQ149" s="487" t="n">
        <v>372695</v>
      </c>
      <c r="AR149" s="487" t="n">
        <v>10.9718619399243</v>
      </c>
      <c r="AS149" s="487" t="n">
        <v>6.13713692531913</v>
      </c>
      <c r="AT149" s="487" t="n">
        <v>13.1235304263355</v>
      </c>
      <c r="AU149" s="487" t="n">
        <v>8.17705650764825</v>
      </c>
      <c r="AV149" s="487" t="n">
        <v>21.4824443676018</v>
      </c>
      <c r="AW149" s="487" t="n">
        <v>16.9473850122607</v>
      </c>
      <c r="AX149" s="487" t="n">
        <v>18.1691529571115</v>
      </c>
      <c r="AY149" s="487" t="n">
        <v>15.2954146718904</v>
      </c>
      <c r="AZ149" s="487" t="n">
        <v>375477.420687152</v>
      </c>
      <c r="BA149" s="487" t="n">
        <v>186429.040490253</v>
      </c>
    </row>
    <row r="150" customFormat="false" ht="15" hidden="false" customHeight="false" outlineLevel="0" collapsed="false">
      <c r="A150" s="492" t="s">
        <v>218</v>
      </c>
      <c r="B150" s="483" t="n">
        <v>784166.2</v>
      </c>
      <c r="C150" s="483" t="n">
        <v>799496</v>
      </c>
      <c r="D150" s="484" t="n">
        <v>206148.8</v>
      </c>
      <c r="E150" s="483" t="n">
        <v>88212</v>
      </c>
      <c r="F150" s="484" t="n">
        <v>1762.34779306454</v>
      </c>
      <c r="G150" s="485" t="n">
        <v>409.47</v>
      </c>
      <c r="H150" s="485" t="n">
        <v>1129.4</v>
      </c>
      <c r="I150" s="470" t="n">
        <v>95975.1</v>
      </c>
      <c r="J150" s="470" t="n">
        <v>22957.8</v>
      </c>
      <c r="K150" s="470" t="n">
        <v>6811</v>
      </c>
      <c r="L150" s="470" t="n">
        <v>10537.5</v>
      </c>
      <c r="M150" s="470" t="n">
        <v>10896.9</v>
      </c>
      <c r="N150" s="471" t="n">
        <v>5882.8</v>
      </c>
      <c r="O150" s="437" t="n">
        <v>0</v>
      </c>
      <c r="P150" s="483" t="n">
        <v>98847.2</v>
      </c>
      <c r="Q150" s="483" t="n">
        <v>95230</v>
      </c>
      <c r="R150" s="483" t="n">
        <v>260490.4</v>
      </c>
      <c r="S150" s="483" t="n">
        <v>470177.9</v>
      </c>
      <c r="T150" s="493" t="n">
        <v>51154.8</v>
      </c>
      <c r="U150" s="493"/>
      <c r="V150" s="483" t="n">
        <v>21794.2</v>
      </c>
      <c r="W150" s="483" t="n">
        <v>100186.9</v>
      </c>
      <c r="X150" s="487" t="n">
        <v>42067.4</v>
      </c>
      <c r="Y150" s="487" t="n">
        <v>2999.6</v>
      </c>
      <c r="Z150" s="487" t="n">
        <v>43228.1</v>
      </c>
      <c r="AA150" s="487" t="n">
        <v>97118.9</v>
      </c>
      <c r="AB150" s="487" t="n">
        <v>6828.5</v>
      </c>
      <c r="AC150" s="487" t="n">
        <f aca="false">Z150+AB150</f>
        <v>50056.6</v>
      </c>
      <c r="AD150" s="487" t="n">
        <v>41263</v>
      </c>
      <c r="AE150" s="487" t="n">
        <v>82575.9</v>
      </c>
      <c r="AF150" s="487" t="n">
        <v>8991.5</v>
      </c>
      <c r="AG150" s="487" t="n">
        <v>8325.6</v>
      </c>
      <c r="AH150" s="487" t="n">
        <v>38217.8</v>
      </c>
      <c r="AI150" s="487" t="n">
        <v>26193.1</v>
      </c>
      <c r="AJ150" s="487" t="n">
        <v>29019.5</v>
      </c>
      <c r="AK150" s="487" t="n">
        <v>15459.2</v>
      </c>
      <c r="AL150" s="487" t="n">
        <v>7636.6</v>
      </c>
      <c r="AM150" s="488" t="n">
        <v>594.2</v>
      </c>
      <c r="AN150" s="487" t="n">
        <v>61116</v>
      </c>
      <c r="AO150" s="487" t="n">
        <v>146416</v>
      </c>
      <c r="AP150" s="487" t="n">
        <v>70117</v>
      </c>
      <c r="AQ150" s="487" t="n">
        <v>406831</v>
      </c>
      <c r="AR150" s="487" t="n">
        <v>11.0188372994668</v>
      </c>
      <c r="AS150" s="487" t="n">
        <v>6.05147843189536</v>
      </c>
      <c r="AT150" s="487" t="n">
        <v>12.8154437304494</v>
      </c>
      <c r="AU150" s="487" t="n">
        <v>7.94825084701506</v>
      </c>
      <c r="AV150" s="487" t="n">
        <v>21.649178601911</v>
      </c>
      <c r="AW150" s="487" t="n">
        <v>16.9685727183814</v>
      </c>
      <c r="AX150" s="487" t="n">
        <v>18.1640353043986</v>
      </c>
      <c r="AY150" s="487" t="n">
        <v>15.2172582385025</v>
      </c>
      <c r="AZ150" s="487" t="n">
        <v>391248.373546886</v>
      </c>
      <c r="BA150" s="487" t="n">
        <v>203022.791113772</v>
      </c>
    </row>
    <row r="151" customFormat="false" ht="15" hidden="false" customHeight="false" outlineLevel="0" collapsed="false">
      <c r="A151" s="492" t="s">
        <v>219</v>
      </c>
      <c r="B151" s="483" t="n">
        <v>978205.1</v>
      </c>
      <c r="C151" s="483" t="n">
        <v>880966</v>
      </c>
      <c r="D151" s="484" t="n">
        <v>431018.1</v>
      </c>
      <c r="E151" s="483" t="n">
        <v>122556.1</v>
      </c>
      <c r="F151" s="484" t="n">
        <v>1723.75686586079</v>
      </c>
      <c r="G151" s="485" t="n">
        <v>414.9</v>
      </c>
      <c r="H151" s="485" t="n">
        <v>1179.8</v>
      </c>
      <c r="I151" s="470" t="n">
        <v>192378.6</v>
      </c>
      <c r="J151" s="470" t="n">
        <v>65910.4</v>
      </c>
      <c r="K151" s="470" t="n">
        <v>6482.1</v>
      </c>
      <c r="L151" s="470" t="n">
        <v>21666.8</v>
      </c>
      <c r="M151" s="470" t="n">
        <v>24154.4</v>
      </c>
      <c r="N151" s="471" t="n">
        <v>17486.8</v>
      </c>
      <c r="O151" s="437" t="n">
        <v>0</v>
      </c>
      <c r="P151" s="483" t="n">
        <v>197289</v>
      </c>
      <c r="Q151" s="483" t="n">
        <v>177685.9</v>
      </c>
      <c r="R151" s="483" t="n">
        <v>300548.8</v>
      </c>
      <c r="S151" s="483" t="n">
        <v>497629.1</v>
      </c>
      <c r="T151" s="493" t="n">
        <v>116416.5</v>
      </c>
      <c r="U151" s="493"/>
      <c r="V151" s="483" t="n">
        <v>26956.1</v>
      </c>
      <c r="W151" s="483" t="n">
        <v>106337.2</v>
      </c>
      <c r="X151" s="487" t="n">
        <v>28613.9</v>
      </c>
      <c r="Y151" s="487" t="n">
        <v>2883.2</v>
      </c>
      <c r="Z151" s="487" t="n">
        <v>107556.7</v>
      </c>
      <c r="AA151" s="487" t="n">
        <v>112106</v>
      </c>
      <c r="AB151" s="487" t="n">
        <v>11038.3</v>
      </c>
      <c r="AC151" s="487" t="n">
        <f aca="false">Z151+AB151</f>
        <v>118595</v>
      </c>
      <c r="AD151" s="487" t="n">
        <v>45515.6</v>
      </c>
      <c r="AE151" s="487" t="n">
        <v>96953.5</v>
      </c>
      <c r="AF151" s="487" t="n">
        <v>11930.6</v>
      </c>
      <c r="AG151" s="487" t="n">
        <v>8428.9</v>
      </c>
      <c r="AH151" s="487" t="n">
        <v>46644.9</v>
      </c>
      <c r="AI151" s="487" t="n">
        <v>32946.1</v>
      </c>
      <c r="AJ151" s="487" t="n">
        <v>36940.2</v>
      </c>
      <c r="AK151" s="487" t="n">
        <v>14925.3</v>
      </c>
      <c r="AL151" s="487" t="n">
        <v>7219.2</v>
      </c>
      <c r="AM151" s="488" t="n">
        <v>706.5</v>
      </c>
      <c r="AN151" s="487" t="n">
        <v>67233</v>
      </c>
      <c r="AO151" s="487" t="n">
        <v>155482</v>
      </c>
      <c r="AP151" s="487" t="n">
        <v>72116</v>
      </c>
      <c r="AQ151" s="487" t="n">
        <v>410790</v>
      </c>
      <c r="AR151" s="487" t="n">
        <v>10.7461077305484</v>
      </c>
      <c r="AS151" s="487" t="n">
        <v>5.9996133053884</v>
      </c>
      <c r="AT151" s="487" t="n">
        <v>12.6236785999009</v>
      </c>
      <c r="AU151" s="487" t="n">
        <v>7.89840342596923</v>
      </c>
      <c r="AV151" s="487" t="n">
        <v>21.5508538232007</v>
      </c>
      <c r="AW151" s="487" t="n">
        <v>16.141773018999</v>
      </c>
      <c r="AX151" s="487" t="n">
        <v>18.0768955542466</v>
      </c>
      <c r="AY151" s="487" t="n">
        <v>14.7579198560108</v>
      </c>
      <c r="AZ151" s="487" t="n">
        <v>412453.746381304</v>
      </c>
      <c r="BA151" s="487" t="n">
        <v>207521.78837709</v>
      </c>
    </row>
    <row r="152" customFormat="false" ht="15" hidden="false" customHeight="false" outlineLevel="0" collapsed="false">
      <c r="A152" s="492" t="s">
        <v>220</v>
      </c>
      <c r="B152" s="483" t="n">
        <v>1363072.3</v>
      </c>
      <c r="C152" s="483" t="n">
        <v>1157077</v>
      </c>
      <c r="D152" s="484" t="n">
        <v>709752.4</v>
      </c>
      <c r="E152" s="483" t="n">
        <v>153847.1</v>
      </c>
      <c r="F152" s="484" t="n">
        <v>2036.6</v>
      </c>
      <c r="G152" s="485" t="n">
        <v>408.66</v>
      </c>
      <c r="H152" s="485" t="n">
        <v>1182.7</v>
      </c>
      <c r="I152" s="470" t="n">
        <v>299714.6</v>
      </c>
      <c r="J152" s="470" t="n">
        <v>97081</v>
      </c>
      <c r="K152" s="470" t="n">
        <v>6043.3</v>
      </c>
      <c r="L152" s="470" t="n">
        <v>34570.6</v>
      </c>
      <c r="M152" s="470" t="n">
        <v>36802.9</v>
      </c>
      <c r="N152" s="471" t="n">
        <v>27240.4</v>
      </c>
      <c r="O152" s="437" t="n">
        <v>0</v>
      </c>
      <c r="P152" s="483" t="n">
        <v>270284.5</v>
      </c>
      <c r="Q152" s="483" t="n">
        <v>260650</v>
      </c>
      <c r="R152" s="483" t="n">
        <v>386352.4</v>
      </c>
      <c r="S152" s="483" t="n">
        <v>569828.7</v>
      </c>
      <c r="T152" s="493" t="n">
        <v>406257.7</v>
      </c>
      <c r="U152" s="493"/>
      <c r="V152" s="483" t="n">
        <v>26530.7</v>
      </c>
      <c r="W152" s="483" t="n">
        <v>109753.7</v>
      </c>
      <c r="X152" s="487" t="n">
        <v>39908</v>
      </c>
      <c r="Y152" s="487" t="n">
        <v>3752.2</v>
      </c>
      <c r="Z152" s="487" t="n">
        <v>126121.5</v>
      </c>
      <c r="AA152" s="487" t="n">
        <v>146726.8</v>
      </c>
      <c r="AB152" s="487" t="n">
        <v>14228.2</v>
      </c>
      <c r="AC152" s="487" t="n">
        <f aca="false">Z152+AB152</f>
        <v>140349.7</v>
      </c>
      <c r="AD152" s="487" t="n">
        <v>47699.1</v>
      </c>
      <c r="AE152" s="487" t="n">
        <v>88721.2</v>
      </c>
      <c r="AF152" s="487" t="n">
        <v>11302</v>
      </c>
      <c r="AG152" s="487" t="n">
        <v>10532.9</v>
      </c>
      <c r="AH152" s="487" t="n">
        <v>46828.6</v>
      </c>
      <c r="AI152" s="487" t="n">
        <v>33275.5</v>
      </c>
      <c r="AJ152" s="487" t="n">
        <v>47190.5</v>
      </c>
      <c r="AK152" s="487" t="n">
        <v>13651.5</v>
      </c>
      <c r="AL152" s="487" t="n">
        <v>8611.6</v>
      </c>
      <c r="AM152" s="488" t="n">
        <v>795.9</v>
      </c>
      <c r="AN152" s="487" t="n">
        <v>68679</v>
      </c>
      <c r="AO152" s="487" t="n">
        <v>163454</v>
      </c>
      <c r="AP152" s="487" t="n">
        <v>69186</v>
      </c>
      <c r="AQ152" s="487" t="n">
        <v>433071</v>
      </c>
      <c r="AR152" s="487" t="n">
        <v>10.9385261560623</v>
      </c>
      <c r="AS152" s="487" t="n">
        <v>5.68590441850933</v>
      </c>
      <c r="AT152" s="487" t="n">
        <v>12.984493906429</v>
      </c>
      <c r="AU152" s="487" t="n">
        <v>8.08313125267249</v>
      </c>
      <c r="AV152" s="487" t="n">
        <v>21.5160492015822</v>
      </c>
      <c r="AW152" s="487" t="n">
        <v>15.7339463229443</v>
      </c>
      <c r="AX152" s="487" t="n">
        <v>18.9203111775512</v>
      </c>
      <c r="AY152" s="487" t="n">
        <v>14.9242178009113</v>
      </c>
      <c r="AZ152" s="487" t="n">
        <v>419548.82776704</v>
      </c>
      <c r="BA152" s="487" t="n">
        <v>215443.0694532</v>
      </c>
    </row>
    <row r="153" customFormat="false" ht="15" hidden="false" customHeight="false" outlineLevel="0" collapsed="false">
      <c r="A153" s="492" t="s">
        <v>221</v>
      </c>
      <c r="B153" s="483" t="n">
        <v>1430194.6</v>
      </c>
      <c r="C153" s="483" t="n">
        <v>1133635</v>
      </c>
      <c r="D153" s="484" t="n">
        <v>1024985.2</v>
      </c>
      <c r="E153" s="483" t="n">
        <v>179103.2</v>
      </c>
      <c r="F153" s="484" t="n">
        <v>1860.3</v>
      </c>
      <c r="G153" s="485" t="n">
        <v>405.48</v>
      </c>
      <c r="H153" s="485" t="n">
        <v>116.7</v>
      </c>
      <c r="I153" s="470" t="n">
        <v>401884.7</v>
      </c>
      <c r="J153" s="470" t="n">
        <v>124597.8</v>
      </c>
      <c r="K153" s="470" t="n">
        <v>5795</v>
      </c>
      <c r="L153" s="470" t="n">
        <v>52097.7</v>
      </c>
      <c r="M153" s="470" t="n">
        <v>46320.2</v>
      </c>
      <c r="N153" s="471" t="n">
        <v>35065.2</v>
      </c>
      <c r="O153" s="437" t="n">
        <v>0</v>
      </c>
      <c r="P153" s="483" t="n">
        <v>447825.3</v>
      </c>
      <c r="Q153" s="483" t="n">
        <v>432799.4</v>
      </c>
      <c r="R153" s="483" t="n">
        <v>344547.6</v>
      </c>
      <c r="S153" s="483" t="n">
        <v>658048.4</v>
      </c>
      <c r="T153" s="493" t="n">
        <v>265992.1</v>
      </c>
      <c r="U153" s="493"/>
      <c r="V153" s="483" t="n">
        <v>27405.8</v>
      </c>
      <c r="W153" s="483" t="n">
        <v>124825.3</v>
      </c>
      <c r="X153" s="487" t="n">
        <v>72642.7</v>
      </c>
      <c r="Y153" s="487" t="n">
        <v>3546.7</v>
      </c>
      <c r="Z153" s="487" t="n">
        <v>199657.7</v>
      </c>
      <c r="AA153" s="487" t="n">
        <v>192661.6</v>
      </c>
      <c r="AB153" s="487" t="n">
        <v>12241.4</v>
      </c>
      <c r="AC153" s="487" t="n">
        <f aca="false">Z153+AB153</f>
        <v>211899.1</v>
      </c>
      <c r="AD153" s="487" t="n">
        <v>48422.6</v>
      </c>
      <c r="AE153" s="487" t="n">
        <v>102716.1</v>
      </c>
      <c r="AF153" s="487" t="n">
        <v>13686.1</v>
      </c>
      <c r="AG153" s="487" t="n">
        <v>11135.9</v>
      </c>
      <c r="AH153" s="487" t="n">
        <v>52107.6</v>
      </c>
      <c r="AI153" s="487" t="n">
        <v>37464.9</v>
      </c>
      <c r="AJ153" s="487" t="n">
        <v>61615.5</v>
      </c>
      <c r="AK153" s="487" t="n">
        <v>17154</v>
      </c>
      <c r="AL153" s="487" t="n">
        <v>5708.3</v>
      </c>
      <c r="AM153" s="488" t="n">
        <v>891.5</v>
      </c>
      <c r="AN153" s="487" t="n">
        <v>77551</v>
      </c>
      <c r="AO153" s="487" t="n">
        <v>183273</v>
      </c>
      <c r="AP153" s="487" t="n">
        <v>70727</v>
      </c>
      <c r="AQ153" s="487" t="n">
        <v>458676</v>
      </c>
      <c r="AR153" s="487" t="n">
        <v>11.2415114912092</v>
      </c>
      <c r="AS153" s="487" t="n">
        <v>5.68314954292281</v>
      </c>
      <c r="AT153" s="487" t="n">
        <v>13.2200781826003</v>
      </c>
      <c r="AU153" s="487" t="n">
        <v>7.95074940016337</v>
      </c>
      <c r="AV153" s="487" t="n">
        <v>21.3190144497713</v>
      </c>
      <c r="AW153" s="487" t="n">
        <v>15.5150781857671</v>
      </c>
      <c r="AX153" s="487" t="n">
        <v>18.9766904450101</v>
      </c>
      <c r="AY153" s="487" t="n">
        <v>14.7352339641596</v>
      </c>
      <c r="AZ153" s="487" t="n">
        <v>445815.790694224</v>
      </c>
      <c r="BA153" s="487" t="n">
        <v>222854.076208774</v>
      </c>
    </row>
    <row r="154" customFormat="false" ht="15" hidden="false" customHeight="false" outlineLevel="0" collapsed="false">
      <c r="A154" s="492" t="s">
        <v>222</v>
      </c>
      <c r="B154" s="483" t="n">
        <v>814938.4</v>
      </c>
      <c r="C154" s="483" t="n">
        <v>809813</v>
      </c>
      <c r="D154" s="484" t="n">
        <v>233673.5</v>
      </c>
      <c r="E154" s="483" t="n">
        <v>101096.5</v>
      </c>
      <c r="F154" s="484" t="n">
        <v>1881.95564326822</v>
      </c>
      <c r="G154" s="485" t="n">
        <v>411.04</v>
      </c>
      <c r="H154" s="485" t="n">
        <v>1175.8</v>
      </c>
      <c r="I154" s="485" t="n">
        <v>97001.3</v>
      </c>
      <c r="J154" s="485" t="n">
        <v>21401.4</v>
      </c>
      <c r="K154" s="485" t="n">
        <v>21401.4</v>
      </c>
      <c r="L154" s="485" t="n">
        <v>9401.6</v>
      </c>
      <c r="M154" s="485" t="n">
        <v>10165.1</v>
      </c>
      <c r="N154" s="494" t="n">
        <v>5865.5</v>
      </c>
      <c r="O154" s="437" t="n">
        <v>0</v>
      </c>
      <c r="P154" s="483" t="n">
        <v>115081</v>
      </c>
      <c r="Q154" s="483" t="n">
        <v>108769.5</v>
      </c>
      <c r="R154" s="483" t="n">
        <v>282748.5</v>
      </c>
      <c r="S154" s="483" t="n">
        <v>487259.3</v>
      </c>
      <c r="T154" s="493" t="n">
        <v>53727.8</v>
      </c>
      <c r="U154" s="493"/>
      <c r="V154" s="483" t="n">
        <v>18974.7</v>
      </c>
      <c r="W154" s="483" t="n">
        <v>92741.2</v>
      </c>
      <c r="X154" s="487" t="n">
        <v>49086.2</v>
      </c>
      <c r="Y154" s="487" t="n">
        <v>2776.4</v>
      </c>
      <c r="Z154" s="487" t="n">
        <v>41494.8</v>
      </c>
      <c r="AA154" s="487" t="n">
        <v>101876</v>
      </c>
      <c r="AB154" s="487" t="n">
        <v>8439.9</v>
      </c>
      <c r="AC154" s="487" t="n">
        <f aca="false">Z154+AB154</f>
        <v>49934.7</v>
      </c>
      <c r="AD154" s="487" t="n">
        <v>47340</v>
      </c>
      <c r="AE154" s="487" t="n">
        <v>93926.2</v>
      </c>
      <c r="AF154" s="487" t="n">
        <v>9696.9</v>
      </c>
      <c r="AG154" s="487" t="n">
        <v>8780.7</v>
      </c>
      <c r="AH154" s="487" t="n">
        <v>43537.8</v>
      </c>
      <c r="AI154" s="487" t="n">
        <v>27222.9</v>
      </c>
      <c r="AJ154" s="487" t="n">
        <v>32122.4</v>
      </c>
      <c r="AK154" s="487" t="n">
        <v>17347.1</v>
      </c>
      <c r="AL154" s="487" t="n">
        <v>7164.9</v>
      </c>
      <c r="AM154" s="488" t="n">
        <v>647.7</v>
      </c>
      <c r="AN154" s="487" t="n">
        <v>66544</v>
      </c>
      <c r="AO154" s="487" t="n">
        <v>189367</v>
      </c>
      <c r="AP154" s="487" t="n">
        <v>74423</v>
      </c>
      <c r="AQ154" s="487" t="n">
        <v>478147</v>
      </c>
      <c r="AR154" s="487" t="n">
        <v>11.6728617986158</v>
      </c>
      <c r="AS154" s="487" t="n">
        <v>5.76970191048772</v>
      </c>
      <c r="AT154" s="487" t="n">
        <v>12.5702406538159</v>
      </c>
      <c r="AU154" s="487" t="n">
        <v>7.56079224843422</v>
      </c>
      <c r="AV154" s="487" t="n">
        <v>21.5338669834843</v>
      </c>
      <c r="AW154" s="487" t="n">
        <v>15.6060052430921</v>
      </c>
      <c r="AX154" s="487" t="n">
        <v>18.5464435716554</v>
      </c>
      <c r="AY154" s="487" t="n">
        <v>15.2365819054774</v>
      </c>
      <c r="AZ154" s="487" t="n">
        <v>466999.800229426</v>
      </c>
      <c r="BA154" s="487" t="n">
        <v>237646.98472105</v>
      </c>
    </row>
    <row r="155" customFormat="false" ht="15" hidden="false" customHeight="false" outlineLevel="0" collapsed="false">
      <c r="A155" s="492" t="s">
        <v>223</v>
      </c>
      <c r="B155" s="483" t="n">
        <v>1030592.9</v>
      </c>
      <c r="C155" s="483" t="n">
        <v>888201</v>
      </c>
      <c r="D155" s="484" t="n">
        <v>480223.6</v>
      </c>
      <c r="E155" s="483" t="n">
        <v>119007.9</v>
      </c>
      <c r="F155" s="484" t="n">
        <v>1856.38014168391</v>
      </c>
      <c r="G155" s="485" t="n">
        <v>412.84</v>
      </c>
      <c r="H155" s="485" t="n">
        <v>1182.7</v>
      </c>
      <c r="I155" s="485" t="n">
        <v>206166.5</v>
      </c>
      <c r="J155" s="485" t="n">
        <v>62031.1</v>
      </c>
      <c r="K155" s="485" t="n">
        <v>-210.8</v>
      </c>
      <c r="L155" s="485" t="n">
        <v>20018.6</v>
      </c>
      <c r="M155" s="485" t="n">
        <v>24815.2</v>
      </c>
      <c r="N155" s="494" t="n">
        <v>12032.9</v>
      </c>
      <c r="O155" s="437" t="n">
        <v>0</v>
      </c>
      <c r="P155" s="483" t="n">
        <v>199922.5</v>
      </c>
      <c r="Q155" s="483" t="n">
        <v>184599.9</v>
      </c>
      <c r="R155" s="483" t="n">
        <v>309287.7</v>
      </c>
      <c r="S155" s="483" t="n">
        <v>518916.6</v>
      </c>
      <c r="T155" s="493" t="n">
        <v>116398.2</v>
      </c>
      <c r="U155" s="493"/>
      <c r="V155" s="483" t="n">
        <v>26599.1</v>
      </c>
      <c r="W155" s="483" t="n">
        <v>107163.5</v>
      </c>
      <c r="X155" s="487" t="n">
        <v>38033.8</v>
      </c>
      <c r="Y155" s="487" t="n">
        <v>3147.4</v>
      </c>
      <c r="Z155" s="487" t="n">
        <v>104049.4</v>
      </c>
      <c r="AA155" s="487" t="n">
        <v>115134.3</v>
      </c>
      <c r="AB155" s="487" t="n">
        <v>13090.6</v>
      </c>
      <c r="AC155" s="487" t="n">
        <f aca="false">Z155+AB155</f>
        <v>117140</v>
      </c>
      <c r="AD155" s="487" t="n">
        <v>49621.9</v>
      </c>
      <c r="AE155" s="487" t="n">
        <v>103533.1</v>
      </c>
      <c r="AF155" s="487" t="n">
        <v>13694.9</v>
      </c>
      <c r="AG155" s="487" t="n">
        <v>9749</v>
      </c>
      <c r="AH155" s="487" t="n">
        <v>46962.8</v>
      </c>
      <c r="AI155" s="487" t="n">
        <v>33218.9</v>
      </c>
      <c r="AJ155" s="487" t="n">
        <v>38018</v>
      </c>
      <c r="AK155" s="487" t="n">
        <v>20308.6</v>
      </c>
      <c r="AL155" s="487" t="n">
        <v>9231.5</v>
      </c>
      <c r="AM155" s="488" t="n">
        <v>572.5</v>
      </c>
      <c r="AN155" s="487" t="n">
        <v>76326</v>
      </c>
      <c r="AO155" s="487" t="n">
        <v>202889</v>
      </c>
      <c r="AP155" s="487" t="n">
        <v>88247</v>
      </c>
      <c r="AQ155" s="487" t="n">
        <v>476876</v>
      </c>
      <c r="AR155" s="487" t="n">
        <v>11.6973360792656</v>
      </c>
      <c r="AS155" s="487" t="n">
        <v>5.69077448444882</v>
      </c>
      <c r="AT155" s="487" t="n">
        <v>13.0562598373728</v>
      </c>
      <c r="AU155" s="487" t="n">
        <v>7.55743398119176</v>
      </c>
      <c r="AV155" s="487" t="n">
        <v>21.5873780990907</v>
      </c>
      <c r="AW155" s="487" t="n">
        <v>15.3833660998048</v>
      </c>
      <c r="AX155" s="487" t="n">
        <v>18.1946148497837</v>
      </c>
      <c r="AY155" s="487" t="n">
        <v>14.6847315768785</v>
      </c>
      <c r="AZ155" s="487" t="n">
        <v>484877.288162609</v>
      </c>
      <c r="BA155" s="487" t="n">
        <v>246133.948217924</v>
      </c>
    </row>
    <row r="156" customFormat="false" ht="15" hidden="false" customHeight="false" outlineLevel="0" collapsed="false">
      <c r="A156" s="492" t="s">
        <v>224</v>
      </c>
      <c r="B156" s="483" t="n">
        <v>1443501.1</v>
      </c>
      <c r="C156" s="483" t="n">
        <v>1194596</v>
      </c>
      <c r="D156" s="484" t="n">
        <v>796647.8</v>
      </c>
      <c r="E156" s="483" t="n">
        <v>171946.7</v>
      </c>
      <c r="F156" s="484" t="n">
        <v>1816.1</v>
      </c>
      <c r="G156" s="485" t="n">
        <v>408.48</v>
      </c>
      <c r="H156" s="485" t="n">
        <v>1153.3</v>
      </c>
      <c r="I156" s="485" t="n">
        <v>323847.6</v>
      </c>
      <c r="J156" s="485" t="n">
        <v>88391.7</v>
      </c>
      <c r="K156" s="485" t="n">
        <v>-282.1</v>
      </c>
      <c r="L156" s="485" t="n">
        <v>34492.2</v>
      </c>
      <c r="M156" s="485" t="n">
        <v>36891</v>
      </c>
      <c r="N156" s="494" t="n">
        <v>20116.6</v>
      </c>
      <c r="O156" s="437" t="n">
        <v>0</v>
      </c>
      <c r="P156" s="483" t="n">
        <v>291284.7</v>
      </c>
      <c r="Q156" s="483" t="n">
        <v>253691.6</v>
      </c>
      <c r="R156" s="483" t="n">
        <v>408872.7</v>
      </c>
      <c r="S156" s="483" t="n">
        <v>627458.6</v>
      </c>
      <c r="T156" s="493" t="n">
        <v>403659.9</v>
      </c>
      <c r="U156" s="493"/>
      <c r="V156" s="483" t="n">
        <v>28405.6</v>
      </c>
      <c r="W156" s="483" t="n">
        <v>126076.9</v>
      </c>
      <c r="X156" s="487" t="n">
        <v>43660.8</v>
      </c>
      <c r="Y156" s="487" t="n">
        <v>4215.5</v>
      </c>
      <c r="Z156" s="487" t="n">
        <v>109314.7</v>
      </c>
      <c r="AA156" s="487" t="n">
        <v>152235.4</v>
      </c>
      <c r="AB156" s="487" t="n">
        <v>18450.4</v>
      </c>
      <c r="AC156" s="487" t="n">
        <f aca="false">Z156+AB156</f>
        <v>127765.1</v>
      </c>
      <c r="AD156" s="487" t="n">
        <v>53147</v>
      </c>
      <c r="AE156" s="487" t="n">
        <v>98098.7</v>
      </c>
      <c r="AF156" s="487" t="n">
        <v>12042.6</v>
      </c>
      <c r="AG156" s="487" t="n">
        <v>11468.6</v>
      </c>
      <c r="AH156" s="487" t="n">
        <v>56300.2</v>
      </c>
      <c r="AI156" s="487" t="n">
        <v>36112</v>
      </c>
      <c r="AJ156" s="487" t="n">
        <v>51868.5</v>
      </c>
      <c r="AK156" s="487" t="n">
        <v>22448.2</v>
      </c>
      <c r="AL156" s="487" t="n">
        <v>7479.3</v>
      </c>
      <c r="AM156" s="488" t="n">
        <v>660.2</v>
      </c>
      <c r="AN156" s="487" t="n">
        <v>77968</v>
      </c>
      <c r="AO156" s="487" t="n">
        <v>210171</v>
      </c>
      <c r="AP156" s="487" t="n">
        <v>81430</v>
      </c>
      <c r="AQ156" s="487" t="n">
        <v>783899</v>
      </c>
      <c r="AR156" s="487" t="n">
        <v>11.1647037374255</v>
      </c>
      <c r="AS156" s="487" t="n">
        <v>5.2016693303113</v>
      </c>
      <c r="AT156" s="487" t="n">
        <v>13.105289597887</v>
      </c>
      <c r="AU156" s="487" t="n">
        <v>7.44724093287067</v>
      </c>
      <c r="AV156" s="487" t="n">
        <v>20.9827177454031</v>
      </c>
      <c r="AW156" s="487" t="n">
        <v>15.2503153578543</v>
      </c>
      <c r="AX156" s="487" t="n">
        <v>18.2602250808714</v>
      </c>
      <c r="AY156" s="487" t="n">
        <v>14.2379954136368</v>
      </c>
      <c r="AZ156" s="487" t="n">
        <v>491558.141866762</v>
      </c>
      <c r="BA156" s="487" t="n">
        <v>252435.73660258</v>
      </c>
    </row>
    <row r="157" customFormat="false" ht="15" hidden="false" customHeight="false" outlineLevel="0" collapsed="false">
      <c r="A157" s="492" t="s">
        <v>225</v>
      </c>
      <c r="B157" s="483" t="n">
        <v>1539593.9</v>
      </c>
      <c r="C157" s="483" t="n">
        <v>1238145</v>
      </c>
      <c r="D157" s="484" t="n">
        <v>1168863.6</v>
      </c>
      <c r="E157" s="483" t="n">
        <v>191529.6</v>
      </c>
      <c r="F157" s="484" t="n">
        <v>2108.57139361023</v>
      </c>
      <c r="G157" s="485" t="n">
        <v>431.32</v>
      </c>
      <c r="H157" s="485" t="n">
        <v>1111.7</v>
      </c>
      <c r="I157" s="485" t="n">
        <v>440361.4</v>
      </c>
      <c r="J157" s="485" t="n">
        <v>103597.4</v>
      </c>
      <c r="K157" s="485" t="n">
        <v>171.5</v>
      </c>
      <c r="L157" s="485" t="n">
        <v>50560.4</v>
      </c>
      <c r="M157" s="485" t="n">
        <v>48397.1</v>
      </c>
      <c r="N157" s="494" t="n">
        <v>35177.5</v>
      </c>
      <c r="O157" s="437" t="n">
        <v>0</v>
      </c>
      <c r="P157" s="483" t="n">
        <v>401536.2</v>
      </c>
      <c r="Q157" s="483" t="n">
        <v>418425.6</v>
      </c>
      <c r="R157" s="483" t="n">
        <v>378394.9</v>
      </c>
      <c r="S157" s="483" t="n">
        <v>638067.4</v>
      </c>
      <c r="T157" s="493" t="n">
        <v>298845.2</v>
      </c>
      <c r="U157" s="493"/>
      <c r="V157" s="483" t="n">
        <v>28573.8</v>
      </c>
      <c r="W157" s="483" t="n">
        <v>140773</v>
      </c>
      <c r="X157" s="487" t="n">
        <v>57251.5</v>
      </c>
      <c r="Y157" s="487" t="n">
        <v>3967.6</v>
      </c>
      <c r="Z157" s="487" t="n">
        <v>193913.7</v>
      </c>
      <c r="AA157" s="487" t="n">
        <v>201123.3</v>
      </c>
      <c r="AB157" s="487" t="n">
        <v>15125.2</v>
      </c>
      <c r="AC157" s="487" t="n">
        <f aca="false">Z157+AB157</f>
        <v>209038.9</v>
      </c>
      <c r="AD157" s="487" t="n">
        <v>56501.1</v>
      </c>
      <c r="AE157" s="487" t="n">
        <v>108156.9</v>
      </c>
      <c r="AF157" s="487" t="n">
        <v>18116.4</v>
      </c>
      <c r="AG157" s="487" t="n">
        <v>11226.9</v>
      </c>
      <c r="AH157" s="487" t="n">
        <v>61101.7</v>
      </c>
      <c r="AI157" s="487" t="n">
        <v>40287.1</v>
      </c>
      <c r="AJ157" s="487" t="n">
        <v>63891</v>
      </c>
      <c r="AK157" s="487" t="n">
        <v>28927.7</v>
      </c>
      <c r="AL157" s="487" t="n">
        <v>5984.1</v>
      </c>
      <c r="AM157" s="488" t="n">
        <v>946.7</v>
      </c>
      <c r="AN157" s="487" t="n">
        <v>71419</v>
      </c>
      <c r="AO157" s="487" t="n">
        <v>186093</v>
      </c>
      <c r="AP157" s="487" t="n">
        <v>85641</v>
      </c>
      <c r="AQ157" s="487" t="n">
        <v>550999</v>
      </c>
      <c r="AR157" s="487" t="n">
        <v>13.142260172642</v>
      </c>
      <c r="AS157" s="487" t="n">
        <v>5.28856161944615</v>
      </c>
      <c r="AT157" s="487" t="n">
        <v>13.3480686438954</v>
      </c>
      <c r="AU157" s="487" t="n">
        <v>7.26634525114996</v>
      </c>
      <c r="AV157" s="487" t="n">
        <v>20.7585527015123</v>
      </c>
      <c r="AW157" s="487" t="n">
        <v>13.4655639293597</v>
      </c>
      <c r="AX157" s="487" t="n">
        <v>17.7537898458781</v>
      </c>
      <c r="AY157" s="487" t="n">
        <v>14.65029067452</v>
      </c>
      <c r="AZ157" s="487" t="n">
        <v>506311.83839667</v>
      </c>
      <c r="BA157" s="487" t="n">
        <v>305882.3280894</v>
      </c>
    </row>
    <row r="158" customFormat="false" ht="15" hidden="false" customHeight="false" outlineLevel="0" collapsed="false">
      <c r="A158" s="492" t="s">
        <v>226</v>
      </c>
      <c r="B158" s="483" t="n">
        <v>879565.7</v>
      </c>
      <c r="C158" s="485" t="n">
        <v>805247</v>
      </c>
      <c r="D158" s="484" t="n">
        <v>261654.2</v>
      </c>
      <c r="E158" s="483" t="n">
        <v>119532.1</v>
      </c>
      <c r="F158" s="484" t="n">
        <v>2176.06691872288</v>
      </c>
      <c r="G158" s="485" t="n">
        <v>477.26</v>
      </c>
      <c r="H158" s="485" t="n">
        <v>1101.3</v>
      </c>
      <c r="I158" s="485" t="n">
        <v>96798</v>
      </c>
      <c r="J158" s="485" t="n">
        <v>19579.6</v>
      </c>
      <c r="K158" s="485" t="n">
        <v>10.8</v>
      </c>
      <c r="L158" s="485" t="n">
        <v>10383.1</v>
      </c>
      <c r="M158" s="485" t="n">
        <v>14573.7</v>
      </c>
      <c r="N158" s="494" t="n">
        <v>5349</v>
      </c>
      <c r="O158" s="437" t="n">
        <v>0</v>
      </c>
      <c r="P158" s="483" t="n">
        <v>111679.1</v>
      </c>
      <c r="Q158" s="483" t="n">
        <v>109438.4</v>
      </c>
      <c r="R158" s="483" t="n">
        <v>292275.4</v>
      </c>
      <c r="S158" s="483" t="n">
        <v>448852.2</v>
      </c>
      <c r="T158" s="493" t="n">
        <v>59095.4</v>
      </c>
      <c r="U158" s="493"/>
      <c r="V158" s="483" t="n">
        <v>23060.3</v>
      </c>
      <c r="W158" s="483" t="n">
        <v>95180.3</v>
      </c>
      <c r="X158" s="487" t="n">
        <v>55014.2</v>
      </c>
      <c r="Y158" s="487" t="n">
        <v>3766.3</v>
      </c>
      <c r="Z158" s="487" t="n">
        <v>43624.8</v>
      </c>
      <c r="AA158" s="487" t="n">
        <v>106940</v>
      </c>
      <c r="AB158" s="487" t="n">
        <v>8732</v>
      </c>
      <c r="AC158" s="487" t="n">
        <f aca="false">Z158+AB158</f>
        <v>52356.8</v>
      </c>
      <c r="AD158" s="487" t="n">
        <v>46569.4</v>
      </c>
      <c r="AE158" s="487" t="n">
        <v>98939.7</v>
      </c>
      <c r="AF158" s="487" t="n">
        <v>11158.5</v>
      </c>
      <c r="AG158" s="487" t="n">
        <v>8877.6</v>
      </c>
      <c r="AH158" s="487" t="n">
        <v>47088.8</v>
      </c>
      <c r="AI158" s="487" t="n">
        <v>28522.2</v>
      </c>
      <c r="AJ158" s="487" t="n">
        <v>35581.3</v>
      </c>
      <c r="AK158" s="487" t="n">
        <v>31624.1</v>
      </c>
      <c r="AL158" s="487" t="n">
        <v>8525</v>
      </c>
      <c r="AM158" s="488" t="n">
        <v>650.3</v>
      </c>
      <c r="AN158" s="487" t="n">
        <v>67716</v>
      </c>
      <c r="AO158" s="487" t="n">
        <v>188108</v>
      </c>
      <c r="AP158" s="487" t="n">
        <v>79532</v>
      </c>
      <c r="AQ158" s="487" t="n">
        <v>546513</v>
      </c>
      <c r="AR158" s="487" t="n">
        <v>16.0303595608929</v>
      </c>
      <c r="AS158" s="487" t="n">
        <v>6.04630286293153</v>
      </c>
      <c r="AT158" s="487" t="n">
        <v>14.5782422747764</v>
      </c>
      <c r="AU158" s="487" t="n">
        <v>6.96095784676879</v>
      </c>
      <c r="AV158" s="487" t="n">
        <v>22.0160766764899</v>
      </c>
      <c r="AW158" s="487" t="n">
        <v>15.1725697329812</v>
      </c>
      <c r="AX158" s="487" t="n">
        <v>17.9649432615128</v>
      </c>
      <c r="AY158" s="487" t="n">
        <v>16.6682027054844</v>
      </c>
      <c r="AZ158" s="487" t="n">
        <v>485632.14027118</v>
      </c>
      <c r="BA158" s="487" t="n">
        <v>311102.52704763</v>
      </c>
    </row>
    <row r="159" customFormat="false" ht="15" hidden="false" customHeight="false" outlineLevel="0" collapsed="false">
      <c r="A159" s="492" t="s">
        <v>227</v>
      </c>
      <c r="B159" s="483" t="n">
        <v>1105248</v>
      </c>
      <c r="C159" s="485" t="n">
        <v>890251</v>
      </c>
      <c r="D159" s="484" t="n">
        <v>548727.8</v>
      </c>
      <c r="E159" s="483" t="n">
        <v>171336.2</v>
      </c>
      <c r="F159" s="484" t="n">
        <v>2213.09793552348</v>
      </c>
      <c r="G159" s="485" t="n">
        <v>476.48</v>
      </c>
      <c r="H159" s="485" t="n">
        <v>1082.7</v>
      </c>
      <c r="I159" s="485" t="n">
        <v>192641.6</v>
      </c>
      <c r="J159" s="485" t="n">
        <v>59737.9</v>
      </c>
      <c r="K159" s="485" t="n">
        <v>-93.2</v>
      </c>
      <c r="L159" s="485" t="n">
        <v>21044.3</v>
      </c>
      <c r="M159" s="485" t="n">
        <v>30355.8</v>
      </c>
      <c r="N159" s="494" t="n">
        <v>13207.1</v>
      </c>
      <c r="O159" s="437" t="n">
        <v>0</v>
      </c>
      <c r="P159" s="483" t="n">
        <v>199654.9</v>
      </c>
      <c r="Q159" s="483" t="n">
        <v>199084.9</v>
      </c>
      <c r="R159" s="483" t="n">
        <v>371732.2</v>
      </c>
      <c r="S159" s="483" t="n">
        <v>482996.9</v>
      </c>
      <c r="T159" s="493" t="n">
        <v>119191</v>
      </c>
      <c r="U159" s="493"/>
      <c r="V159" s="483" t="n">
        <v>30788.6</v>
      </c>
      <c r="W159" s="483" t="n">
        <v>110265.8</v>
      </c>
      <c r="X159" s="487" t="n">
        <v>54006.3</v>
      </c>
      <c r="Y159" s="487" t="n">
        <v>4714.2</v>
      </c>
      <c r="Z159" s="487" t="n">
        <v>111596.7</v>
      </c>
      <c r="AA159" s="487" t="n">
        <v>117568.5</v>
      </c>
      <c r="AB159" s="487" t="n">
        <v>15848.4</v>
      </c>
      <c r="AC159" s="487" t="n">
        <f aca="false">Z159+AB159</f>
        <v>127445.1</v>
      </c>
      <c r="AD159" s="487" t="n">
        <v>49914.2</v>
      </c>
      <c r="AE159" s="487" t="n">
        <v>110542.5</v>
      </c>
      <c r="AF159" s="487" t="n">
        <v>14411</v>
      </c>
      <c r="AG159" s="487" t="n">
        <v>11286.3</v>
      </c>
      <c r="AH159" s="487" t="n">
        <v>59437.3</v>
      </c>
      <c r="AI159" s="487" t="n">
        <v>35503.3</v>
      </c>
      <c r="AJ159" s="487" t="n">
        <v>43343.1</v>
      </c>
      <c r="AK159" s="487" t="n">
        <v>37202.6</v>
      </c>
      <c r="AL159" s="487" t="n">
        <v>9241</v>
      </c>
      <c r="AM159" s="488" t="n">
        <v>670.1</v>
      </c>
      <c r="AN159" s="487" t="n">
        <v>76125</v>
      </c>
      <c r="AO159" s="487" t="n">
        <v>195400</v>
      </c>
      <c r="AP159" s="487" t="n">
        <v>89857</v>
      </c>
      <c r="AQ159" s="487" t="n">
        <v>566243</v>
      </c>
      <c r="AR159" s="487" t="n">
        <v>15.599437695256</v>
      </c>
      <c r="AS159" s="487" t="n">
        <v>5.84880450780927</v>
      </c>
      <c r="AT159" s="487" t="n">
        <v>14.8212997475358</v>
      </c>
      <c r="AU159" s="487" t="n">
        <v>7.29549758726732</v>
      </c>
      <c r="AV159" s="487" t="n">
        <v>21.709295516521</v>
      </c>
      <c r="AW159" s="487" t="n">
        <v>15.7390826204607</v>
      </c>
      <c r="AX159" s="487" t="n">
        <v>18.4696920853562</v>
      </c>
      <c r="AY159" s="487" t="n">
        <v>15.8583771903789</v>
      </c>
      <c r="AZ159" s="487" t="n">
        <v>471543.99682688</v>
      </c>
      <c r="BA159" s="487" t="n">
        <v>314775.26711946</v>
      </c>
    </row>
    <row r="160" customFormat="false" ht="15" hidden="false" customHeight="false" outlineLevel="0" collapsed="false">
      <c r="A160" s="492" t="s">
        <v>228</v>
      </c>
      <c r="B160" s="483" t="n">
        <v>1523902.7</v>
      </c>
      <c r="C160" s="485" t="n">
        <v>1128015</v>
      </c>
      <c r="D160" s="484" t="n">
        <v>909313.4</v>
      </c>
      <c r="E160" s="483" t="n">
        <v>175907.2</v>
      </c>
      <c r="F160" s="484" t="n">
        <v>2272.33660329483</v>
      </c>
      <c r="G160" s="485" t="n">
        <v>479.39</v>
      </c>
      <c r="H160" s="485" t="n">
        <v>1105.4</v>
      </c>
      <c r="I160" s="485" t="n">
        <v>313420.6</v>
      </c>
      <c r="J160" s="485" t="n">
        <v>79920.3</v>
      </c>
      <c r="K160" s="485" t="n">
        <v>-147.2</v>
      </c>
      <c r="L160" s="485" t="n">
        <v>35084.6</v>
      </c>
      <c r="M160" s="485" t="n">
        <v>46697</v>
      </c>
      <c r="N160" s="494" t="n">
        <v>23391.9</v>
      </c>
      <c r="O160" s="437" t="n">
        <v>0</v>
      </c>
      <c r="P160" s="483" t="n">
        <v>279128.7</v>
      </c>
      <c r="Q160" s="483" t="n">
        <v>279385.2</v>
      </c>
      <c r="R160" s="483" t="n">
        <v>446077</v>
      </c>
      <c r="S160" s="483" t="n">
        <v>574043.6</v>
      </c>
      <c r="T160" s="493" t="n">
        <v>393959.6</v>
      </c>
      <c r="U160" s="493"/>
      <c r="V160" s="483" t="n">
        <v>27024.9</v>
      </c>
      <c r="W160" s="483" t="n">
        <v>130653.4</v>
      </c>
      <c r="X160" s="487" t="n">
        <v>55388.8</v>
      </c>
      <c r="Y160" s="487" t="n">
        <v>5341.8</v>
      </c>
      <c r="Z160" s="487" t="n">
        <v>128958.1</v>
      </c>
      <c r="AA160" s="487" t="n">
        <v>150305.4</v>
      </c>
      <c r="AB160" s="487" t="n">
        <v>20209.7</v>
      </c>
      <c r="AC160" s="487" t="n">
        <f aca="false">Z160+AB160</f>
        <v>149167.8</v>
      </c>
      <c r="AD160" s="487" t="n">
        <v>50123.8</v>
      </c>
      <c r="AE160" s="487" t="n">
        <v>114077.7</v>
      </c>
      <c r="AF160" s="487" t="n">
        <v>14187</v>
      </c>
      <c r="AG160" s="487" t="n">
        <v>10656.2</v>
      </c>
      <c r="AH160" s="487" t="n">
        <v>68916.8</v>
      </c>
      <c r="AI160" s="487" t="n">
        <v>39053.9</v>
      </c>
      <c r="AJ160" s="487" t="n">
        <v>52972.6</v>
      </c>
      <c r="AK160" s="487" t="n">
        <v>44571</v>
      </c>
      <c r="AL160" s="487" t="n">
        <v>8122.2</v>
      </c>
      <c r="AM160" s="488" t="n">
        <v>731.9</v>
      </c>
      <c r="AN160" s="487" t="n">
        <v>77657</v>
      </c>
      <c r="AO160" s="487" t="n">
        <v>194892</v>
      </c>
      <c r="AP160" s="487" t="n">
        <v>89168</v>
      </c>
      <c r="AQ160" s="487" t="n">
        <v>593290</v>
      </c>
      <c r="AR160" s="487" t="n">
        <v>15.5315249892114</v>
      </c>
      <c r="AS160" s="487" t="n">
        <v>6.00328657220894</v>
      </c>
      <c r="AT160" s="487" t="n">
        <v>14.9450809300318</v>
      </c>
      <c r="AU160" s="487" t="n">
        <v>7.35921727799097</v>
      </c>
      <c r="AV160" s="487" t="n">
        <v>21.7657028573709</v>
      </c>
      <c r="AW160" s="487" t="n">
        <v>14.7108272694019</v>
      </c>
      <c r="AX160" s="487" t="n">
        <v>18.7684770057731</v>
      </c>
      <c r="AY160" s="487" t="n">
        <v>15.3128524034749</v>
      </c>
      <c r="AZ160" s="487" t="n">
        <v>462177.32067285</v>
      </c>
      <c r="BA160" s="487" t="n">
        <v>308966.59215088</v>
      </c>
    </row>
    <row r="161" customFormat="false" ht="15" hidden="false" customHeight="false" outlineLevel="0" collapsed="false">
      <c r="A161" s="492" t="s">
        <v>229</v>
      </c>
      <c r="B161" s="483" t="n">
        <v>1534916.8</v>
      </c>
      <c r="C161" s="485" t="n">
        <v>1114562</v>
      </c>
      <c r="D161" s="484" t="n">
        <v>1293877.5</v>
      </c>
      <c r="E161" s="483" t="n">
        <v>194525.4</v>
      </c>
      <c r="F161" s="484" t="n">
        <v>2455.37259802317</v>
      </c>
      <c r="G161" s="485" t="n">
        <v>478.54</v>
      </c>
      <c r="H161" s="485" t="n">
        <v>1046.8</v>
      </c>
      <c r="I161" s="485" t="n">
        <v>423933.5</v>
      </c>
      <c r="J161" s="485" t="n">
        <v>103659.9</v>
      </c>
      <c r="K161" s="485" t="n">
        <v>-169.5</v>
      </c>
      <c r="L161" s="485" t="n">
        <v>48988.9</v>
      </c>
      <c r="M161" s="485" t="n">
        <v>61487.5</v>
      </c>
      <c r="N161" s="494" t="n">
        <v>31255.6</v>
      </c>
      <c r="O161" s="437" t="n">
        <v>0</v>
      </c>
      <c r="P161" s="483" t="n">
        <v>455109.2</v>
      </c>
      <c r="Q161" s="483" t="n">
        <v>451713.5</v>
      </c>
      <c r="R161" s="483" t="n">
        <v>389286.5</v>
      </c>
      <c r="S161" s="483" t="n">
        <v>605637.9</v>
      </c>
      <c r="T161" s="493" t="n">
        <v>296425</v>
      </c>
      <c r="U161" s="493"/>
      <c r="V161" s="483" t="n">
        <v>26843.7</v>
      </c>
      <c r="W161" s="483" t="n">
        <v>128226</v>
      </c>
      <c r="X161" s="487" t="n">
        <v>66869.7</v>
      </c>
      <c r="Y161" s="487" t="n">
        <v>5401.2</v>
      </c>
      <c r="Z161" s="487" t="n">
        <v>189927.4</v>
      </c>
      <c r="AA161" s="487" t="n">
        <v>176670.6</v>
      </c>
      <c r="AB161" s="487" t="n">
        <v>15473.2</v>
      </c>
      <c r="AC161" s="487" t="n">
        <f aca="false">Z161+AB161</f>
        <v>205400.6</v>
      </c>
      <c r="AD161" s="487" t="n">
        <v>49682.1</v>
      </c>
      <c r="AE161" s="487" t="n">
        <v>113941.2</v>
      </c>
      <c r="AF161" s="487" t="n">
        <v>18503.7</v>
      </c>
      <c r="AG161" s="487" t="n">
        <v>10955</v>
      </c>
      <c r="AH161" s="487" t="n">
        <v>69110.6</v>
      </c>
      <c r="AI161" s="487" t="n">
        <v>45368.2</v>
      </c>
      <c r="AJ161" s="487" t="n">
        <v>66322.1</v>
      </c>
      <c r="AK161" s="487" t="n">
        <v>49871.5</v>
      </c>
      <c r="AL161" s="487" t="n">
        <v>6643.5</v>
      </c>
      <c r="AM161" s="488" t="n">
        <v>870.5</v>
      </c>
      <c r="AN161" s="487" t="n">
        <v>84448</v>
      </c>
      <c r="AO161" s="487" t="n">
        <v>203991</v>
      </c>
      <c r="AP161" s="487" t="n">
        <v>90973</v>
      </c>
      <c r="AQ161" s="487" t="n">
        <v>626547</v>
      </c>
      <c r="AR161" s="487" t="n">
        <v>15.0316776341469</v>
      </c>
      <c r="AS161" s="487" t="n">
        <v>5.48008102146874</v>
      </c>
      <c r="AT161" s="487" t="n">
        <v>14.8444660436153</v>
      </c>
      <c r="AU161" s="487" t="n">
        <v>7.33425771173729</v>
      </c>
      <c r="AV161" s="487" t="n">
        <v>21.5917731271503</v>
      </c>
      <c r="AW161" s="487" t="n">
        <v>14.0342691662309</v>
      </c>
      <c r="AX161" s="487" t="n">
        <v>19.0057312180971</v>
      </c>
      <c r="AY161" s="487" t="n">
        <v>15.1627319546071</v>
      </c>
      <c r="AZ161" s="487" t="n">
        <v>466557.83399585</v>
      </c>
      <c r="BA161" s="487" t="n">
        <v>313394.35053065</v>
      </c>
    </row>
    <row r="162" customFormat="false" ht="15" hidden="false" customHeight="false" outlineLevel="0" collapsed="false">
      <c r="A162" s="492" t="s">
        <v>372</v>
      </c>
      <c r="B162" s="483" t="n">
        <v>901258.6</v>
      </c>
      <c r="C162" s="485" t="n">
        <v>780655</v>
      </c>
      <c r="D162" s="484" t="n">
        <v>275397.8</v>
      </c>
      <c r="E162" s="483" t="n">
        <v>142991.9</v>
      </c>
      <c r="F162" s="484" t="n">
        <v>2499.22126492429</v>
      </c>
      <c r="G162" s="485" t="n">
        <v>488.67</v>
      </c>
      <c r="H162" s="485" t="n">
        <v>1000.7</v>
      </c>
      <c r="I162" s="485" t="n">
        <v>86591.6</v>
      </c>
      <c r="J162" s="485" t="n">
        <v>24665.1</v>
      </c>
      <c r="K162" s="485" t="n">
        <v>21.5</v>
      </c>
      <c r="L162" s="485" t="n">
        <v>12491.4</v>
      </c>
      <c r="M162" s="485" t="n">
        <v>11537.9</v>
      </c>
      <c r="N162" s="494" t="n">
        <v>3461.4</v>
      </c>
      <c r="O162" s="437" t="n">
        <v>0</v>
      </c>
      <c r="P162" s="483" t="n">
        <v>106744.4</v>
      </c>
      <c r="Q162" s="483" t="n">
        <v>110303</v>
      </c>
      <c r="R162" s="483" t="n">
        <v>349008.6</v>
      </c>
      <c r="S162" s="483" t="n">
        <v>433133.6</v>
      </c>
      <c r="T162" s="493" t="n">
        <v>56397.2</v>
      </c>
      <c r="U162" s="493"/>
      <c r="V162" s="483" t="n">
        <v>24080.8</v>
      </c>
      <c r="W162" s="483" t="n">
        <v>86652.5</v>
      </c>
      <c r="X162" s="487" t="n">
        <v>65661.1</v>
      </c>
      <c r="Y162" s="487" t="n">
        <v>4519</v>
      </c>
      <c r="Z162" s="487" t="n">
        <v>43157.5</v>
      </c>
      <c r="AA162" s="487" t="n">
        <v>102077.5</v>
      </c>
      <c r="AB162" s="487" t="n">
        <v>9318.3</v>
      </c>
      <c r="AC162" s="487" t="n">
        <f aca="false">Z162+AB162</f>
        <v>52475.8</v>
      </c>
      <c r="AD162" s="487" t="n">
        <v>49398</v>
      </c>
      <c r="AE162" s="487" t="n">
        <v>109294.2</v>
      </c>
      <c r="AF162" s="487" t="n">
        <v>9593.4</v>
      </c>
      <c r="AG162" s="487" t="n">
        <v>8323.4</v>
      </c>
      <c r="AH162" s="487" t="n">
        <v>53099.8</v>
      </c>
      <c r="AI162" s="487" t="n">
        <v>29182</v>
      </c>
      <c r="AJ162" s="487" t="n">
        <v>37444.4</v>
      </c>
      <c r="AK162" s="487" t="n">
        <v>48616.4</v>
      </c>
      <c r="AL162" s="487" t="n">
        <v>8649.1</v>
      </c>
      <c r="AM162" s="488" t="n">
        <v>645</v>
      </c>
      <c r="AN162" s="487" t="n">
        <v>77349</v>
      </c>
      <c r="AO162" s="487" t="n">
        <v>212359</v>
      </c>
      <c r="AP162" s="487" t="n">
        <v>97298</v>
      </c>
      <c r="AQ162" s="487" t="n">
        <v>653533</v>
      </c>
      <c r="AR162" s="487" t="n">
        <v>14.4325371623052</v>
      </c>
      <c r="AS162" s="487" t="n">
        <v>5.39351939213935</v>
      </c>
      <c r="AT162" s="487" t="n">
        <v>14.2413581400152</v>
      </c>
      <c r="AU162" s="487" t="n">
        <v>7.03404575382762</v>
      </c>
      <c r="AV162" s="487" t="n">
        <v>21.1391380695288</v>
      </c>
      <c r="AW162" s="487" t="n">
        <v>14.1997311006018</v>
      </c>
      <c r="AX162" s="487" t="n">
        <v>19.019178045035</v>
      </c>
      <c r="AY162" s="487" t="n">
        <v>15.3875377378715</v>
      </c>
      <c r="AZ162" s="487" t="n">
        <v>475277.63776675</v>
      </c>
      <c r="BA162" s="487" t="n">
        <v>308390.65556537</v>
      </c>
    </row>
    <row r="163" customFormat="false" ht="15" hidden="false" customHeight="false" outlineLevel="0" collapsed="false">
      <c r="A163" s="492" t="s">
        <v>373</v>
      </c>
      <c r="B163" s="483" t="n">
        <v>1137174.8</v>
      </c>
      <c r="C163" s="485" t="n">
        <v>880487</v>
      </c>
      <c r="D163" s="484" t="n">
        <v>581564.5</v>
      </c>
      <c r="E163" s="483" t="n">
        <v>185252.4</v>
      </c>
      <c r="F163" s="484" t="n">
        <v>2541.83659714974</v>
      </c>
      <c r="G163" s="485" t="n">
        <v>479.05</v>
      </c>
      <c r="H163" s="485" t="n">
        <v>1004.7</v>
      </c>
      <c r="I163" s="485" t="n">
        <v>177417.4</v>
      </c>
      <c r="J163" s="485" t="n">
        <v>71162.8</v>
      </c>
      <c r="K163" s="485" t="n">
        <v>-41.1</v>
      </c>
      <c r="L163" s="485" t="n">
        <v>25062.8</v>
      </c>
      <c r="M163" s="485" t="n">
        <v>25227.1</v>
      </c>
      <c r="N163" s="494" t="n">
        <v>13610.4</v>
      </c>
      <c r="O163" s="437" t="n">
        <v>0</v>
      </c>
      <c r="P163" s="483" t="n">
        <v>184903.2</v>
      </c>
      <c r="Q163" s="483" t="n">
        <v>176027.3</v>
      </c>
      <c r="R163" s="483" t="n">
        <v>383780.5</v>
      </c>
      <c r="S163" s="483" t="n">
        <v>477701.4</v>
      </c>
      <c r="T163" s="493" t="n">
        <v>127389.5</v>
      </c>
      <c r="U163" s="493"/>
      <c r="V163" s="483" t="n">
        <v>32192.4</v>
      </c>
      <c r="W163" s="483" t="n">
        <v>116862.3</v>
      </c>
      <c r="X163" s="487" t="n">
        <v>51479.8</v>
      </c>
      <c r="Y163" s="487" t="n">
        <v>5350.9</v>
      </c>
      <c r="Z163" s="487" t="n">
        <v>101767.7</v>
      </c>
      <c r="AA163" s="487" t="n">
        <v>113640.4</v>
      </c>
      <c r="AB163" s="487" t="n">
        <v>15059.3</v>
      </c>
      <c r="AC163" s="487" t="n">
        <f aca="false">Z163+AB163</f>
        <v>116827</v>
      </c>
      <c r="AD163" s="487" t="n">
        <v>52004</v>
      </c>
      <c r="AE163" s="487" t="n">
        <v>115167.3</v>
      </c>
      <c r="AF163" s="487" t="n">
        <v>14799.4</v>
      </c>
      <c r="AG163" s="487" t="n">
        <v>10589.5</v>
      </c>
      <c r="AH163" s="487" t="n">
        <v>61020</v>
      </c>
      <c r="AI163" s="487" t="n">
        <v>35241.5</v>
      </c>
      <c r="AJ163" s="487" t="n">
        <v>48040.2</v>
      </c>
      <c r="AK163" s="487" t="n">
        <v>66666.2</v>
      </c>
      <c r="AL163" s="487" t="n">
        <v>10387.9</v>
      </c>
      <c r="AM163" s="488" t="n">
        <v>634.6</v>
      </c>
      <c r="AN163" s="487" t="n">
        <v>87272</v>
      </c>
      <c r="AO163" s="487" t="n">
        <v>220581</v>
      </c>
      <c r="AP163" s="487" t="n">
        <v>106894</v>
      </c>
      <c r="AQ163" s="487" t="n">
        <v>633924</v>
      </c>
      <c r="AR163" s="487"/>
      <c r="AS163" s="487"/>
      <c r="AT163" s="487"/>
      <c r="AU163" s="487"/>
      <c r="AV163" s="487"/>
      <c r="AW163" s="487"/>
      <c r="AX163" s="487"/>
      <c r="AY163" s="487"/>
      <c r="AZ163" s="487" t="n">
        <v>474310.85001013</v>
      </c>
      <c r="BA163" s="487" t="n">
        <v>307543.02607532</v>
      </c>
    </row>
    <row r="164" customFormat="false" ht="15" hidden="false" customHeight="false" outlineLevel="0" collapsed="false">
      <c r="A164" s="492" t="s">
        <v>374</v>
      </c>
      <c r="B164" s="483" t="n">
        <v>1523359.1</v>
      </c>
      <c r="C164" s="485" t="n">
        <v>1119431</v>
      </c>
      <c r="D164" s="484" t="n">
        <v>929616.2</v>
      </c>
      <c r="E164" s="483" t="n">
        <v>178899.7</v>
      </c>
      <c r="F164" s="484" t="n">
        <v>2652.57018906858</v>
      </c>
      <c r="G164" s="485" t="n">
        <v>475.36</v>
      </c>
      <c r="H164" s="485" t="n">
        <v>1010.4</v>
      </c>
      <c r="I164" s="485" t="n">
        <v>277028.7</v>
      </c>
      <c r="J164" s="485" t="n">
        <v>102816.2</v>
      </c>
      <c r="K164" s="485" t="n">
        <v>-31</v>
      </c>
      <c r="L164" s="485" t="n">
        <v>41431.3</v>
      </c>
      <c r="M164" s="485" t="n">
        <v>40265.4</v>
      </c>
      <c r="N164" s="494" t="n">
        <v>19461.4</v>
      </c>
      <c r="O164" s="437" t="n">
        <v>0</v>
      </c>
      <c r="P164" s="483" t="n">
        <v>272729.8</v>
      </c>
      <c r="Q164" s="483" t="n">
        <v>250354.8</v>
      </c>
      <c r="R164" s="483" t="n">
        <v>497841.4</v>
      </c>
      <c r="S164" s="483" t="n">
        <v>599535.8</v>
      </c>
      <c r="T164" s="493" t="n">
        <v>378797.7</v>
      </c>
      <c r="U164" s="493"/>
      <c r="V164" s="483" t="n">
        <v>34556.9</v>
      </c>
      <c r="W164" s="483" t="n">
        <v>129966.9</v>
      </c>
      <c r="X164" s="487" t="n">
        <v>53059.7</v>
      </c>
      <c r="Y164" s="487" t="n">
        <v>6555.1</v>
      </c>
      <c r="Z164" s="487" t="n">
        <v>113821.9</v>
      </c>
      <c r="AA164" s="487" t="n">
        <v>144953.2</v>
      </c>
      <c r="AB164" s="487" t="n">
        <v>23051.8</v>
      </c>
      <c r="AC164" s="487" t="n">
        <f aca="false">Z164+AB164</f>
        <v>136873.7</v>
      </c>
      <c r="AD164" s="487" t="n">
        <v>52103.5</v>
      </c>
      <c r="AE164" s="487" t="n">
        <v>128257.4</v>
      </c>
      <c r="AF164" s="487" t="n">
        <v>14252</v>
      </c>
      <c r="AG164" s="487" t="n">
        <v>12169.1</v>
      </c>
      <c r="AH164" s="487" t="n">
        <v>65865.2</v>
      </c>
      <c r="AI164" s="487" t="n">
        <v>35517.5</v>
      </c>
      <c r="AJ164" s="487" t="n">
        <v>62774.8</v>
      </c>
      <c r="AK164" s="487" t="n">
        <v>64932</v>
      </c>
      <c r="AL164" s="487" t="n">
        <v>13755.2</v>
      </c>
      <c r="AM164" s="488" t="n">
        <v>692.3</v>
      </c>
      <c r="AN164" s="487" t="n">
        <v>90054</v>
      </c>
      <c r="AO164" s="487" t="n">
        <v>241166</v>
      </c>
      <c r="AP164" s="487" t="n">
        <v>95045</v>
      </c>
      <c r="AQ164" s="487" t="n">
        <v>647223</v>
      </c>
      <c r="AR164" s="487"/>
      <c r="AS164" s="487"/>
      <c r="AT164" s="487"/>
      <c r="AU164" s="487"/>
      <c r="AV164" s="487"/>
      <c r="AW164" s="487"/>
      <c r="AX164" s="487"/>
      <c r="AY164" s="487"/>
      <c r="AZ164" s="487" t="n">
        <v>467011.09396221</v>
      </c>
      <c r="BA164" s="487" t="n">
        <v>299610.37147209</v>
      </c>
    </row>
    <row r="165" customFormat="false" ht="15" hidden="false" customHeight="false" outlineLevel="0" collapsed="false">
      <c r="A165" s="492" t="s">
        <v>375</v>
      </c>
      <c r="B165" s="483" t="n">
        <v>1518072.1</v>
      </c>
      <c r="C165" s="485" t="n">
        <v>1130822</v>
      </c>
      <c r="D165" s="484" t="n">
        <v>1325532.4</v>
      </c>
      <c r="E165" s="483" t="n">
        <v>198573.2</v>
      </c>
      <c r="F165" s="484" t="n">
        <v>2872.22975114067</v>
      </c>
      <c r="G165" s="485" t="n">
        <v>478.87</v>
      </c>
      <c r="H165" s="485" t="n">
        <v>1009.1</v>
      </c>
      <c r="I165" s="485" t="n">
        <v>391087.7</v>
      </c>
      <c r="J165" s="485" t="n">
        <v>127189.2</v>
      </c>
      <c r="K165" s="485" t="n">
        <v>-20</v>
      </c>
      <c r="L165" s="485" t="n">
        <v>59745.3</v>
      </c>
      <c r="M165" s="485" t="n">
        <v>55430.7</v>
      </c>
      <c r="N165" s="494" t="n">
        <v>27381</v>
      </c>
      <c r="O165" s="437" t="n">
        <v>0</v>
      </c>
      <c r="P165" s="483" t="n">
        <v>372510.6</v>
      </c>
      <c r="Q165" s="483" t="n">
        <v>366870.8</v>
      </c>
      <c r="R165" s="483" t="n">
        <v>449000.4</v>
      </c>
      <c r="S165" s="483" t="n">
        <v>684333.1</v>
      </c>
      <c r="T165" s="493" t="n">
        <v>247139</v>
      </c>
      <c r="U165" s="493"/>
      <c r="V165" s="483" t="n">
        <v>41586</v>
      </c>
      <c r="W165" s="483" t="n">
        <v>133126.7</v>
      </c>
      <c r="X165" s="487" t="n">
        <v>58225.1</v>
      </c>
      <c r="Y165" s="487" t="n">
        <v>6056</v>
      </c>
      <c r="Z165" s="487" t="n">
        <v>147454.2</v>
      </c>
      <c r="AA165" s="487" t="n">
        <v>177095.5</v>
      </c>
      <c r="AB165" s="487" t="n">
        <v>18773.1</v>
      </c>
      <c r="AC165" s="487" t="n">
        <f aca="false">Z165+AB165</f>
        <v>166227.3</v>
      </c>
      <c r="AD165" s="487" t="n">
        <v>51927.3</v>
      </c>
      <c r="AE165" s="487" t="n">
        <v>138516.3</v>
      </c>
      <c r="AF165" s="487" t="n">
        <v>18431.1</v>
      </c>
      <c r="AG165" s="487" t="n">
        <v>11902.8</v>
      </c>
      <c r="AH165" s="487" t="n">
        <v>80214</v>
      </c>
      <c r="AI165" s="487" t="n">
        <v>44790.4</v>
      </c>
      <c r="AJ165" s="487" t="n">
        <v>59788.7</v>
      </c>
      <c r="AK165" s="487" t="n">
        <v>65000.2</v>
      </c>
      <c r="AL165" s="487" t="n">
        <v>7855.2</v>
      </c>
      <c r="AM165" s="488" t="n">
        <v>847</v>
      </c>
      <c r="AN165" s="487" t="n">
        <v>103301</v>
      </c>
      <c r="AO165" s="487" t="n">
        <v>268388</v>
      </c>
      <c r="AP165" s="487" t="n">
        <v>99977</v>
      </c>
      <c r="AQ165" s="487" t="n">
        <v>684192</v>
      </c>
      <c r="AR165" s="487"/>
      <c r="AS165" s="487"/>
      <c r="AT165" s="487"/>
      <c r="AU165" s="487"/>
      <c r="AV165" s="487"/>
      <c r="AW165" s="487"/>
      <c r="AX165" s="487"/>
      <c r="AY165" s="487"/>
      <c r="AZ165" s="487" t="n">
        <v>485779.14757648</v>
      </c>
      <c r="BA165" s="487" t="n">
        <v>293843.3554507</v>
      </c>
    </row>
    <row r="166" customFormat="false" ht="15" hidden="false" customHeight="false" outlineLevel="0" collapsed="false">
      <c r="B166" s="495"/>
      <c r="C166" s="496"/>
      <c r="D166" s="496"/>
      <c r="E166" s="496"/>
      <c r="F166" s="496"/>
      <c r="G166" s="496"/>
      <c r="H166" s="496"/>
      <c r="I166" s="496"/>
      <c r="J166" s="496"/>
      <c r="K166" s="496"/>
      <c r="L166" s="496"/>
      <c r="M166" s="496"/>
      <c r="N166" s="497"/>
      <c r="O166" s="497"/>
      <c r="P166" s="496"/>
      <c r="Q166" s="496"/>
      <c r="R166" s="496"/>
      <c r="S166" s="496"/>
      <c r="T166" s="496"/>
      <c r="U166" s="496"/>
      <c r="V166" s="496"/>
      <c r="W166" s="496"/>
      <c r="X166" s="496"/>
      <c r="Y166" s="496"/>
      <c r="Z166" s="496"/>
      <c r="AA166" s="496"/>
      <c r="AB166" s="496"/>
      <c r="AC166" s="496"/>
      <c r="AD166" s="496"/>
      <c r="AE166" s="496"/>
      <c r="AF166" s="496"/>
      <c r="AG166" s="496"/>
      <c r="AH166" s="496"/>
      <c r="AI166" s="496"/>
      <c r="AJ166" s="496"/>
      <c r="AK166" s="496"/>
      <c r="AL166" s="496"/>
      <c r="AM166" s="496"/>
      <c r="AN166" s="498"/>
      <c r="AO166" s="496"/>
      <c r="AP166" s="496"/>
      <c r="AQ166" s="496"/>
      <c r="AR166" s="499"/>
      <c r="AS166" s="499"/>
      <c r="AT166" s="499"/>
      <c r="AU166" s="499"/>
      <c r="AV166" s="499"/>
      <c r="AW166" s="499"/>
      <c r="AX166" s="499"/>
      <c r="AY166" s="499"/>
      <c r="AZ166" s="496"/>
      <c r="BA166" s="496"/>
    </row>
    <row r="167" customFormat="false" ht="15" hidden="false" customHeight="false" outlineLevel="0" collapsed="false">
      <c r="A167" s="500" t="s">
        <v>595</v>
      </c>
      <c r="B167" s="500"/>
      <c r="C167" s="500"/>
      <c r="D167" s="500"/>
      <c r="E167" s="500"/>
      <c r="F167" s="500"/>
      <c r="G167" s="500"/>
      <c r="H167" s="500"/>
      <c r="I167" s="496"/>
      <c r="J167" s="496"/>
      <c r="K167" s="496"/>
      <c r="L167" s="496"/>
      <c r="M167" s="496"/>
      <c r="N167" s="497"/>
      <c r="O167" s="497"/>
      <c r="P167" s="496"/>
      <c r="Q167" s="496"/>
      <c r="R167" s="496"/>
      <c r="S167" s="496"/>
      <c r="T167" s="496"/>
      <c r="U167" s="496"/>
      <c r="V167" s="496"/>
      <c r="W167" s="496"/>
      <c r="X167" s="496"/>
      <c r="Y167" s="496"/>
      <c r="Z167" s="496"/>
      <c r="AA167" s="496"/>
      <c r="AB167" s="496"/>
      <c r="AC167" s="496"/>
      <c r="AD167" s="496"/>
      <c r="AE167" s="496"/>
      <c r="AF167" s="496"/>
      <c r="AG167" s="496"/>
      <c r="AH167" s="496"/>
      <c r="AI167" s="496"/>
      <c r="AJ167" s="496"/>
      <c r="AK167" s="496"/>
      <c r="AL167" s="496"/>
      <c r="AM167" s="496"/>
      <c r="AN167" s="498"/>
      <c r="AO167" s="496"/>
      <c r="AP167" s="496"/>
      <c r="AQ167" s="496"/>
      <c r="AR167" s="499"/>
      <c r="AS167" s="499"/>
      <c r="AT167" s="499"/>
      <c r="AU167" s="499"/>
      <c r="AV167" s="499"/>
      <c r="AW167" s="499"/>
      <c r="AX167" s="499"/>
      <c r="AY167" s="499"/>
      <c r="AZ167" s="496"/>
      <c r="BA167" s="496"/>
    </row>
    <row r="168" customFormat="false" ht="15" hidden="false" customHeight="false" outlineLevel="0" collapsed="false">
      <c r="A168" s="501" t="s">
        <v>596</v>
      </c>
      <c r="B168" s="501"/>
      <c r="C168" s="501"/>
      <c r="D168" s="501"/>
      <c r="E168" s="501"/>
      <c r="F168" s="501"/>
      <c r="G168" s="501"/>
      <c r="H168" s="501"/>
      <c r="I168" s="501"/>
      <c r="J168" s="501"/>
      <c r="K168" s="501"/>
      <c r="L168" s="501"/>
      <c r="M168" s="501"/>
      <c r="N168" s="501"/>
      <c r="O168" s="501"/>
      <c r="P168" s="501"/>
      <c r="Q168" s="501"/>
      <c r="R168" s="501"/>
      <c r="S168" s="501"/>
      <c r="T168" s="496"/>
      <c r="U168" s="496"/>
      <c r="V168" s="496"/>
      <c r="W168" s="496"/>
      <c r="X168" s="496"/>
      <c r="Y168" s="496"/>
      <c r="Z168" s="496"/>
      <c r="AA168" s="496"/>
      <c r="AB168" s="496"/>
      <c r="AC168" s="496"/>
      <c r="AD168" s="496"/>
      <c r="AE168" s="496"/>
      <c r="AF168" s="496"/>
      <c r="AG168" s="496"/>
      <c r="AH168" s="496"/>
      <c r="AI168" s="496"/>
      <c r="AJ168" s="496"/>
      <c r="AK168" s="496"/>
      <c r="AL168" s="496"/>
      <c r="AM168" s="496"/>
      <c r="AN168" s="498"/>
      <c r="AO168" s="496"/>
      <c r="AP168" s="496"/>
      <c r="AQ168" s="496"/>
      <c r="AR168" s="496"/>
      <c r="AS168" s="496"/>
      <c r="AT168" s="496"/>
      <c r="AU168" s="496"/>
      <c r="AV168" s="496"/>
      <c r="AW168" s="496"/>
      <c r="AX168" s="496"/>
      <c r="AY168" s="496"/>
      <c r="AZ168" s="496"/>
      <c r="BA168" s="496"/>
    </row>
    <row r="169" customFormat="false" ht="15" hidden="false" customHeight="false" outlineLevel="0" collapsed="false">
      <c r="A169" s="502" t="s">
        <v>597</v>
      </c>
      <c r="B169" s="502"/>
      <c r="C169" s="502"/>
      <c r="D169" s="502"/>
      <c r="E169" s="502"/>
      <c r="F169" s="502"/>
      <c r="G169" s="502"/>
      <c r="H169" s="502"/>
      <c r="I169" s="502"/>
      <c r="J169" s="502"/>
      <c r="K169" s="502"/>
      <c r="L169" s="502"/>
      <c r="M169" s="502"/>
      <c r="N169" s="502"/>
      <c r="O169" s="502"/>
      <c r="P169" s="502"/>
      <c r="Q169" s="502"/>
      <c r="R169" s="496"/>
      <c r="S169" s="496"/>
      <c r="T169" s="496"/>
      <c r="U169" s="496"/>
      <c r="V169" s="496"/>
      <c r="W169" s="496"/>
      <c r="X169" s="496"/>
      <c r="Y169" s="496"/>
      <c r="Z169" s="496"/>
      <c r="AA169" s="496"/>
      <c r="AB169" s="496"/>
      <c r="AC169" s="496"/>
      <c r="AD169" s="496"/>
      <c r="AE169" s="496"/>
      <c r="AF169" s="496"/>
      <c r="AG169" s="496"/>
      <c r="AH169" s="496"/>
      <c r="AI169" s="496"/>
      <c r="AJ169" s="496"/>
      <c r="AK169" s="496"/>
      <c r="AL169" s="496"/>
      <c r="AM169" s="496"/>
      <c r="AN169" s="498"/>
      <c r="AO169" s="496"/>
      <c r="AP169" s="496"/>
      <c r="AQ169" s="496"/>
      <c r="AR169" s="496"/>
      <c r="AS169" s="496"/>
      <c r="AT169" s="496"/>
      <c r="AU169" s="496"/>
      <c r="AV169" s="496"/>
      <c r="AW169" s="496"/>
      <c r="AX169" s="496"/>
      <c r="AY169" s="496"/>
      <c r="AZ169" s="496"/>
      <c r="BA169" s="496"/>
    </row>
    <row r="170" customFormat="false" ht="15" hidden="false" customHeight="false" outlineLevel="0" collapsed="false">
      <c r="A170" s="503" t="s">
        <v>598</v>
      </c>
      <c r="B170" s="503"/>
      <c r="C170" s="503"/>
      <c r="D170" s="503"/>
      <c r="E170" s="503"/>
      <c r="F170" s="503"/>
      <c r="G170" s="503"/>
      <c r="H170" s="503"/>
      <c r="I170" s="503"/>
      <c r="J170" s="503"/>
      <c r="K170" s="503"/>
      <c r="L170" s="503"/>
      <c r="M170" s="503"/>
      <c r="N170" s="503"/>
      <c r="O170" s="503"/>
      <c r="P170" s="503"/>
      <c r="Q170" s="503"/>
      <c r="R170" s="503"/>
      <c r="S170" s="496"/>
      <c r="T170" s="496"/>
      <c r="U170" s="496"/>
      <c r="V170" s="496"/>
      <c r="W170" s="496"/>
      <c r="X170" s="496"/>
      <c r="Y170" s="496"/>
      <c r="Z170" s="496"/>
      <c r="AA170" s="496"/>
      <c r="AB170" s="496"/>
      <c r="AC170" s="496"/>
      <c r="AD170" s="496"/>
      <c r="AE170" s="496"/>
      <c r="AF170" s="496"/>
      <c r="AG170" s="496"/>
      <c r="AH170" s="496"/>
      <c r="AI170" s="496"/>
      <c r="AJ170" s="496"/>
      <c r="AK170" s="496"/>
      <c r="AL170" s="496"/>
      <c r="AM170" s="496"/>
      <c r="AN170" s="498"/>
      <c r="AO170" s="496"/>
      <c r="AP170" s="496"/>
      <c r="AQ170" s="496"/>
      <c r="AR170" s="496"/>
      <c r="AS170" s="496"/>
      <c r="AT170" s="496"/>
      <c r="AU170" s="496"/>
      <c r="AV170" s="496"/>
      <c r="AW170" s="496"/>
      <c r="AX170" s="496"/>
      <c r="AY170" s="496"/>
      <c r="AZ170" s="496"/>
      <c r="BA170" s="496"/>
    </row>
    <row r="171" customFormat="false" ht="15" hidden="false" customHeight="false" outlineLevel="0" collapsed="false">
      <c r="A171" s="503" t="s">
        <v>599</v>
      </c>
      <c r="B171" s="503"/>
      <c r="C171" s="503"/>
      <c r="D171" s="503"/>
      <c r="E171" s="503"/>
      <c r="F171" s="503"/>
      <c r="G171" s="503"/>
      <c r="H171" s="503"/>
      <c r="I171" s="503"/>
      <c r="J171" s="503"/>
      <c r="K171" s="503"/>
      <c r="L171" s="503"/>
      <c r="M171" s="503"/>
      <c r="N171" s="503"/>
      <c r="O171" s="503"/>
      <c r="P171" s="503"/>
      <c r="Q171" s="503"/>
      <c r="R171" s="503"/>
      <c r="S171" s="503"/>
      <c r="T171" s="503"/>
      <c r="U171" s="503"/>
      <c r="V171" s="503"/>
      <c r="W171" s="503"/>
      <c r="X171" s="503"/>
      <c r="Y171" s="496"/>
      <c r="Z171" s="496"/>
      <c r="AA171" s="496"/>
      <c r="AB171" s="496"/>
      <c r="AC171" s="496"/>
      <c r="AD171" s="496"/>
      <c r="AE171" s="496"/>
      <c r="AF171" s="496"/>
      <c r="AG171" s="496"/>
      <c r="AH171" s="496"/>
      <c r="AI171" s="496"/>
      <c r="AJ171" s="496"/>
      <c r="AK171" s="496"/>
      <c r="AL171" s="496"/>
      <c r="AM171" s="496"/>
      <c r="AN171" s="498"/>
      <c r="AO171" s="496"/>
      <c r="AP171" s="496"/>
      <c r="AQ171" s="496"/>
      <c r="AR171" s="496"/>
      <c r="AS171" s="496"/>
      <c r="AT171" s="496"/>
      <c r="AU171" s="496"/>
      <c r="AV171" s="496"/>
      <c r="AW171" s="496"/>
      <c r="AX171" s="496"/>
      <c r="AY171" s="496"/>
      <c r="AZ171" s="496"/>
      <c r="BA171" s="496"/>
    </row>
    <row r="172" customFormat="false" ht="15" hidden="false" customHeight="false" outlineLevel="0" collapsed="false">
      <c r="B172" s="495"/>
      <c r="C172" s="496"/>
      <c r="D172" s="496"/>
      <c r="E172" s="496"/>
      <c r="F172" s="496"/>
      <c r="G172" s="496"/>
      <c r="H172" s="496"/>
      <c r="I172" s="496"/>
      <c r="J172" s="496"/>
      <c r="K172" s="496"/>
      <c r="L172" s="496"/>
      <c r="M172" s="496"/>
      <c r="N172" s="497"/>
      <c r="O172" s="497"/>
      <c r="P172" s="496"/>
      <c r="Q172" s="496"/>
      <c r="R172" s="496"/>
      <c r="S172" s="496"/>
      <c r="T172" s="496"/>
      <c r="U172" s="496"/>
      <c r="V172" s="496"/>
      <c r="W172" s="496"/>
      <c r="X172" s="496"/>
      <c r="Y172" s="496"/>
      <c r="Z172" s="496"/>
      <c r="AA172" s="496"/>
      <c r="AB172" s="496"/>
      <c r="AC172" s="496"/>
      <c r="AD172" s="496"/>
      <c r="AE172" s="496"/>
      <c r="AF172" s="496"/>
      <c r="AG172" s="496"/>
      <c r="AH172" s="496"/>
      <c r="AI172" s="496"/>
      <c r="AJ172" s="496"/>
      <c r="AK172" s="496"/>
      <c r="AL172" s="496"/>
      <c r="AM172" s="496"/>
      <c r="AN172" s="498"/>
      <c r="AO172" s="496"/>
      <c r="AP172" s="496"/>
      <c r="AQ172" s="496"/>
      <c r="AR172" s="496"/>
      <c r="AS172" s="496"/>
      <c r="AT172" s="496"/>
      <c r="AU172" s="496"/>
      <c r="AV172" s="496"/>
      <c r="AW172" s="496"/>
      <c r="AX172" s="496"/>
      <c r="AY172" s="496"/>
      <c r="AZ172" s="496"/>
      <c r="BA172" s="496"/>
    </row>
    <row r="173" customFormat="false" ht="15" hidden="false" customHeight="false" outlineLevel="0" collapsed="false">
      <c r="B173" s="495"/>
      <c r="C173" s="496"/>
      <c r="D173" s="496"/>
      <c r="E173" s="496"/>
      <c r="F173" s="496"/>
      <c r="G173" s="496"/>
      <c r="H173" s="496"/>
      <c r="I173" s="496"/>
      <c r="J173" s="496"/>
      <c r="K173" s="496"/>
      <c r="L173" s="496"/>
      <c r="M173" s="496"/>
      <c r="N173" s="497"/>
      <c r="O173" s="497"/>
      <c r="P173" s="496"/>
      <c r="Q173" s="496"/>
      <c r="R173" s="496"/>
      <c r="S173" s="496"/>
      <c r="T173" s="496"/>
      <c r="U173" s="496"/>
      <c r="V173" s="496"/>
      <c r="W173" s="496"/>
      <c r="X173" s="496"/>
      <c r="Y173" s="496"/>
      <c r="Z173" s="496"/>
      <c r="AA173" s="496"/>
      <c r="AB173" s="496"/>
      <c r="AC173" s="496"/>
      <c r="AD173" s="496"/>
      <c r="AE173" s="496"/>
      <c r="AF173" s="496"/>
      <c r="AG173" s="496"/>
      <c r="AH173" s="496"/>
      <c r="AI173" s="496"/>
      <c r="AJ173" s="496"/>
      <c r="AK173" s="496"/>
      <c r="AL173" s="496"/>
      <c r="AM173" s="496"/>
      <c r="AN173" s="498"/>
      <c r="AO173" s="496"/>
      <c r="AP173" s="496"/>
      <c r="AQ173" s="496"/>
      <c r="AR173" s="496"/>
      <c r="AS173" s="496"/>
      <c r="AT173" s="496"/>
      <c r="AU173" s="496"/>
      <c r="AV173" s="496"/>
      <c r="AW173" s="496"/>
      <c r="AX173" s="496"/>
      <c r="AY173" s="496"/>
      <c r="AZ173" s="496"/>
      <c r="BA173" s="496"/>
    </row>
    <row r="174" customFormat="false" ht="15" hidden="false" customHeight="false" outlineLevel="0" collapsed="false">
      <c r="B174" s="495"/>
      <c r="C174" s="496"/>
      <c r="D174" s="496"/>
      <c r="E174" s="496"/>
      <c r="F174" s="496"/>
      <c r="G174" s="496"/>
      <c r="H174" s="496"/>
      <c r="I174" s="496"/>
      <c r="J174" s="496"/>
      <c r="K174" s="496"/>
      <c r="L174" s="496"/>
      <c r="M174" s="496"/>
      <c r="N174" s="497"/>
      <c r="O174" s="497"/>
      <c r="P174" s="496"/>
      <c r="Q174" s="496"/>
      <c r="R174" s="496"/>
      <c r="S174" s="496"/>
      <c r="T174" s="496"/>
      <c r="U174" s="496"/>
      <c r="V174" s="496"/>
      <c r="W174" s="496"/>
      <c r="X174" s="496"/>
      <c r="Y174" s="496"/>
      <c r="Z174" s="496"/>
      <c r="AA174" s="496"/>
      <c r="AB174" s="496"/>
      <c r="AC174" s="496"/>
      <c r="AD174" s="496"/>
      <c r="AE174" s="496"/>
      <c r="AF174" s="496"/>
      <c r="AG174" s="496"/>
      <c r="AH174" s="496"/>
      <c r="AI174" s="496"/>
      <c r="AJ174" s="496"/>
      <c r="AK174" s="496"/>
      <c r="AL174" s="496"/>
      <c r="AM174" s="496"/>
      <c r="AN174" s="498"/>
      <c r="AO174" s="496"/>
      <c r="AP174" s="496"/>
      <c r="AQ174" s="496"/>
      <c r="AR174" s="496"/>
      <c r="AS174" s="496"/>
      <c r="AT174" s="496"/>
      <c r="AU174" s="496"/>
      <c r="AV174" s="496"/>
      <c r="AW174" s="496"/>
      <c r="AX174" s="496"/>
      <c r="AY174" s="496"/>
      <c r="AZ174" s="496"/>
      <c r="BA174" s="496"/>
    </row>
    <row r="175" customFormat="false" ht="15" hidden="false" customHeight="false" outlineLevel="0" collapsed="false">
      <c r="B175" s="495"/>
      <c r="C175" s="496"/>
      <c r="D175" s="496"/>
      <c r="E175" s="496"/>
      <c r="F175" s="496"/>
      <c r="G175" s="496"/>
      <c r="H175" s="496"/>
      <c r="I175" s="496"/>
      <c r="J175" s="496"/>
      <c r="K175" s="496"/>
      <c r="L175" s="496"/>
      <c r="M175" s="496"/>
      <c r="N175" s="497"/>
      <c r="O175" s="497"/>
      <c r="P175" s="496"/>
      <c r="Q175" s="496"/>
      <c r="R175" s="496"/>
      <c r="S175" s="496"/>
      <c r="T175" s="496"/>
      <c r="U175" s="496"/>
      <c r="V175" s="496"/>
      <c r="W175" s="496"/>
      <c r="X175" s="496"/>
      <c r="Y175" s="496"/>
      <c r="Z175" s="496"/>
      <c r="AA175" s="496"/>
      <c r="AB175" s="496"/>
      <c r="AC175" s="496"/>
      <c r="AD175" s="496"/>
      <c r="AE175" s="496"/>
      <c r="AF175" s="496"/>
      <c r="AG175" s="496"/>
      <c r="AH175" s="496"/>
      <c r="AI175" s="496"/>
      <c r="AJ175" s="496"/>
      <c r="AK175" s="496"/>
      <c r="AL175" s="496"/>
      <c r="AM175" s="496"/>
      <c r="AN175" s="498"/>
      <c r="AO175" s="496"/>
      <c r="AP175" s="496"/>
      <c r="AQ175" s="496"/>
      <c r="AR175" s="496"/>
      <c r="AS175" s="496"/>
      <c r="AT175" s="496"/>
      <c r="AU175" s="496"/>
      <c r="AV175" s="496"/>
      <c r="AW175" s="496"/>
      <c r="AX175" s="496"/>
      <c r="AY175" s="496"/>
      <c r="AZ175" s="496"/>
      <c r="BA175" s="496"/>
    </row>
    <row r="176" customFormat="false" ht="15" hidden="false" customHeight="false" outlineLevel="0" collapsed="false">
      <c r="B176" s="495"/>
      <c r="C176" s="496"/>
      <c r="D176" s="496"/>
      <c r="E176" s="496"/>
      <c r="F176" s="496"/>
      <c r="G176" s="496"/>
      <c r="H176" s="496"/>
      <c r="I176" s="496"/>
      <c r="J176" s="496"/>
      <c r="K176" s="496"/>
      <c r="L176" s="496"/>
      <c r="M176" s="496"/>
      <c r="N176" s="497"/>
      <c r="O176" s="497"/>
      <c r="P176" s="496"/>
      <c r="Q176" s="496"/>
      <c r="R176" s="496"/>
      <c r="S176" s="496"/>
      <c r="T176" s="496"/>
      <c r="U176" s="496"/>
      <c r="V176" s="496"/>
      <c r="W176" s="496"/>
      <c r="X176" s="496"/>
      <c r="Y176" s="496"/>
      <c r="Z176" s="496"/>
      <c r="AA176" s="496"/>
      <c r="AB176" s="496"/>
      <c r="AC176" s="496"/>
      <c r="AD176" s="496"/>
      <c r="AE176" s="496"/>
      <c r="AF176" s="496"/>
      <c r="AG176" s="496"/>
      <c r="AH176" s="496"/>
      <c r="AI176" s="496"/>
      <c r="AJ176" s="496"/>
      <c r="AK176" s="496"/>
      <c r="AL176" s="496"/>
      <c r="AM176" s="496"/>
      <c r="AN176" s="498"/>
      <c r="AO176" s="496"/>
      <c r="AP176" s="496"/>
      <c r="AQ176" s="496"/>
      <c r="AR176" s="496"/>
      <c r="AS176" s="496"/>
      <c r="AT176" s="496"/>
      <c r="AU176" s="496"/>
      <c r="AV176" s="496"/>
      <c r="AW176" s="496"/>
      <c r="AX176" s="496"/>
      <c r="AY176" s="496"/>
      <c r="AZ176" s="496"/>
      <c r="BA176" s="496"/>
    </row>
    <row r="177" customFormat="false" ht="15" hidden="false" customHeight="false" outlineLevel="0" collapsed="false">
      <c r="B177" s="105" t="s">
        <v>235</v>
      </c>
      <c r="AN177" s="498"/>
    </row>
    <row r="178" customFormat="false" ht="15" hidden="false" customHeight="false" outlineLevel="0" collapsed="false">
      <c r="B178" s="105" t="s">
        <v>237</v>
      </c>
      <c r="AN178" s="498"/>
    </row>
    <row r="179" customFormat="false" ht="15" hidden="false" customHeight="false" outlineLevel="0" collapsed="false">
      <c r="B179" s="105" t="s">
        <v>238</v>
      </c>
      <c r="AN179" s="498"/>
    </row>
    <row r="180" customFormat="false" ht="15" hidden="false" customHeight="false" outlineLevel="0" collapsed="false">
      <c r="B180" s="105" t="s">
        <v>239</v>
      </c>
      <c r="AN180" s="498"/>
    </row>
    <row r="181" customFormat="false" ht="15" hidden="false" customHeight="false" outlineLevel="0" collapsed="false">
      <c r="B181" s="105" t="s">
        <v>240</v>
      </c>
      <c r="AN181" s="498"/>
    </row>
    <row r="182" customFormat="false" ht="15" hidden="false" customHeight="false" outlineLevel="0" collapsed="false">
      <c r="B182" s="105" t="s">
        <v>241</v>
      </c>
      <c r="AN182" s="498"/>
    </row>
    <row r="183" customFormat="false" ht="15" hidden="false" customHeight="false" outlineLevel="0" collapsed="false">
      <c r="B183" s="105" t="s">
        <v>242</v>
      </c>
      <c r="AN183" s="498"/>
    </row>
    <row r="184" customFormat="false" ht="15" hidden="false" customHeight="false" outlineLevel="0" collapsed="false">
      <c r="B184" s="105" t="s">
        <v>243</v>
      </c>
      <c r="AN184" s="498"/>
    </row>
    <row r="185" customFormat="false" ht="15" hidden="false" customHeight="false" outlineLevel="0" collapsed="false">
      <c r="B185" s="105" t="s">
        <v>244</v>
      </c>
      <c r="AN185" s="498"/>
    </row>
    <row r="186" customFormat="false" ht="15" hidden="false" customHeight="false" outlineLevel="0" collapsed="false">
      <c r="B186" s="105" t="s">
        <v>245</v>
      </c>
      <c r="AN186" s="498"/>
    </row>
    <row r="187" customFormat="false" ht="15" hidden="false" customHeight="false" outlineLevel="0" collapsed="false">
      <c r="B187" s="105" t="s">
        <v>246</v>
      </c>
      <c r="AN187" s="498"/>
    </row>
    <row r="188" customFormat="false" ht="15" hidden="false" customHeight="false" outlineLevel="0" collapsed="false">
      <c r="B188" s="105" t="s">
        <v>247</v>
      </c>
      <c r="AN188" s="498"/>
    </row>
    <row r="189" customFormat="false" ht="15" hidden="false" customHeight="false" outlineLevel="0" collapsed="false">
      <c r="B189" s="105" t="s">
        <v>248</v>
      </c>
      <c r="AN189" s="498"/>
    </row>
    <row r="190" customFormat="false" ht="15" hidden="false" customHeight="false" outlineLevel="0" collapsed="false">
      <c r="B190" s="105" t="s">
        <v>249</v>
      </c>
      <c r="AN190" s="498"/>
    </row>
    <row r="191" customFormat="false" ht="15" hidden="false" customHeight="false" outlineLevel="0" collapsed="false">
      <c r="B191" s="105" t="s">
        <v>250</v>
      </c>
      <c r="AN191" s="498"/>
    </row>
    <row r="192" customFormat="false" ht="15" hidden="false" customHeight="false" outlineLevel="0" collapsed="false">
      <c r="B192" s="105" t="s">
        <v>251</v>
      </c>
      <c r="AN192" s="498"/>
    </row>
    <row r="193" customFormat="false" ht="15" hidden="false" customHeight="false" outlineLevel="0" collapsed="false">
      <c r="B193" s="105" t="s">
        <v>252</v>
      </c>
      <c r="AN193" s="498"/>
    </row>
    <row r="194" customFormat="false" ht="15" hidden="false" customHeight="false" outlineLevel="0" collapsed="false">
      <c r="B194" s="105" t="s">
        <v>253</v>
      </c>
      <c r="AN194" s="498"/>
    </row>
    <row r="195" customFormat="false" ht="15" hidden="false" customHeight="false" outlineLevel="0" collapsed="false">
      <c r="B195" s="105" t="s">
        <v>254</v>
      </c>
      <c r="AN195" s="498"/>
    </row>
    <row r="196" customFormat="false" ht="15" hidden="false" customHeight="false" outlineLevel="0" collapsed="false">
      <c r="B196" s="105" t="s">
        <v>255</v>
      </c>
      <c r="AN196" s="498"/>
    </row>
    <row r="197" customFormat="false" ht="15" hidden="false" customHeight="false" outlineLevel="0" collapsed="false">
      <c r="B197" s="105" t="s">
        <v>256</v>
      </c>
      <c r="AN197" s="498"/>
    </row>
    <row r="198" customFormat="false" ht="15" hidden="false" customHeight="false" outlineLevel="0" collapsed="false">
      <c r="B198" s="105" t="s">
        <v>257</v>
      </c>
      <c r="AN198" s="498"/>
    </row>
    <row r="199" customFormat="false" ht="15" hidden="false" customHeight="false" outlineLevel="0" collapsed="false">
      <c r="B199" s="105" t="s">
        <v>258</v>
      </c>
      <c r="AN199" s="498"/>
    </row>
    <row r="200" customFormat="false" ht="15" hidden="false" customHeight="false" outlineLevel="0" collapsed="false">
      <c r="B200" s="105" t="s">
        <v>259</v>
      </c>
      <c r="AN200" s="498"/>
    </row>
    <row r="201" customFormat="false" ht="15" hidden="false" customHeight="false" outlineLevel="0" collapsed="false">
      <c r="B201" s="105" t="s">
        <v>260</v>
      </c>
      <c r="AN201" s="498"/>
    </row>
    <row r="202" customFormat="false" ht="15" hidden="false" customHeight="false" outlineLevel="0" collapsed="false">
      <c r="B202" s="105" t="s">
        <v>261</v>
      </c>
      <c r="AN202" s="498"/>
    </row>
    <row r="203" customFormat="false" ht="15" hidden="false" customHeight="false" outlineLevel="0" collapsed="false">
      <c r="B203" s="105" t="s">
        <v>262</v>
      </c>
      <c r="AN203" s="498"/>
    </row>
    <row r="204" customFormat="false" ht="15" hidden="false" customHeight="false" outlineLevel="0" collapsed="false">
      <c r="B204" s="113" t="s">
        <v>263</v>
      </c>
      <c r="AN204" s="498"/>
    </row>
    <row r="205" customFormat="false" ht="15" hidden="false" customHeight="false" outlineLevel="0" collapsed="false">
      <c r="B205" s="113" t="s">
        <v>264</v>
      </c>
      <c r="AN205" s="498"/>
    </row>
    <row r="206" customFormat="false" ht="15" hidden="false" customHeight="false" outlineLevel="0" collapsed="false">
      <c r="B206" s="113" t="s">
        <v>265</v>
      </c>
      <c r="AN206" s="498"/>
    </row>
    <row r="207" customFormat="false" ht="15" hidden="false" customHeight="false" outlineLevel="0" collapsed="false">
      <c r="B207" s="105" t="s">
        <v>266</v>
      </c>
      <c r="AN207" s="498"/>
    </row>
    <row r="208" customFormat="false" ht="15" hidden="false" customHeight="false" outlineLevel="0" collapsed="false">
      <c r="B208" s="105" t="s">
        <v>267</v>
      </c>
      <c r="AN208" s="498"/>
    </row>
    <row r="209" customFormat="false" ht="15" hidden="false" customHeight="false" outlineLevel="0" collapsed="false">
      <c r="B209" s="105" t="s">
        <v>268</v>
      </c>
      <c r="AN209" s="498"/>
    </row>
    <row r="210" customFormat="false" ht="15" hidden="false" customHeight="false" outlineLevel="0" collapsed="false">
      <c r="B210" s="105" t="s">
        <v>269</v>
      </c>
      <c r="AN210" s="498"/>
    </row>
    <row r="211" customFormat="false" ht="15" hidden="false" customHeight="false" outlineLevel="0" collapsed="false">
      <c r="B211" s="105" t="s">
        <v>270</v>
      </c>
      <c r="AN211" s="498"/>
    </row>
    <row r="212" customFormat="false" ht="15" hidden="false" customHeight="false" outlineLevel="0" collapsed="false">
      <c r="B212" s="105" t="s">
        <v>271</v>
      </c>
      <c r="AN212" s="498"/>
    </row>
    <row r="213" customFormat="false" ht="15" hidden="false" customHeight="false" outlineLevel="0" collapsed="false">
      <c r="B213" s="105" t="s">
        <v>272</v>
      </c>
      <c r="AN213" s="498"/>
    </row>
    <row r="214" customFormat="false" ht="15" hidden="false" customHeight="false" outlineLevel="0" collapsed="false">
      <c r="B214" s="105" t="s">
        <v>273</v>
      </c>
      <c r="AN214" s="498"/>
    </row>
    <row r="215" customFormat="false" ht="15" hidden="false" customHeight="false" outlineLevel="0" collapsed="false">
      <c r="B215" s="105" t="s">
        <v>274</v>
      </c>
      <c r="AN215" s="498"/>
    </row>
    <row r="216" customFormat="false" ht="15" hidden="false" customHeight="false" outlineLevel="0" collapsed="false">
      <c r="B216" s="105" t="s">
        <v>275</v>
      </c>
      <c r="AN216" s="498"/>
    </row>
  </sheetData>
  <mergeCells count="27">
    <mergeCell ref="T1:AL1"/>
    <mergeCell ref="AN1:AO1"/>
    <mergeCell ref="AP1:AQ1"/>
    <mergeCell ref="AR1:AS1"/>
    <mergeCell ref="AT1:AU1"/>
    <mergeCell ref="AV1:AW1"/>
    <mergeCell ref="AX1:AY1"/>
    <mergeCell ref="AZ1:BA1"/>
    <mergeCell ref="I97:N97"/>
    <mergeCell ref="T150:U150"/>
    <mergeCell ref="T151:U151"/>
    <mergeCell ref="T152:U152"/>
    <mergeCell ref="T153:U153"/>
    <mergeCell ref="T154:U154"/>
    <mergeCell ref="T155:U155"/>
    <mergeCell ref="T156:U156"/>
    <mergeCell ref="T157:U157"/>
    <mergeCell ref="T158:U158"/>
    <mergeCell ref="T159:U159"/>
    <mergeCell ref="T160:U160"/>
    <mergeCell ref="T161:U161"/>
    <mergeCell ref="T162:U162"/>
    <mergeCell ref="T163:U163"/>
    <mergeCell ref="T164:U164"/>
    <mergeCell ref="T165:U165"/>
    <mergeCell ref="A168:S168"/>
    <mergeCell ref="A169:Q1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4"/>
    <col collapsed="false" customWidth="true" hidden="false" outlineLevel="0" max="3" min="3" style="0" width="12.86"/>
    <col collapsed="false" customWidth="true" hidden="false" outlineLevel="0" max="4" min="4" style="0" width="32.15"/>
    <col collapsed="false" customWidth="true" hidden="false" outlineLevel="0" max="1025" min="5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28"/>
      <c r="D1" s="25"/>
    </row>
    <row r="2" customFormat="false" ht="15" hidden="false" customHeight="false" outlineLevel="0" collapsed="false">
      <c r="A2" s="69" t="s">
        <v>56</v>
      </c>
      <c r="B2" s="25" t="s">
        <v>600</v>
      </c>
      <c r="C2" s="69" t="s">
        <v>56</v>
      </c>
      <c r="D2" s="25" t="s">
        <v>235</v>
      </c>
    </row>
    <row r="3" customFormat="false" ht="15" hidden="false" customHeight="false" outlineLevel="0" collapsed="false">
      <c r="A3" s="230" t="s">
        <v>57</v>
      </c>
      <c r="B3" s="25" t="s">
        <v>601</v>
      </c>
      <c r="C3" s="49" t="s">
        <v>57</v>
      </c>
      <c r="D3" s="25" t="s">
        <v>240</v>
      </c>
    </row>
    <row r="4" customFormat="false" ht="15" hidden="false" customHeight="false" outlineLevel="0" collapsed="false">
      <c r="A4" s="230" t="s">
        <v>574</v>
      </c>
      <c r="B4" s="25" t="s">
        <v>602</v>
      </c>
      <c r="C4" s="49" t="s">
        <v>574</v>
      </c>
      <c r="D4" s="25" t="s">
        <v>281</v>
      </c>
    </row>
    <row r="5" customFormat="false" ht="15" hidden="false" customHeight="false" outlineLevel="0" collapsed="false">
      <c r="A5" s="230" t="s">
        <v>59</v>
      </c>
      <c r="B5" s="25" t="s">
        <v>603</v>
      </c>
      <c r="C5" s="49" t="s">
        <v>59</v>
      </c>
      <c r="D5" s="25" t="s">
        <v>283</v>
      </c>
    </row>
    <row r="6" customFormat="false" ht="15" hidden="false" customHeight="false" outlineLevel="0" collapsed="false">
      <c r="A6" s="49" t="s">
        <v>67</v>
      </c>
      <c r="B6" s="25" t="s">
        <v>604</v>
      </c>
      <c r="C6" s="69" t="s">
        <v>67</v>
      </c>
      <c r="D6" s="25" t="s">
        <v>262</v>
      </c>
    </row>
    <row r="7" customFormat="false" ht="15" hidden="false" customHeight="false" outlineLevel="0" collapsed="false">
      <c r="A7" s="49" t="s">
        <v>575</v>
      </c>
      <c r="B7" s="25" t="s">
        <v>605</v>
      </c>
      <c r="C7" s="49" t="s">
        <v>575</v>
      </c>
      <c r="D7" s="25" t="s">
        <v>273</v>
      </c>
    </row>
    <row r="8" customFormat="false" ht="15" hidden="false" customHeight="false" outlineLevel="0" collapsed="false">
      <c r="A8" s="49" t="s">
        <v>576</v>
      </c>
      <c r="B8" s="25" t="s">
        <v>386</v>
      </c>
      <c r="C8" s="49" t="s">
        <v>576</v>
      </c>
      <c r="D8" s="25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O47" activeCellId="0" sqref="O47"/>
    </sheetView>
  </sheetViews>
  <sheetFormatPr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93"/>
    <col collapsed="false" customWidth="true" hidden="false" outlineLevel="0" max="3" min="3" style="0" width="19.14"/>
    <col collapsed="false" customWidth="true" hidden="false" outlineLevel="0" max="1025" min="4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114" t="s">
        <v>300</v>
      </c>
    </row>
    <row r="2" customFormat="false" ht="15" hidden="false" customHeight="false" outlineLevel="0" collapsed="false">
      <c r="A2" s="49" t="s">
        <v>56</v>
      </c>
      <c r="B2" s="338" t="s">
        <v>600</v>
      </c>
      <c r="C2" s="28" t="s">
        <v>302</v>
      </c>
    </row>
    <row r="3" customFormat="false" ht="15" hidden="false" customHeight="false" outlineLevel="0" collapsed="false">
      <c r="A3" s="49" t="s">
        <v>57</v>
      </c>
      <c r="B3" s="25" t="s">
        <v>601</v>
      </c>
      <c r="C3" s="28" t="s">
        <v>302</v>
      </c>
    </row>
    <row r="4" customFormat="false" ht="15" hidden="false" customHeight="false" outlineLevel="0" collapsed="false">
      <c r="A4" s="49" t="s">
        <v>574</v>
      </c>
      <c r="B4" s="25" t="s">
        <v>602</v>
      </c>
      <c r="C4" s="28" t="s">
        <v>302</v>
      </c>
    </row>
    <row r="5" customFormat="false" ht="15" hidden="false" customHeight="false" outlineLevel="0" collapsed="false">
      <c r="A5" s="49" t="s">
        <v>59</v>
      </c>
      <c r="B5" s="25" t="s">
        <v>603</v>
      </c>
      <c r="C5" s="28" t="s">
        <v>302</v>
      </c>
    </row>
    <row r="6" customFormat="false" ht="15" hidden="false" customHeight="false" outlineLevel="0" collapsed="false">
      <c r="A6" s="49" t="s">
        <v>67</v>
      </c>
      <c r="B6" s="25" t="s">
        <v>604</v>
      </c>
      <c r="C6" s="28" t="s">
        <v>302</v>
      </c>
    </row>
    <row r="7" customFormat="false" ht="15" hidden="false" customHeight="false" outlineLevel="0" collapsed="false">
      <c r="A7" s="49" t="s">
        <v>575</v>
      </c>
      <c r="B7" s="338" t="s">
        <v>605</v>
      </c>
      <c r="C7" s="28" t="s">
        <v>302</v>
      </c>
    </row>
    <row r="8" customFormat="false" ht="15" hidden="false" customHeight="false" outlineLevel="0" collapsed="false">
      <c r="A8" s="49" t="s">
        <v>576</v>
      </c>
      <c r="B8" s="25" t="s">
        <v>386</v>
      </c>
      <c r="C8" s="28" t="s">
        <v>302</v>
      </c>
    </row>
    <row r="9" customFormat="false" ht="15" hidden="false" customHeight="false" outlineLevel="0" collapsed="false">
      <c r="B9" s="504" t="s">
        <v>577</v>
      </c>
      <c r="C9" s="243" t="s">
        <v>606</v>
      </c>
    </row>
    <row r="10" customFormat="false" ht="15" hidden="false" customHeight="false" outlineLevel="0" collapsed="false">
      <c r="B10" s="504" t="s">
        <v>578</v>
      </c>
      <c r="C10" s="243" t="s">
        <v>606</v>
      </c>
    </row>
    <row r="11" customFormat="false" ht="15" hidden="false" customHeight="false" outlineLevel="0" collapsed="false">
      <c r="B11" s="504" t="s">
        <v>579</v>
      </c>
      <c r="C11" s="243" t="s">
        <v>606</v>
      </c>
    </row>
    <row r="12" customFormat="false" ht="15" hidden="false" customHeight="false" outlineLevel="0" collapsed="false">
      <c r="B12" s="504" t="s">
        <v>580</v>
      </c>
      <c r="C12" s="243" t="s">
        <v>606</v>
      </c>
    </row>
    <row r="13" customFormat="false" ht="15" hidden="false" customHeight="false" outlineLevel="0" collapsed="false">
      <c r="B13" s="504" t="s">
        <v>581</v>
      </c>
      <c r="C13" s="243" t="s">
        <v>606</v>
      </c>
    </row>
    <row r="14" customFormat="false" ht="15" hidden="false" customHeight="false" outlineLevel="0" collapsed="false">
      <c r="B14" s="504" t="s">
        <v>582</v>
      </c>
      <c r="C14" s="243" t="s">
        <v>606</v>
      </c>
    </row>
    <row r="15" customFormat="false" ht="15" hidden="false" customHeight="false" outlineLevel="0" collapsed="false">
      <c r="B15" s="504" t="s">
        <v>583</v>
      </c>
      <c r="C15" s="243" t="s">
        <v>606</v>
      </c>
    </row>
    <row r="16" customFormat="false" ht="15" hidden="false" customHeight="false" outlineLevel="0" collapsed="false">
      <c r="B16" s="505" t="s">
        <v>508</v>
      </c>
      <c r="C16" s="243" t="s">
        <v>607</v>
      </c>
    </row>
    <row r="17" customFormat="false" ht="15" hidden="false" customHeight="false" outlineLevel="0" collapsed="false">
      <c r="B17" s="505" t="s">
        <v>510</v>
      </c>
      <c r="C17" s="243" t="s">
        <v>607</v>
      </c>
    </row>
    <row r="18" customFormat="false" ht="15" hidden="false" customHeight="false" outlineLevel="0" collapsed="false">
      <c r="B18" s="505" t="s">
        <v>429</v>
      </c>
      <c r="C18" s="243" t="s">
        <v>607</v>
      </c>
    </row>
    <row r="19" customFormat="false" ht="15" hidden="false" customHeight="false" outlineLevel="0" collapsed="false">
      <c r="B19" s="505" t="s">
        <v>430</v>
      </c>
      <c r="C19" s="243" t="s">
        <v>607</v>
      </c>
    </row>
    <row r="20" customFormat="false" ht="15" hidden="false" customHeight="false" outlineLevel="0" collapsed="false">
      <c r="B20" s="506" t="s">
        <v>324</v>
      </c>
      <c r="C20" s="243" t="s">
        <v>608</v>
      </c>
    </row>
    <row r="21" customFormat="false" ht="15" hidden="false" customHeight="false" outlineLevel="0" collapsed="false">
      <c r="B21" s="506" t="s">
        <v>325</v>
      </c>
      <c r="C21" s="243" t="s">
        <v>608</v>
      </c>
    </row>
    <row r="22" customFormat="false" ht="15" hidden="false" customHeight="false" outlineLevel="0" collapsed="false">
      <c r="B22" s="506" t="s">
        <v>326</v>
      </c>
      <c r="C22" s="243" t="s">
        <v>608</v>
      </c>
    </row>
    <row r="23" customFormat="false" ht="15" hidden="false" customHeight="false" outlineLevel="0" collapsed="false">
      <c r="B23" s="506" t="s">
        <v>327</v>
      </c>
      <c r="C23" s="243" t="s">
        <v>608</v>
      </c>
    </row>
    <row r="24" customFormat="false" ht="15" hidden="false" customHeight="false" outlineLevel="0" collapsed="false">
      <c r="B24" s="506" t="s">
        <v>328</v>
      </c>
      <c r="C24" s="243" t="s">
        <v>608</v>
      </c>
    </row>
    <row r="25" customFormat="false" ht="15" hidden="false" customHeight="false" outlineLevel="0" collapsed="false">
      <c r="B25" s="506" t="s">
        <v>136</v>
      </c>
      <c r="C25" s="243" t="s">
        <v>608</v>
      </c>
    </row>
    <row r="26" customFormat="false" ht="15.75" hidden="false" customHeight="true" outlineLevel="0" collapsed="false">
      <c r="B26" s="506" t="s">
        <v>329</v>
      </c>
      <c r="C26" s="243" t="s">
        <v>608</v>
      </c>
    </row>
    <row r="27" customFormat="false" ht="15" hidden="false" customHeight="false" outlineLevel="0" collapsed="false">
      <c r="B27" s="506" t="s">
        <v>330</v>
      </c>
      <c r="C27" s="243" t="s">
        <v>608</v>
      </c>
    </row>
    <row r="28" customFormat="false" ht="15" hidden="false" customHeight="false" outlineLevel="0" collapsed="false">
      <c r="B28" s="506" t="s">
        <v>331</v>
      </c>
      <c r="C28" s="243" t="s">
        <v>608</v>
      </c>
    </row>
    <row r="29" customFormat="false" ht="15" hidden="false" customHeight="false" outlineLevel="0" collapsed="false">
      <c r="B29" s="506" t="s">
        <v>332</v>
      </c>
      <c r="C29" s="243" t="s">
        <v>608</v>
      </c>
    </row>
    <row r="30" customFormat="false" ht="15" hidden="false" customHeight="false" outlineLevel="0" collapsed="false">
      <c r="B30" s="506" t="s">
        <v>333</v>
      </c>
      <c r="C30" s="243" t="s">
        <v>608</v>
      </c>
    </row>
    <row r="31" customFormat="false" ht="15" hidden="false" customHeight="false" outlineLevel="0" collapsed="false">
      <c r="B31" s="506" t="s">
        <v>334</v>
      </c>
      <c r="C31" s="243" t="s">
        <v>608</v>
      </c>
    </row>
    <row r="32" customFormat="false" ht="15" hidden="false" customHeight="false" outlineLevel="0" collapsed="false">
      <c r="B32" s="506" t="s">
        <v>335</v>
      </c>
      <c r="C32" s="243" t="s">
        <v>608</v>
      </c>
    </row>
    <row r="33" customFormat="false" ht="15" hidden="false" customHeight="false" outlineLevel="0" collapsed="false">
      <c r="B33" s="506" t="s">
        <v>336</v>
      </c>
      <c r="C33" s="243" t="s">
        <v>608</v>
      </c>
    </row>
    <row r="34" customFormat="false" ht="15" hidden="false" customHeight="false" outlineLevel="0" collapsed="false">
      <c r="B34" s="506" t="s">
        <v>337</v>
      </c>
      <c r="C34" s="243" t="s">
        <v>608</v>
      </c>
    </row>
    <row r="35" customFormat="false" ht="15" hidden="false" customHeight="false" outlineLevel="0" collapsed="false">
      <c r="B35" s="506" t="s">
        <v>609</v>
      </c>
      <c r="C35" s="243" t="s">
        <v>610</v>
      </c>
    </row>
    <row r="36" customFormat="false" ht="15" hidden="false" customHeight="false" outlineLevel="0" collapsed="false">
      <c r="B36" s="506" t="s">
        <v>611</v>
      </c>
      <c r="C36" s="243" t="s">
        <v>610</v>
      </c>
    </row>
    <row r="37" customFormat="false" ht="15" hidden="false" customHeight="false" outlineLevel="0" collapsed="false">
      <c r="B37" s="506" t="s">
        <v>612</v>
      </c>
      <c r="C37" s="243" t="s">
        <v>610</v>
      </c>
    </row>
    <row r="38" customFormat="false" ht="15" hidden="false" customHeight="false" outlineLevel="0" collapsed="false">
      <c r="B38" s="506" t="s">
        <v>613</v>
      </c>
      <c r="C38" s="243" t="s">
        <v>610</v>
      </c>
    </row>
    <row r="39" customFormat="false" ht="15" hidden="false" customHeight="false" outlineLevel="0" collapsed="false">
      <c r="B39" s="506" t="s">
        <v>591</v>
      </c>
      <c r="C39" s="243" t="s">
        <v>614</v>
      </c>
    </row>
    <row r="40" customFormat="false" ht="15" hidden="false" customHeight="false" outlineLevel="0" collapsed="false">
      <c r="B40" s="506" t="s">
        <v>592</v>
      </c>
      <c r="C40" s="243" t="s">
        <v>614</v>
      </c>
    </row>
    <row r="41" customFormat="false" ht="15" hidden="false" customHeight="false" outlineLevel="0" collapsed="false">
      <c r="B41" s="506" t="s">
        <v>591</v>
      </c>
      <c r="C41" s="243" t="s">
        <v>614</v>
      </c>
    </row>
    <row r="42" customFormat="false" ht="15" hidden="false" customHeight="false" outlineLevel="0" collapsed="false">
      <c r="B42" s="506" t="s">
        <v>592</v>
      </c>
      <c r="C42" s="243" t="s">
        <v>614</v>
      </c>
    </row>
    <row r="43" customFormat="false" ht="15" hidden="false" customHeight="false" outlineLevel="0" collapsed="false">
      <c r="B43" s="506" t="s">
        <v>591</v>
      </c>
      <c r="C43" s="243" t="s">
        <v>614</v>
      </c>
    </row>
    <row r="44" customFormat="false" ht="15" hidden="false" customHeight="false" outlineLevel="0" collapsed="false">
      <c r="B44" s="506" t="s">
        <v>592</v>
      </c>
      <c r="C44" s="243" t="s">
        <v>614</v>
      </c>
    </row>
    <row r="45" customFormat="false" ht="15" hidden="false" customHeight="false" outlineLevel="0" collapsed="false">
      <c r="B45" s="506" t="s">
        <v>591</v>
      </c>
      <c r="C45" s="243" t="s">
        <v>614</v>
      </c>
    </row>
    <row r="46" customFormat="false" ht="15" hidden="false" customHeight="false" outlineLevel="0" collapsed="false">
      <c r="B46" s="506" t="s">
        <v>592</v>
      </c>
      <c r="C46" s="243" t="s">
        <v>614</v>
      </c>
    </row>
    <row r="47" customFormat="false" ht="15" hidden="false" customHeight="false" outlineLevel="0" collapsed="false">
      <c r="B47" s="507" t="s">
        <v>615</v>
      </c>
      <c r="C47" s="238" t="s">
        <v>616</v>
      </c>
    </row>
    <row r="48" customFormat="false" ht="15" hidden="false" customHeight="false" outlineLevel="0" collapsed="false">
      <c r="B48" s="507" t="s">
        <v>617</v>
      </c>
      <c r="C48" s="238" t="s">
        <v>616</v>
      </c>
    </row>
    <row r="49" customFormat="false" ht="15" hidden="false" customHeight="false" outlineLevel="0" collapsed="false">
      <c r="C49" s="238"/>
    </row>
  </sheetData>
  <hyperlinks>
    <hyperlink ref="C9" r:id="rId1" display="\\DT-PC\DataExtraction&amp;Correction\квартальные\am\ГОСБ_АРМЕНИИ\Даурен_РА"/>
    <hyperlink ref="C16" r:id="rId2" display="\\DT-PC\DataExtraction&amp;Correction\квартальные\am\ГОСБ_АРМЕНИИ\Нац_счета(2000-2014)"/>
    <hyperlink ref="C17" r:id="rId3" display="\\DT-PC\DataExtraction&amp;Correction\квартальные\am\ГОСБ_АРМЕНИИ\Нац_счета(2000-2014)"/>
    <hyperlink ref="C18" r:id="rId4" display="\\DT-PC\DataExtraction&amp;Correction\квартальные\am\ГОСБ_АРМЕНИИ\Нац_счета(2000-2014)"/>
    <hyperlink ref="C19" r:id="rId5" display="\\DT-PC\DataExtraction&amp;Correction\квартальные\am\ГОСБ_АРМЕНИИ\Нац_счета(2000-2014)"/>
    <hyperlink ref="C20" r:id="rId6" display="\\DT-PC\DataExtraction&amp;Correction\квартальные\am\ВВП в соответствии с европейской системой счетов (NASE 1 ) 2000-2011гг"/>
    <hyperlink ref="C21" r:id="rId7" display="\\DT-PC\DataExtraction&amp;Correction\квартальные\am\ВВП в соответствии с европейской системой счетов (NASE 1 ) 2000-2011гг"/>
    <hyperlink ref="C22" r:id="rId8" display="\\DT-PC\DataExtraction&amp;Correction\квартальные\am\ВВП в соответствии с европейской системой счетов (NASE 1 ) 2000-2011гг"/>
    <hyperlink ref="C23" r:id="rId9" display="\\DT-PC\DataExtraction&amp;Correction\квартальные\am\ВВП в соответствии с европейской системой счетов (NASE 1 ) 2000-2011гг"/>
    <hyperlink ref="C24" r:id="rId10" display="\\DT-PC\DataExtraction&amp;Correction\квартальные\am\ВВП в соответствии с европейской системой счетов (NASE 1 ) 2000-2011гг"/>
    <hyperlink ref="C25" r:id="rId11" display="\\DT-PC\DataExtraction&amp;Correction\квартальные\am\ВВП в соответствии с европейской системой счетов (NASE 1 ) 2000-2011гг"/>
    <hyperlink ref="C26" r:id="rId12" display="\\DT-PC\DataExtraction&amp;Correction\квартальные\am\ВВП в соответствии с европейской системой счетов (NASE 1 ) 2000-2011гг"/>
    <hyperlink ref="C27" r:id="rId13" display="\\DT-PC\DataExtraction&amp;Correction\квартальные\am\ВВП в соответствии с европейской системой счетов (NASE 1 ) 2000-2011гг"/>
    <hyperlink ref="C28" r:id="rId14" display="\\DT-PC\DataExtraction&amp;Correction\квартальные\am\ВВП в соответствии с европейской системой счетов (NASE 1 ) 2000-2011гг"/>
    <hyperlink ref="C29" r:id="rId15" display="\\DT-PC\DataExtraction&amp;Correction\квартальные\am\ВВП в соответствии с европейской системой счетов (NASE 1 ) 2000-2011гг"/>
    <hyperlink ref="C30" r:id="rId16" display="\\DT-PC\DataExtraction&amp;Correction\квартальные\am\ВВП в соответствии с европейской системой счетов (NASE 1 ) 2000-2011гг"/>
    <hyperlink ref="C31" r:id="rId17" display="\\DT-PC\DataExtraction&amp;Correction\квартальные\am\ВВП в соответствии с европейской системой счетов (NASE 1 ) 2000-2011гг"/>
    <hyperlink ref="C32" r:id="rId18" display="\\DT-PC\DataExtraction&amp;Correction\квартальные\am\ВВП в соответствии с европейской системой счетов (NASE 1 ) 2000-2011гг"/>
    <hyperlink ref="C33" r:id="rId19" display="\\DT-PC\DataExtraction&amp;Correction\квартальные\am\ВВП в соответствии с европейской системой счетов (NASE 1 ) 2000-2011гг"/>
    <hyperlink ref="C34" r:id="rId20" display="\\DT-PC\DataExtraction&amp;Correction\квартальные\am\ВВП в соответствии с европейской системой счетов (NASE 1 ) 2000-2011гг"/>
    <hyperlink ref="C35" r:id="rId21" display="\\DT-PC\DataExtraction&amp;Correction\квартальные\am\Deposits by sectors"/>
    <hyperlink ref="C36" r:id="rId22" display="\\DT-PC\DataExtraction&amp;Correction\квартальные\am\Deposits by sectors"/>
    <hyperlink ref="C37" r:id="rId23" display="\\DT-PC\DataExtraction&amp;Correction\квартальные\am\Deposits by sectors"/>
    <hyperlink ref="C38" r:id="rId24" display="\\DT-PC\DataExtraction&amp;Correction\квартальные\am\Deposits by sectors"/>
    <hyperlink ref="C39" r:id="rId25" display="\\DT-PC\DataExtraction&amp;Correction\квартальные\am\INTEREST RATES,% (Deposits. Loans)"/>
    <hyperlink ref="C40" r:id="rId26" display="\\DT-PC\DataExtraction&amp;Correction\квартальные\am\INTEREST RATES,% (Deposits. Loans)"/>
    <hyperlink ref="C41" r:id="rId27" display="\\DT-PC\DataExtraction&amp;Correction\квартальные\am\INTEREST RATES,% (Deposits. Loans)"/>
    <hyperlink ref="C42" r:id="rId28" display="\\DT-PC\DataExtraction&amp;Correction\квартальные\am\INTEREST RATES,% (Deposits. Loans)"/>
    <hyperlink ref="C43" r:id="rId29" display="\\DT-PC\DataExtraction&amp;Correction\квартальные\am\INTEREST RATES,% (Deposits. Loans)"/>
    <hyperlink ref="C44" r:id="rId30" display="\\DT-PC\DataExtraction&amp;Correction\квартальные\am\INTEREST RATES,% (Deposits. Loans)"/>
    <hyperlink ref="C45" r:id="rId31" display="\\DT-PC\DataExtraction&amp;Correction\квартальные\am\INTEREST RATES,% (Deposits. Loans)"/>
    <hyperlink ref="C46" r:id="rId32" display="\\DT-PC\DataExtraction&amp;Correction\квартальные\am\INTEREST RATES,% (Deposits. Loans)"/>
    <hyperlink ref="C47" r:id="rId33" display="\\DT-PC\DataExtraction&amp;Correction\квартальные\am\loans(credit) by s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025" min="1" style="508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025" min="1" style="0" width="8.45"/>
  </cols>
  <sheetData>
    <row r="1" customFormat="false" ht="15" hidden="false" customHeight="false" outlineLevel="0" collapsed="false">
      <c r="A1" s="509" t="n">
        <v>6282.1</v>
      </c>
    </row>
    <row r="2" customFormat="false" ht="15" hidden="false" customHeight="false" outlineLevel="0" collapsed="false">
      <c r="A2" s="509" t="n">
        <v>100</v>
      </c>
    </row>
    <row r="3" customFormat="false" ht="15" hidden="false" customHeight="false" outlineLevel="0" collapsed="false">
      <c r="A3" s="509" t="n">
        <v>42.2</v>
      </c>
    </row>
    <row r="4" customFormat="false" ht="15" hidden="false" customHeight="false" outlineLevel="0" collapsed="false">
      <c r="A4" s="510" t="n">
        <v>7322.9</v>
      </c>
    </row>
    <row r="5" customFormat="false" ht="15" hidden="false" customHeight="false" outlineLevel="0" collapsed="false">
      <c r="A5" s="509" t="n">
        <v>100</v>
      </c>
    </row>
    <row r="6" customFormat="false" ht="15" hidden="false" customHeight="false" outlineLevel="0" collapsed="false">
      <c r="A6" s="509" t="n">
        <v>40.1</v>
      </c>
    </row>
    <row r="7" customFormat="false" ht="15" hidden="false" customHeight="false" outlineLevel="0" collapsed="false">
      <c r="A7" s="510" t="n">
        <v>7460.8</v>
      </c>
    </row>
    <row r="8" customFormat="false" ht="15" hidden="false" customHeight="false" outlineLevel="0" collapsed="false">
      <c r="A8" s="509" t="n">
        <v>100</v>
      </c>
    </row>
    <row r="9" customFormat="false" ht="15" hidden="false" customHeight="false" outlineLevel="0" collapsed="false">
      <c r="A9" s="509" t="n">
        <v>37</v>
      </c>
    </row>
    <row r="10" customFormat="false" ht="15" hidden="false" customHeight="false" outlineLevel="0" collapsed="false">
      <c r="A10" s="510" t="n">
        <v>7295.6</v>
      </c>
    </row>
    <row r="11" customFormat="false" ht="15" hidden="false" customHeight="false" outlineLevel="0" collapsed="false">
      <c r="A11" s="509" t="n">
        <v>100</v>
      </c>
    </row>
    <row r="12" customFormat="false" ht="15" hidden="false" customHeight="false" outlineLevel="0" collapsed="false">
      <c r="A12" s="509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5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2" topLeftCell="AG70" activePane="bottomRight" state="frozen"/>
      <selection pane="topLeft" activeCell="A1" activeCellId="0" sqref="A1"/>
      <selection pane="topRight" activeCell="AG1" activeCellId="0" sqref="AG1"/>
      <selection pane="bottomLeft" activeCell="A70" activeCellId="0" sqref="A70"/>
      <selection pane="bottomRight" activeCell="AR27" activeCellId="0" sqref="AR27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12.57"/>
    <col collapsed="false" customWidth="true" hidden="false" outlineLevel="0" max="3" min="3" style="0" width="14.7"/>
    <col collapsed="false" customWidth="true" hidden="false" outlineLevel="0" max="4" min="4" style="0" width="16.14"/>
    <col collapsed="false" customWidth="false" hidden="false" outlineLevel="0" max="5" min="5" style="0" width="11.42"/>
    <col collapsed="false" customWidth="true" hidden="false" outlineLevel="0" max="6" min="6" style="0" width="12.57"/>
    <col collapsed="false" customWidth="true" hidden="false" outlineLevel="0" max="7" min="7" style="0" width="12.71"/>
    <col collapsed="false" customWidth="true" hidden="false" outlineLevel="0" max="8" min="8" style="0" width="10.71"/>
    <col collapsed="false" customWidth="true" hidden="false" outlineLevel="0" max="10" min="9" style="0" width="10.42"/>
    <col collapsed="false" customWidth="true" hidden="false" outlineLevel="0" max="11" min="11" style="0" width="11.86"/>
    <col collapsed="false" customWidth="true" hidden="false" outlineLevel="0" max="12" min="12" style="0" width="8.45"/>
    <col collapsed="false" customWidth="true" hidden="false" outlineLevel="0" max="13" min="13" style="0" width="10.29"/>
    <col collapsed="false" customWidth="true" hidden="false" outlineLevel="0" max="14" min="14" style="22" width="16.29"/>
    <col collapsed="false" customWidth="true" hidden="false" outlineLevel="0" max="15" min="15" style="22" width="12.71"/>
    <col collapsed="false" customWidth="true" hidden="false" outlineLevel="0" max="16" min="16" style="22" width="15.71"/>
    <col collapsed="false" customWidth="true" hidden="false" outlineLevel="0" max="17" min="17" style="22" width="13.57"/>
    <col collapsed="false" customWidth="true" hidden="false" outlineLevel="0" max="18" min="18" style="22" width="16.29"/>
    <col collapsed="false" customWidth="true" hidden="false" outlineLevel="0" max="19" min="19" style="22" width="16.57"/>
    <col collapsed="false" customWidth="true" hidden="false" outlineLevel="0" max="20" min="20" style="22" width="14.15"/>
    <col collapsed="false" customWidth="true" hidden="false" outlineLevel="0" max="21" min="21" style="22" width="18.14"/>
    <col collapsed="false" customWidth="true" hidden="false" outlineLevel="0" max="22" min="22" style="22" width="15.57"/>
    <col collapsed="false" customWidth="true" hidden="false" outlineLevel="0" max="23" min="23" style="22" width="15.29"/>
    <col collapsed="false" customWidth="true" hidden="false" outlineLevel="0" max="24" min="24" style="22" width="12.42"/>
    <col collapsed="false" customWidth="true" hidden="false" outlineLevel="0" max="25" min="25" style="22" width="11.71"/>
    <col collapsed="false" customWidth="true" hidden="false" outlineLevel="0" max="26" min="26" style="22" width="11.86"/>
    <col collapsed="false" customWidth="true" hidden="false" outlineLevel="0" max="27" min="27" style="22" width="18.29"/>
    <col collapsed="false" customWidth="true" hidden="false" outlineLevel="0" max="29" min="28" style="22" width="15.57"/>
    <col collapsed="false" customWidth="true" hidden="false" outlineLevel="0" max="30" min="30" style="22" width="17.58"/>
    <col collapsed="false" customWidth="true" hidden="false" outlineLevel="0" max="31" min="31" style="22" width="10.14"/>
    <col collapsed="false" customWidth="true" hidden="false" outlineLevel="0" max="32" min="32" style="22" width="11.14"/>
    <col collapsed="false" customWidth="true" hidden="false" outlineLevel="0" max="33" min="33" style="22" width="13.14"/>
    <col collapsed="false" customWidth="true" hidden="false" outlineLevel="0" max="34" min="34" style="22" width="18"/>
    <col collapsed="false" customWidth="true" hidden="false" outlineLevel="0" max="35" min="35" style="22" width="18.29"/>
    <col collapsed="false" customWidth="true" hidden="false" outlineLevel="0" max="36" min="36" style="0" width="11.99"/>
    <col collapsed="false" customWidth="true" hidden="false" outlineLevel="0" max="37" min="37" style="22" width="16.42"/>
    <col collapsed="false" customWidth="true" hidden="false" outlineLevel="0" max="38" min="38" style="22" width="15"/>
    <col collapsed="false" customWidth="true" hidden="false" outlineLevel="0" max="39" min="39" style="22" width="19.29"/>
    <col collapsed="false" customWidth="true" hidden="false" outlineLevel="0" max="40" min="40" style="22" width="13.14"/>
    <col collapsed="false" customWidth="true" hidden="false" outlineLevel="0" max="43" min="41" style="0" width="15.71"/>
    <col collapsed="false" customWidth="true" hidden="false" outlineLevel="0" max="44" min="44" style="23" width="15.71"/>
    <col collapsed="false" customWidth="true" hidden="false" outlineLevel="0" max="45" min="45" style="24" width="19.57"/>
    <col collapsed="false" customWidth="true" hidden="false" outlineLevel="0" max="46" min="46" style="23" width="15.71"/>
    <col collapsed="false" customWidth="true" hidden="false" outlineLevel="0" max="47" min="47" style="0" width="15.71"/>
    <col collapsed="false" customWidth="true" hidden="false" outlineLevel="0" max="48" min="48" style="23" width="15.71"/>
    <col collapsed="false" customWidth="true" hidden="false" outlineLevel="0" max="49" min="49" style="0" width="15.71"/>
    <col collapsed="false" customWidth="true" hidden="false" outlineLevel="0" max="51" min="50" style="22" width="18.42"/>
    <col collapsed="false" customWidth="true" hidden="false" outlineLevel="0" max="52" min="52" style="22" width="17.86"/>
    <col collapsed="false" customWidth="true" hidden="false" outlineLevel="0" max="53" min="53" style="22" width="18.14"/>
    <col collapsed="false" customWidth="true" hidden="false" outlineLevel="0" max="54" min="54" style="22" width="14.15"/>
    <col collapsed="false" customWidth="true" hidden="false" outlineLevel="0" max="55" min="55" style="22" width="15.15"/>
    <col collapsed="false" customWidth="true" hidden="false" outlineLevel="0" max="56" min="56" style="22" width="15"/>
    <col collapsed="false" customWidth="true" hidden="false" outlineLevel="0" max="57" min="57" style="22" width="14.01"/>
    <col collapsed="false" customWidth="true" hidden="false" outlineLevel="0" max="58" min="58" style="22" width="18.42"/>
    <col collapsed="false" customWidth="true" hidden="false" outlineLevel="0" max="59" min="59" style="22" width="18.14"/>
    <col collapsed="false" customWidth="true" hidden="false" outlineLevel="0" max="1025" min="60" style="0" width="8.45"/>
  </cols>
  <sheetData>
    <row r="1" customFormat="false" ht="15" hidden="false" customHeight="true" outlineLevel="0" collapsed="false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86</v>
      </c>
      <c r="O1" s="26"/>
      <c r="P1" s="26"/>
      <c r="Q1" s="26"/>
      <c r="R1" s="26"/>
      <c r="S1" s="26"/>
      <c r="T1" s="26"/>
      <c r="U1" s="27" t="s">
        <v>87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5"/>
      <c r="AK1" s="28"/>
      <c r="AL1" s="29" t="s">
        <v>88</v>
      </c>
      <c r="AM1" s="29"/>
      <c r="AN1" s="29"/>
      <c r="AO1" s="30" t="s">
        <v>89</v>
      </c>
      <c r="AP1" s="30"/>
      <c r="AQ1" s="30"/>
      <c r="AR1" s="31" t="s">
        <v>90</v>
      </c>
      <c r="AS1" s="31"/>
      <c r="AT1" s="31"/>
      <c r="AU1" s="31"/>
      <c r="AV1" s="31"/>
      <c r="AW1" s="31"/>
      <c r="AX1" s="32" t="s">
        <v>91</v>
      </c>
      <c r="AY1" s="32"/>
      <c r="AZ1" s="32"/>
      <c r="BA1" s="32"/>
      <c r="BB1" s="32"/>
      <c r="BC1" s="32"/>
      <c r="BD1" s="32"/>
      <c r="BE1" s="32"/>
      <c r="BF1" s="32"/>
      <c r="BG1" s="32"/>
    </row>
    <row r="2" customFormat="false" ht="44.25" hidden="false" customHeight="true" outlineLevel="0" collapsed="false">
      <c r="A2" s="33" t="s">
        <v>92</v>
      </c>
      <c r="B2" s="34" t="s">
        <v>3</v>
      </c>
      <c r="C2" s="34" t="s">
        <v>4</v>
      </c>
      <c r="D2" s="35" t="s">
        <v>93</v>
      </c>
      <c r="E2" s="34" t="s">
        <v>6</v>
      </c>
      <c r="F2" s="36" t="s">
        <v>94</v>
      </c>
      <c r="G2" s="36" t="s">
        <v>84</v>
      </c>
      <c r="H2" s="36" t="s">
        <v>95</v>
      </c>
      <c r="I2" s="36" t="s">
        <v>96</v>
      </c>
      <c r="J2" s="36" t="s">
        <v>97</v>
      </c>
      <c r="K2" s="36" t="s">
        <v>98</v>
      </c>
      <c r="L2" s="36" t="s">
        <v>71</v>
      </c>
      <c r="M2" s="36" t="s">
        <v>77</v>
      </c>
      <c r="N2" s="37" t="s">
        <v>99</v>
      </c>
      <c r="O2" s="38" t="s">
        <v>100</v>
      </c>
      <c r="P2" s="39" t="s">
        <v>101</v>
      </c>
      <c r="Q2" s="39" t="s">
        <v>102</v>
      </c>
      <c r="R2" s="39" t="s">
        <v>103</v>
      </c>
      <c r="S2" s="39" t="s">
        <v>104</v>
      </c>
      <c r="T2" s="30" t="s">
        <v>105</v>
      </c>
      <c r="U2" s="40" t="s">
        <v>106</v>
      </c>
      <c r="V2" s="41" t="s">
        <v>107</v>
      </c>
      <c r="W2" s="40" t="s">
        <v>108</v>
      </c>
      <c r="X2" s="41" t="s">
        <v>109</v>
      </c>
      <c r="Y2" s="42" t="s">
        <v>110</v>
      </c>
      <c r="Z2" s="41" t="s">
        <v>111</v>
      </c>
      <c r="AA2" s="41" t="s">
        <v>112</v>
      </c>
      <c r="AB2" s="41" t="s">
        <v>113</v>
      </c>
      <c r="AC2" s="41" t="s">
        <v>114</v>
      </c>
      <c r="AD2" s="41" t="s">
        <v>115</v>
      </c>
      <c r="AE2" s="42" t="s">
        <v>116</v>
      </c>
      <c r="AF2" s="41" t="s">
        <v>117</v>
      </c>
      <c r="AG2" s="41" t="s">
        <v>118</v>
      </c>
      <c r="AH2" s="41" t="s">
        <v>119</v>
      </c>
      <c r="AI2" s="41" t="s">
        <v>120</v>
      </c>
      <c r="AJ2" s="41" t="s">
        <v>121</v>
      </c>
      <c r="AK2" s="30" t="s">
        <v>122</v>
      </c>
      <c r="AL2" s="30" t="s">
        <v>123</v>
      </c>
      <c r="AM2" s="30" t="s">
        <v>124</v>
      </c>
      <c r="AN2" s="30" t="s">
        <v>125</v>
      </c>
      <c r="AO2" s="30" t="s">
        <v>126</v>
      </c>
      <c r="AP2" s="43" t="s">
        <v>127</v>
      </c>
      <c r="AQ2" s="43" t="s">
        <v>128</v>
      </c>
      <c r="AR2" s="44" t="s">
        <v>129</v>
      </c>
      <c r="AS2" s="44"/>
      <c r="AT2" s="30" t="s">
        <v>130</v>
      </c>
      <c r="AU2" s="30"/>
      <c r="AV2" s="30" t="s">
        <v>128</v>
      </c>
      <c r="AW2" s="30"/>
      <c r="AX2" s="45" t="s">
        <v>131</v>
      </c>
      <c r="AY2" s="45" t="s">
        <v>132</v>
      </c>
      <c r="AZ2" s="45" t="s">
        <v>133</v>
      </c>
      <c r="BA2" s="45" t="s">
        <v>134</v>
      </c>
      <c r="BB2" s="45" t="s">
        <v>135</v>
      </c>
      <c r="BC2" s="45" t="s">
        <v>136</v>
      </c>
      <c r="BD2" s="45" t="s">
        <v>137</v>
      </c>
      <c r="BE2" s="45" t="s">
        <v>138</v>
      </c>
      <c r="BF2" s="45" t="s">
        <v>139</v>
      </c>
      <c r="BG2" s="45" t="s">
        <v>140</v>
      </c>
    </row>
    <row r="3" customFormat="false" ht="15" hidden="false" customHeight="false" outlineLevel="0" collapsed="false">
      <c r="A3" s="46" t="s">
        <v>141</v>
      </c>
      <c r="B3" s="47" t="n">
        <v>679184.232153468</v>
      </c>
      <c r="C3" s="47" t="n">
        <v>543177.334050505</v>
      </c>
      <c r="D3" s="48"/>
      <c r="E3" s="47" t="n">
        <v>143335.434885731</v>
      </c>
      <c r="F3" s="49"/>
      <c r="G3" s="49"/>
      <c r="H3" s="49"/>
      <c r="I3" s="49"/>
      <c r="J3" s="49"/>
      <c r="K3" s="49"/>
      <c r="L3" s="50" t="n">
        <v>12.09</v>
      </c>
      <c r="M3" s="25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5"/>
      <c r="AK3" s="28"/>
      <c r="AL3" s="51"/>
      <c r="AM3" s="51"/>
      <c r="AN3" s="51"/>
      <c r="AO3" s="25"/>
      <c r="AP3" s="25"/>
      <c r="AQ3" s="25"/>
      <c r="AR3" s="50"/>
      <c r="AS3" s="52"/>
      <c r="AT3" s="50"/>
      <c r="AU3" s="25"/>
      <c r="AV3" s="50"/>
      <c r="AW3" s="25"/>
      <c r="AX3" s="28"/>
      <c r="AY3" s="28"/>
      <c r="AZ3" s="28"/>
      <c r="BA3" s="28"/>
      <c r="BB3" s="28"/>
      <c r="BC3" s="28"/>
      <c r="BD3" s="28"/>
      <c r="BE3" s="28"/>
      <c r="BF3" s="28"/>
      <c r="BG3" s="28"/>
    </row>
    <row r="4" customFormat="false" ht="15" hidden="false" customHeight="false" outlineLevel="0" collapsed="false">
      <c r="A4" s="46" t="s">
        <v>142</v>
      </c>
      <c r="B4" s="47" t="n">
        <v>1081724.49107634</v>
      </c>
      <c r="C4" s="47" t="n">
        <v>1071649.30277833</v>
      </c>
      <c r="D4" s="48"/>
      <c r="E4" s="47" t="n">
        <v>138163.422921115</v>
      </c>
      <c r="F4" s="49"/>
      <c r="G4" s="49"/>
      <c r="H4" s="49"/>
      <c r="I4" s="49"/>
      <c r="J4" s="49"/>
      <c r="K4" s="49"/>
      <c r="L4" s="50" t="n">
        <v>33.64</v>
      </c>
      <c r="M4" s="25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5"/>
      <c r="AK4" s="28"/>
      <c r="AL4" s="51"/>
      <c r="AM4" s="51"/>
      <c r="AN4" s="51"/>
      <c r="AO4" s="25"/>
      <c r="AP4" s="25"/>
      <c r="AQ4" s="25"/>
      <c r="AR4" s="50"/>
      <c r="AS4" s="52"/>
      <c r="AT4" s="50"/>
      <c r="AU4" s="25"/>
      <c r="AV4" s="50"/>
      <c r="AW4" s="25"/>
      <c r="AX4" s="28"/>
      <c r="AY4" s="28"/>
      <c r="AZ4" s="28"/>
      <c r="BA4" s="28"/>
      <c r="BB4" s="28"/>
      <c r="BC4" s="28"/>
      <c r="BD4" s="28"/>
      <c r="BE4" s="28"/>
      <c r="BF4" s="28"/>
      <c r="BG4" s="28"/>
    </row>
    <row r="5" customFormat="false" ht="15" hidden="false" customHeight="false" outlineLevel="0" collapsed="false">
      <c r="A5" s="46" t="s">
        <v>143</v>
      </c>
      <c r="B5" s="47" t="n">
        <v>1252975.57669128</v>
      </c>
      <c r="C5" s="47" t="n">
        <v>887750.440153404</v>
      </c>
      <c r="D5" s="48"/>
      <c r="E5" s="47" t="n">
        <v>112783.659620344</v>
      </c>
      <c r="F5" s="49"/>
      <c r="G5" s="49"/>
      <c r="H5" s="49"/>
      <c r="I5" s="49"/>
      <c r="J5" s="49"/>
      <c r="K5" s="49"/>
      <c r="L5" s="50" t="n">
        <v>45.8</v>
      </c>
      <c r="M5" s="25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5"/>
      <c r="AK5" s="28"/>
      <c r="AL5" s="51"/>
      <c r="AM5" s="51"/>
      <c r="AN5" s="51"/>
      <c r="AO5" s="25"/>
      <c r="AP5" s="25"/>
      <c r="AQ5" s="25"/>
      <c r="AR5" s="50"/>
      <c r="AS5" s="52"/>
      <c r="AT5" s="50"/>
      <c r="AU5" s="25"/>
      <c r="AV5" s="50"/>
      <c r="AW5" s="25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customFormat="false" ht="15" hidden="false" customHeight="false" outlineLevel="0" collapsed="false">
      <c r="A6" s="46" t="s">
        <v>144</v>
      </c>
      <c r="B6" s="47" t="n">
        <v>1127066.58393931</v>
      </c>
      <c r="C6" s="47" t="n">
        <v>840988.999348268</v>
      </c>
      <c r="D6" s="48"/>
      <c r="E6" s="47" t="n">
        <v>110689.448135758</v>
      </c>
      <c r="F6" s="49"/>
      <c r="G6" s="49"/>
      <c r="H6" s="49"/>
      <c r="I6" s="49"/>
      <c r="J6" s="49"/>
      <c r="K6" s="49"/>
      <c r="L6" s="50" t="n">
        <v>51.04</v>
      </c>
      <c r="M6" s="25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5"/>
      <c r="AK6" s="28"/>
      <c r="AL6" s="51"/>
      <c r="AM6" s="51"/>
      <c r="AN6" s="51"/>
      <c r="AO6" s="25"/>
      <c r="AP6" s="25"/>
      <c r="AQ6" s="25"/>
      <c r="AR6" s="50"/>
      <c r="AS6" s="52"/>
      <c r="AT6" s="50"/>
      <c r="AU6" s="25"/>
      <c r="AV6" s="50"/>
      <c r="AW6" s="25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customFormat="false" ht="15" hidden="false" customHeight="false" outlineLevel="0" collapsed="false">
      <c r="A7" s="46" t="s">
        <v>145</v>
      </c>
      <c r="B7" s="47" t="n">
        <v>1035025.644629</v>
      </c>
      <c r="C7" s="47" t="n">
        <v>788079.571732669</v>
      </c>
      <c r="D7" s="48"/>
      <c r="E7" s="47" t="n">
        <v>134247.409917193</v>
      </c>
      <c r="F7" s="53"/>
      <c r="G7" s="49"/>
      <c r="H7" s="49"/>
      <c r="I7" s="49"/>
      <c r="J7" s="49"/>
      <c r="K7" s="49"/>
      <c r="L7" s="50" t="n">
        <v>58.2</v>
      </c>
      <c r="M7" s="25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5"/>
      <c r="AK7" s="28"/>
      <c r="AL7" s="51"/>
      <c r="AM7" s="51"/>
      <c r="AN7" s="51"/>
      <c r="AO7" s="25"/>
      <c r="AP7" s="25"/>
      <c r="AQ7" s="25"/>
      <c r="AR7" s="50"/>
      <c r="AS7" s="52"/>
      <c r="AT7" s="50"/>
      <c r="AU7" s="25"/>
      <c r="AV7" s="50"/>
      <c r="AW7" s="25"/>
      <c r="AX7" s="28"/>
      <c r="AY7" s="28"/>
      <c r="AZ7" s="28"/>
      <c r="BA7" s="28"/>
      <c r="BB7" s="28"/>
      <c r="BC7" s="28"/>
      <c r="BD7" s="28"/>
      <c r="BE7" s="28"/>
      <c r="BF7" s="28"/>
      <c r="BG7" s="28"/>
    </row>
    <row r="8" customFormat="false" ht="15" hidden="false" customHeight="false" outlineLevel="0" collapsed="false">
      <c r="A8" s="46" t="s">
        <v>146</v>
      </c>
      <c r="B8" s="47" t="n">
        <v>1023463.61953842</v>
      </c>
      <c r="C8" s="47" t="n">
        <v>722536.157412611</v>
      </c>
      <c r="D8" s="48"/>
      <c r="E8" s="47" t="n">
        <v>139166.882399452</v>
      </c>
      <c r="F8" s="54"/>
      <c r="G8" s="49"/>
      <c r="H8" s="49"/>
      <c r="I8" s="49"/>
      <c r="J8" s="49"/>
      <c r="K8" s="49"/>
      <c r="L8" s="50" t="n">
        <v>62.91</v>
      </c>
      <c r="M8" s="25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5"/>
      <c r="AK8" s="28"/>
      <c r="AL8" s="51"/>
      <c r="AM8" s="51"/>
      <c r="AN8" s="51"/>
      <c r="AO8" s="25"/>
      <c r="AP8" s="25"/>
      <c r="AQ8" s="25"/>
      <c r="AR8" s="50"/>
      <c r="AS8" s="52"/>
      <c r="AT8" s="50"/>
      <c r="AU8" s="25"/>
      <c r="AV8" s="50"/>
      <c r="AW8" s="25"/>
      <c r="AX8" s="28"/>
      <c r="AY8" s="28"/>
      <c r="AZ8" s="28"/>
      <c r="BA8" s="28"/>
      <c r="BB8" s="28"/>
      <c r="BC8" s="28"/>
      <c r="BD8" s="28"/>
      <c r="BE8" s="28"/>
      <c r="BF8" s="28"/>
      <c r="BG8" s="28"/>
    </row>
    <row r="9" customFormat="false" ht="15" hidden="false" customHeight="false" outlineLevel="0" collapsed="false">
      <c r="A9" s="46" t="s">
        <v>147</v>
      </c>
      <c r="B9" s="47" t="n">
        <v>1044432.11724025</v>
      </c>
      <c r="C9" s="47" t="n">
        <v>686411.999777249</v>
      </c>
      <c r="D9" s="48"/>
      <c r="E9" s="47" t="n">
        <v>140736.349403739</v>
      </c>
      <c r="F9" s="54"/>
      <c r="G9" s="49"/>
      <c r="H9" s="49"/>
      <c r="I9" s="49"/>
      <c r="J9" s="49"/>
      <c r="K9" s="49"/>
      <c r="L9" s="50" t="n">
        <v>59.74</v>
      </c>
      <c r="M9" s="25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5"/>
      <c r="AK9" s="28"/>
      <c r="AL9" s="51"/>
      <c r="AM9" s="51"/>
      <c r="AN9" s="51"/>
      <c r="AO9" s="25"/>
      <c r="AP9" s="25"/>
      <c r="AQ9" s="25"/>
      <c r="AR9" s="50"/>
      <c r="AS9" s="52"/>
      <c r="AT9" s="50"/>
      <c r="AU9" s="25"/>
      <c r="AV9" s="50"/>
      <c r="AW9" s="25"/>
      <c r="AX9" s="28"/>
      <c r="AY9" s="28"/>
      <c r="AZ9" s="28"/>
      <c r="BA9" s="28"/>
      <c r="BB9" s="28"/>
      <c r="BC9" s="28"/>
      <c r="BD9" s="28"/>
      <c r="BE9" s="28"/>
      <c r="BF9" s="28"/>
      <c r="BG9" s="28"/>
    </row>
    <row r="10" customFormat="false" ht="15" hidden="false" customHeight="false" outlineLevel="0" collapsed="false">
      <c r="A10" s="46" t="s">
        <v>148</v>
      </c>
      <c r="B10" s="47" t="n">
        <v>997707.26126902</v>
      </c>
      <c r="C10" s="47" t="n">
        <v>728571.009851431</v>
      </c>
      <c r="D10" s="48"/>
      <c r="E10" s="47" t="n">
        <v>140790.961849231</v>
      </c>
      <c r="F10" s="54"/>
      <c r="G10" s="49"/>
      <c r="H10" s="49"/>
      <c r="I10" s="49"/>
      <c r="J10" s="49"/>
      <c r="K10" s="49"/>
      <c r="L10" s="50" t="n">
        <v>62.95</v>
      </c>
      <c r="M10" s="25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5"/>
      <c r="AK10" s="28"/>
      <c r="AL10" s="51"/>
      <c r="AM10" s="51"/>
      <c r="AN10" s="51"/>
      <c r="AO10" s="25"/>
      <c r="AP10" s="25"/>
      <c r="AQ10" s="25"/>
      <c r="AR10" s="50"/>
      <c r="AS10" s="52"/>
      <c r="AT10" s="50"/>
      <c r="AU10" s="25"/>
      <c r="AV10" s="50"/>
      <c r="AW10" s="25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customFormat="false" ht="15" hidden="false" customHeight="false" outlineLevel="0" collapsed="false">
      <c r="A11" s="46" t="s">
        <v>149</v>
      </c>
      <c r="B11" s="47" t="n">
        <v>1015665.06970367</v>
      </c>
      <c r="C11" s="47" t="n">
        <v>693176.513777951</v>
      </c>
      <c r="D11" s="48"/>
      <c r="E11" s="47" t="n">
        <v>135182.73509254</v>
      </c>
      <c r="F11" s="54"/>
      <c r="G11" s="49"/>
      <c r="H11" s="49"/>
      <c r="I11" s="49"/>
      <c r="J11" s="49"/>
      <c r="K11" s="49"/>
      <c r="L11" s="50" t="n">
        <v>64.91</v>
      </c>
      <c r="M11" s="25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5"/>
      <c r="AK11" s="28"/>
      <c r="AL11" s="51"/>
      <c r="AM11" s="51"/>
      <c r="AN11" s="51"/>
      <c r="AO11" s="25"/>
      <c r="AP11" s="25"/>
      <c r="AQ11" s="25"/>
      <c r="AR11" s="50"/>
      <c r="AS11" s="52"/>
      <c r="AT11" s="50"/>
      <c r="AU11" s="25"/>
      <c r="AV11" s="50"/>
      <c r="AW11" s="25"/>
      <c r="AX11" s="28"/>
      <c r="AY11" s="28"/>
      <c r="AZ11" s="28"/>
      <c r="BA11" s="28"/>
      <c r="BB11" s="28"/>
      <c r="BC11" s="28"/>
      <c r="BD11" s="28"/>
      <c r="BE11" s="28"/>
      <c r="BF11" s="28"/>
      <c r="BG11" s="28"/>
    </row>
    <row r="12" customFormat="false" ht="15" hidden="false" customHeight="false" outlineLevel="0" collapsed="false">
      <c r="A12" s="46" t="s">
        <v>150</v>
      </c>
      <c r="B12" s="47" t="n">
        <v>1020650.18334481</v>
      </c>
      <c r="C12" s="47" t="n">
        <v>674053.768667394</v>
      </c>
      <c r="D12" s="48"/>
      <c r="E12" s="47" t="n">
        <v>129345.865186934</v>
      </c>
      <c r="F12" s="54"/>
      <c r="G12" s="49"/>
      <c r="H12" s="49"/>
      <c r="I12" s="49"/>
      <c r="J12" s="49"/>
      <c r="K12" s="49"/>
      <c r="L12" s="50" t="n">
        <v>66.24</v>
      </c>
      <c r="M12" s="25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5"/>
      <c r="AK12" s="28"/>
      <c r="AL12" s="51"/>
      <c r="AM12" s="51"/>
      <c r="AN12" s="51"/>
      <c r="AO12" s="25"/>
      <c r="AP12" s="25"/>
      <c r="AQ12" s="25"/>
      <c r="AR12" s="50"/>
      <c r="AS12" s="52"/>
      <c r="AT12" s="50"/>
      <c r="AU12" s="25"/>
      <c r="AV12" s="50"/>
      <c r="AW12" s="25"/>
      <c r="AX12" s="28"/>
      <c r="AY12" s="28"/>
      <c r="AZ12" s="28"/>
      <c r="BA12" s="28"/>
      <c r="BB12" s="28"/>
      <c r="BC12" s="28"/>
      <c r="BD12" s="28"/>
      <c r="BE12" s="28"/>
      <c r="BF12" s="28"/>
      <c r="BG12" s="28"/>
    </row>
    <row r="13" customFormat="false" ht="15" hidden="false" customHeight="false" outlineLevel="0" collapsed="false">
      <c r="A13" s="46" t="s">
        <v>151</v>
      </c>
      <c r="B13" s="47" t="n">
        <v>1022661.99633684</v>
      </c>
      <c r="C13" s="47" t="n">
        <v>714698.010493497</v>
      </c>
      <c r="D13" s="48"/>
      <c r="E13" s="47" t="n">
        <v>132622.396343518</v>
      </c>
      <c r="F13" s="54"/>
      <c r="G13" s="49"/>
      <c r="H13" s="49"/>
      <c r="I13" s="49"/>
      <c r="J13" s="49"/>
      <c r="K13" s="49"/>
      <c r="L13" s="50" t="n">
        <v>67.5</v>
      </c>
      <c r="M13" s="25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5"/>
      <c r="AK13" s="28"/>
      <c r="AL13" s="51"/>
      <c r="AM13" s="51"/>
      <c r="AN13" s="51"/>
      <c r="AO13" s="25"/>
      <c r="AP13" s="25"/>
      <c r="AQ13" s="25"/>
      <c r="AR13" s="50"/>
      <c r="AS13" s="52"/>
      <c r="AT13" s="50"/>
      <c r="AU13" s="25"/>
      <c r="AV13" s="50"/>
      <c r="AW13" s="25"/>
      <c r="AX13" s="28"/>
      <c r="AY13" s="28"/>
      <c r="AZ13" s="28"/>
      <c r="BA13" s="28"/>
      <c r="BB13" s="28"/>
      <c r="BC13" s="28"/>
      <c r="BD13" s="28"/>
      <c r="BE13" s="28"/>
      <c r="BF13" s="28"/>
      <c r="BG13" s="28"/>
    </row>
    <row r="14" customFormat="false" ht="15" hidden="false" customHeight="false" outlineLevel="0" collapsed="false">
      <c r="A14" s="46" t="s">
        <v>152</v>
      </c>
      <c r="B14" s="47" t="n">
        <v>1054070.87138786</v>
      </c>
      <c r="C14" s="47" t="n">
        <v>687524.87175034</v>
      </c>
      <c r="D14" s="48"/>
      <c r="E14" s="47" t="n">
        <v>134274.584352833</v>
      </c>
      <c r="F14" s="54"/>
      <c r="G14" s="49"/>
      <c r="H14" s="49"/>
      <c r="I14" s="49"/>
      <c r="J14" s="49"/>
      <c r="K14" s="49"/>
      <c r="L14" s="50" t="n">
        <v>70.56</v>
      </c>
      <c r="M14" s="25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5"/>
      <c r="AK14" s="28"/>
      <c r="AL14" s="51"/>
      <c r="AM14" s="51"/>
      <c r="AN14" s="51"/>
      <c r="AO14" s="25"/>
      <c r="AP14" s="25"/>
      <c r="AQ14" s="25"/>
      <c r="AR14" s="50"/>
      <c r="AS14" s="52"/>
      <c r="AT14" s="50"/>
      <c r="AU14" s="25"/>
      <c r="AV14" s="50"/>
      <c r="AW14" s="25"/>
      <c r="AX14" s="28"/>
      <c r="AY14" s="28"/>
      <c r="AZ14" s="28"/>
      <c r="BA14" s="28"/>
      <c r="BB14" s="28"/>
      <c r="BC14" s="28"/>
      <c r="BD14" s="28"/>
      <c r="BE14" s="28"/>
      <c r="BF14" s="28"/>
      <c r="BG14" s="28"/>
    </row>
    <row r="15" customFormat="false" ht="15" hidden="false" customHeight="false" outlineLevel="0" collapsed="false">
      <c r="A15" s="46" t="s">
        <v>153</v>
      </c>
      <c r="B15" s="47" t="n">
        <v>1015072.74223045</v>
      </c>
      <c r="C15" s="47" t="n">
        <v>694687.086171517</v>
      </c>
      <c r="D15" s="48"/>
      <c r="E15" s="47" t="n">
        <v>140354.665601459</v>
      </c>
      <c r="F15" s="54"/>
      <c r="G15" s="49"/>
      <c r="H15" s="49"/>
      <c r="I15" s="49"/>
      <c r="J15" s="49"/>
      <c r="K15" s="49"/>
      <c r="L15" s="50" t="n">
        <v>75.26</v>
      </c>
      <c r="M15" s="25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5"/>
      <c r="AK15" s="28"/>
      <c r="AL15" s="51"/>
      <c r="AM15" s="51"/>
      <c r="AN15" s="51"/>
      <c r="AO15" s="25"/>
      <c r="AP15" s="25"/>
      <c r="AQ15" s="25"/>
      <c r="AR15" s="50"/>
      <c r="AS15" s="52"/>
      <c r="AT15" s="50"/>
      <c r="AU15" s="25"/>
      <c r="AV15" s="50"/>
      <c r="AW15" s="25"/>
      <c r="AX15" s="28"/>
      <c r="AY15" s="28"/>
      <c r="AZ15" s="28"/>
      <c r="BA15" s="28"/>
      <c r="BB15" s="28"/>
      <c r="BC15" s="28"/>
      <c r="BD15" s="28"/>
      <c r="BE15" s="28"/>
      <c r="BF15" s="28"/>
      <c r="BG15" s="28"/>
    </row>
    <row r="16" customFormat="false" ht="15" hidden="false" customHeight="false" outlineLevel="0" collapsed="false">
      <c r="A16" s="46" t="s">
        <v>154</v>
      </c>
      <c r="B16" s="47" t="n">
        <v>1031179.9806222</v>
      </c>
      <c r="C16" s="47" t="n">
        <v>770382.356294576</v>
      </c>
      <c r="D16" s="48"/>
      <c r="E16" s="47" t="n">
        <v>128885.967950851</v>
      </c>
      <c r="F16" s="54"/>
      <c r="G16" s="49"/>
      <c r="H16" s="49"/>
      <c r="I16" s="49"/>
      <c r="J16" s="49"/>
      <c r="K16" s="49"/>
      <c r="L16" s="50" t="n">
        <v>75.4</v>
      </c>
      <c r="M16" s="25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5"/>
      <c r="AK16" s="28"/>
      <c r="AL16" s="51"/>
      <c r="AM16" s="51"/>
      <c r="AN16" s="51"/>
      <c r="AO16" s="25"/>
      <c r="AP16" s="25"/>
      <c r="AQ16" s="25"/>
      <c r="AR16" s="50"/>
      <c r="AS16" s="52"/>
      <c r="AT16" s="50"/>
      <c r="AU16" s="25"/>
      <c r="AV16" s="50"/>
      <c r="AW16" s="25"/>
      <c r="AX16" s="28"/>
      <c r="AY16" s="28"/>
      <c r="AZ16" s="28"/>
      <c r="BA16" s="28"/>
      <c r="BB16" s="28"/>
      <c r="BC16" s="28"/>
      <c r="BD16" s="28"/>
      <c r="BE16" s="28"/>
      <c r="BF16" s="28"/>
      <c r="BG16" s="28"/>
    </row>
    <row r="17" customFormat="false" ht="15" hidden="false" customHeight="false" outlineLevel="0" collapsed="false">
      <c r="A17" s="46" t="s">
        <v>155</v>
      </c>
      <c r="B17" s="47" t="n">
        <v>1076981.86147079</v>
      </c>
      <c r="C17" s="47" t="n">
        <v>739951.861406306</v>
      </c>
      <c r="D17" s="48"/>
      <c r="E17" s="47" t="n">
        <v>126010.265902437</v>
      </c>
      <c r="F17" s="54"/>
      <c r="G17" s="49"/>
      <c r="H17" s="49"/>
      <c r="I17" s="49"/>
      <c r="J17" s="49"/>
      <c r="K17" s="49"/>
      <c r="L17" s="50" t="n">
        <v>75.54</v>
      </c>
      <c r="M17" s="25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5"/>
      <c r="AK17" s="28"/>
      <c r="AL17" s="51"/>
      <c r="AM17" s="51"/>
      <c r="AN17" s="51"/>
      <c r="AO17" s="25"/>
      <c r="AP17" s="25"/>
      <c r="AQ17" s="25"/>
      <c r="AR17" s="50"/>
      <c r="AS17" s="52"/>
      <c r="AT17" s="50"/>
      <c r="AU17" s="25"/>
      <c r="AV17" s="50"/>
      <c r="AW17" s="25"/>
      <c r="AX17" s="28"/>
      <c r="AY17" s="28"/>
      <c r="AZ17" s="28"/>
      <c r="BA17" s="28"/>
      <c r="BB17" s="28"/>
      <c r="BC17" s="28"/>
      <c r="BD17" s="28"/>
      <c r="BE17" s="28"/>
      <c r="BF17" s="28"/>
      <c r="BG17" s="28"/>
    </row>
    <row r="18" customFormat="false" ht="15" hidden="false" customHeight="false" outlineLevel="0" collapsed="false">
      <c r="A18" s="46" t="s">
        <v>156</v>
      </c>
      <c r="B18" s="47" t="n">
        <v>1061990.98955568</v>
      </c>
      <c r="C18" s="47" t="n">
        <v>746446.60777287</v>
      </c>
      <c r="D18" s="55"/>
      <c r="E18" s="47" t="n">
        <v>123674.121674132</v>
      </c>
      <c r="F18" s="54"/>
      <c r="G18" s="49"/>
      <c r="H18" s="49"/>
      <c r="I18" s="49"/>
      <c r="J18" s="49"/>
      <c r="K18" s="49"/>
      <c r="L18" s="50" t="n">
        <v>75.55</v>
      </c>
      <c r="M18" s="25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5"/>
      <c r="AK18" s="28"/>
      <c r="AL18" s="51"/>
      <c r="AM18" s="51"/>
      <c r="AN18" s="51"/>
      <c r="AO18" s="25"/>
      <c r="AP18" s="25"/>
      <c r="AQ18" s="25"/>
      <c r="AR18" s="50"/>
      <c r="AS18" s="52"/>
      <c r="AT18" s="50"/>
      <c r="AU18" s="25"/>
      <c r="AV18" s="50"/>
      <c r="AW18" s="25"/>
      <c r="AX18" s="28"/>
      <c r="AY18" s="28"/>
      <c r="AZ18" s="28"/>
      <c r="BA18" s="28"/>
      <c r="BB18" s="28"/>
      <c r="BC18" s="28"/>
      <c r="BD18" s="28"/>
      <c r="BE18" s="28"/>
      <c r="BF18" s="28"/>
      <c r="BG18" s="28"/>
    </row>
    <row r="19" customFormat="false" ht="15" hidden="false" customHeight="false" outlineLevel="0" collapsed="false">
      <c r="A19" s="46" t="s">
        <v>157</v>
      </c>
      <c r="B19" s="47" t="n">
        <v>1053030.91007571</v>
      </c>
      <c r="C19" s="47" t="n">
        <v>742220.181878874</v>
      </c>
      <c r="D19" s="55"/>
      <c r="E19" s="47" t="n">
        <v>104142.883931827</v>
      </c>
      <c r="F19" s="54"/>
      <c r="G19" s="49"/>
      <c r="H19" s="49"/>
      <c r="I19" s="49"/>
      <c r="J19" s="49"/>
      <c r="K19" s="49"/>
      <c r="L19" s="50" t="n">
        <v>76.31</v>
      </c>
      <c r="M19" s="25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5"/>
      <c r="AK19" s="28"/>
      <c r="AL19" s="51"/>
      <c r="AM19" s="51"/>
      <c r="AN19" s="51"/>
      <c r="AO19" s="25"/>
      <c r="AP19" s="25"/>
      <c r="AQ19" s="25"/>
      <c r="AR19" s="50"/>
      <c r="AS19" s="52"/>
      <c r="AT19" s="50"/>
      <c r="AU19" s="25"/>
      <c r="AV19" s="50"/>
      <c r="AW19" s="25"/>
      <c r="AX19" s="28"/>
      <c r="AY19" s="28"/>
      <c r="AZ19" s="28"/>
      <c r="BA19" s="28"/>
      <c r="BB19" s="28"/>
      <c r="BC19" s="28"/>
      <c r="BD19" s="28"/>
      <c r="BE19" s="28"/>
      <c r="BF19" s="28"/>
      <c r="BG19" s="28"/>
    </row>
    <row r="20" customFormat="false" ht="15" hidden="false" customHeight="false" outlineLevel="0" collapsed="false">
      <c r="A20" s="46" t="s">
        <v>158</v>
      </c>
      <c r="B20" s="47" t="n">
        <v>1049276.49085115</v>
      </c>
      <c r="C20" s="47" t="n">
        <v>743898.166835832</v>
      </c>
      <c r="D20" s="55"/>
      <c r="E20" s="47" t="n">
        <v>107365.504053174</v>
      </c>
      <c r="F20" s="54"/>
      <c r="G20" s="49"/>
      <c r="H20" s="49"/>
      <c r="I20" s="49"/>
      <c r="J20" s="49"/>
      <c r="K20" s="49"/>
      <c r="L20" s="50" t="n">
        <v>76.61</v>
      </c>
      <c r="M20" s="25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5"/>
      <c r="AK20" s="51"/>
      <c r="AL20" s="51"/>
      <c r="AM20" s="51"/>
      <c r="AN20" s="51"/>
      <c r="AO20" s="25"/>
      <c r="AP20" s="25"/>
      <c r="AQ20" s="25"/>
      <c r="AR20" s="50"/>
      <c r="AS20" s="52"/>
      <c r="AT20" s="50"/>
      <c r="AU20" s="25"/>
      <c r="AV20" s="50"/>
      <c r="AW20" s="25"/>
      <c r="AX20" s="28"/>
      <c r="AY20" s="28"/>
      <c r="AZ20" s="28"/>
      <c r="BA20" s="28"/>
      <c r="BB20" s="28"/>
      <c r="BC20" s="28"/>
      <c r="BD20" s="28"/>
      <c r="BE20" s="28"/>
      <c r="BF20" s="28"/>
      <c r="BG20" s="28"/>
    </row>
    <row r="21" customFormat="false" ht="15" hidden="false" customHeight="false" outlineLevel="0" collapsed="false">
      <c r="A21" s="46" t="s">
        <v>159</v>
      </c>
      <c r="B21" s="47" t="n">
        <v>996824.704349511</v>
      </c>
      <c r="C21" s="47" t="n">
        <v>735612.512759431</v>
      </c>
      <c r="D21" s="55"/>
      <c r="E21" s="47" t="n">
        <v>119930.55186315</v>
      </c>
      <c r="F21" s="54"/>
      <c r="G21" s="49"/>
      <c r="H21" s="49"/>
      <c r="I21" s="49"/>
      <c r="J21" s="49"/>
      <c r="K21" s="49"/>
      <c r="L21" s="50" t="n">
        <v>78.13</v>
      </c>
      <c r="M21" s="25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5"/>
      <c r="AK21" s="51"/>
      <c r="AL21" s="51"/>
      <c r="AM21" s="51"/>
      <c r="AN21" s="51"/>
      <c r="AO21" s="25"/>
      <c r="AP21" s="25"/>
      <c r="AQ21" s="25"/>
      <c r="AR21" s="50"/>
      <c r="AS21" s="52"/>
      <c r="AT21" s="50"/>
      <c r="AU21" s="25"/>
      <c r="AV21" s="50"/>
      <c r="AW21" s="25"/>
      <c r="AX21" s="28"/>
      <c r="AY21" s="28"/>
      <c r="AZ21" s="28"/>
      <c r="BA21" s="28"/>
      <c r="BB21" s="28"/>
      <c r="BC21" s="28"/>
      <c r="BD21" s="28"/>
      <c r="BE21" s="28"/>
      <c r="BF21" s="28"/>
      <c r="BG21" s="28"/>
    </row>
    <row r="22" customFormat="false" ht="15" hidden="false" customHeight="false" outlineLevel="0" collapsed="false">
      <c r="A22" s="46" t="s">
        <v>160</v>
      </c>
      <c r="B22" s="47" t="n">
        <v>1011175.7478762</v>
      </c>
      <c r="C22" s="47" t="n">
        <v>789597.953097447</v>
      </c>
      <c r="D22" s="55"/>
      <c r="E22" s="47" t="n">
        <v>111622.642209761</v>
      </c>
      <c r="F22" s="54"/>
      <c r="G22" s="49"/>
      <c r="H22" s="49"/>
      <c r="I22" s="49"/>
      <c r="J22" s="49"/>
      <c r="K22" s="49"/>
      <c r="L22" s="50" t="n">
        <v>82.16</v>
      </c>
      <c r="M22" s="25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5"/>
      <c r="AK22" s="51"/>
      <c r="AL22" s="51"/>
      <c r="AM22" s="51"/>
      <c r="AN22" s="51"/>
      <c r="AO22" s="25"/>
      <c r="AP22" s="25"/>
      <c r="AQ22" s="25"/>
      <c r="AR22" s="50"/>
      <c r="AS22" s="52"/>
      <c r="AT22" s="50"/>
      <c r="AU22" s="25"/>
      <c r="AV22" s="50"/>
      <c r="AW22" s="25"/>
      <c r="AX22" s="28"/>
      <c r="AY22" s="28"/>
      <c r="AZ22" s="28"/>
      <c r="BA22" s="28"/>
      <c r="BB22" s="28"/>
      <c r="BC22" s="28"/>
      <c r="BD22" s="28"/>
      <c r="BE22" s="28"/>
      <c r="BF22" s="28"/>
      <c r="BG22" s="28"/>
    </row>
    <row r="23" customFormat="false" ht="15" hidden="false" customHeight="false" outlineLevel="0" collapsed="false">
      <c r="A23" s="46" t="s">
        <v>161</v>
      </c>
      <c r="B23" s="47" t="n">
        <v>1068692.52905483</v>
      </c>
      <c r="C23" s="47" t="n">
        <v>849986.558782148</v>
      </c>
      <c r="D23" s="55"/>
      <c r="E23" s="47" t="n">
        <v>143787.329230489</v>
      </c>
      <c r="F23" s="54"/>
      <c r="G23" s="49"/>
      <c r="H23" s="49"/>
      <c r="I23" s="49"/>
      <c r="J23" s="49"/>
      <c r="K23" s="49"/>
      <c r="L23" s="50" t="n">
        <v>85.44</v>
      </c>
      <c r="M23" s="25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5"/>
      <c r="AK23" s="51"/>
      <c r="AL23" s="51"/>
      <c r="AM23" s="51"/>
      <c r="AN23" s="51"/>
      <c r="AO23" s="25"/>
      <c r="AP23" s="25"/>
      <c r="AQ23" s="25"/>
      <c r="AR23" s="50"/>
      <c r="AS23" s="52"/>
      <c r="AT23" s="50"/>
      <c r="AU23" s="25"/>
      <c r="AV23" s="50"/>
      <c r="AW23" s="25"/>
      <c r="AX23" s="28"/>
      <c r="AY23" s="28"/>
      <c r="AZ23" s="28"/>
      <c r="BA23" s="28"/>
      <c r="BB23" s="28"/>
      <c r="BC23" s="28"/>
      <c r="BD23" s="28"/>
      <c r="BE23" s="28"/>
      <c r="BF23" s="28"/>
      <c r="BG23" s="28"/>
    </row>
    <row r="24" customFormat="false" ht="15" hidden="false" customHeight="false" outlineLevel="0" collapsed="false">
      <c r="A24" s="46" t="s">
        <v>162</v>
      </c>
      <c r="B24" s="47" t="n">
        <v>1041022.73970048</v>
      </c>
      <c r="C24" s="47" t="n">
        <v>788819.313657797</v>
      </c>
      <c r="D24" s="55"/>
      <c r="E24" s="47" t="n">
        <v>119681.360637363</v>
      </c>
      <c r="F24" s="54"/>
      <c r="G24" s="49"/>
      <c r="H24" s="49"/>
      <c r="I24" s="49"/>
      <c r="J24" s="49"/>
      <c r="K24" s="49"/>
      <c r="L24" s="50" t="n">
        <v>119.97</v>
      </c>
      <c r="M24" s="2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5"/>
      <c r="AK24" s="51"/>
      <c r="AL24" s="51"/>
      <c r="AM24" s="51"/>
      <c r="AN24" s="51"/>
      <c r="AO24" s="25"/>
      <c r="AP24" s="25"/>
      <c r="AQ24" s="25"/>
      <c r="AR24" s="50"/>
      <c r="AS24" s="52"/>
      <c r="AT24" s="50"/>
      <c r="AU24" s="25"/>
      <c r="AV24" s="50"/>
      <c r="AW24" s="25"/>
      <c r="AX24" s="28"/>
      <c r="AY24" s="28"/>
      <c r="AZ24" s="28"/>
      <c r="BA24" s="28"/>
      <c r="BB24" s="28"/>
      <c r="BC24" s="28"/>
      <c r="BD24" s="28"/>
      <c r="BE24" s="28"/>
      <c r="BF24" s="28"/>
      <c r="BG24" s="28"/>
    </row>
    <row r="25" customFormat="false" ht="15" hidden="false" customHeight="false" outlineLevel="0" collapsed="false">
      <c r="A25" s="46" t="s">
        <v>163</v>
      </c>
      <c r="B25" s="47" t="n">
        <v>1061651.88947523</v>
      </c>
      <c r="C25" s="47" t="n">
        <v>746658.327566534</v>
      </c>
      <c r="D25" s="55"/>
      <c r="E25" s="47" t="n">
        <v>116193.868482879</v>
      </c>
      <c r="F25" s="54"/>
      <c r="G25" s="49"/>
      <c r="H25" s="49"/>
      <c r="I25" s="49"/>
      <c r="J25" s="49"/>
      <c r="K25" s="49"/>
      <c r="L25" s="50" t="n">
        <v>133.12</v>
      </c>
      <c r="M25" s="2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5"/>
      <c r="AK25" s="51"/>
      <c r="AL25" s="51"/>
      <c r="AM25" s="51"/>
      <c r="AN25" s="51"/>
      <c r="AO25" s="25"/>
      <c r="AP25" s="25"/>
      <c r="AQ25" s="25"/>
      <c r="AR25" s="50"/>
      <c r="AS25" s="52"/>
      <c r="AT25" s="50"/>
      <c r="AU25" s="25"/>
      <c r="AV25" s="50"/>
      <c r="AW25" s="25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 customFormat="false" ht="15" hidden="false" customHeight="false" outlineLevel="0" collapsed="false">
      <c r="A26" s="46" t="s">
        <v>164</v>
      </c>
      <c r="B26" s="47" t="n">
        <v>1050173.97756783</v>
      </c>
      <c r="C26" s="47" t="n">
        <v>689610.640285807</v>
      </c>
      <c r="D26" s="55"/>
      <c r="E26" s="47" t="n">
        <v>111077.314462267</v>
      </c>
      <c r="F26" s="54"/>
      <c r="G26" s="49"/>
      <c r="H26" s="49"/>
      <c r="I26" s="49"/>
      <c r="J26" s="49"/>
      <c r="K26" s="49"/>
      <c r="L26" s="50" t="n">
        <v>139.57</v>
      </c>
      <c r="M26" s="25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5"/>
      <c r="AK26" s="51"/>
      <c r="AL26" s="51"/>
      <c r="AM26" s="51"/>
      <c r="AN26" s="51"/>
      <c r="AO26" s="25"/>
      <c r="AP26" s="25"/>
      <c r="AQ26" s="25"/>
      <c r="AR26" s="50"/>
      <c r="AS26" s="52"/>
      <c r="AT26" s="50"/>
      <c r="AU26" s="25"/>
      <c r="AV26" s="50"/>
      <c r="AW26" s="25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customFormat="false" ht="15" hidden="false" customHeight="false" outlineLevel="0" collapsed="false">
      <c r="A27" s="46" t="s">
        <v>165</v>
      </c>
      <c r="B27" s="47" t="n">
        <v>1109454.97030073</v>
      </c>
      <c r="C27" s="47" t="n">
        <v>745110.499472986</v>
      </c>
      <c r="D27" s="55"/>
      <c r="E27" s="47" t="n">
        <v>107352.904702234</v>
      </c>
      <c r="F27" s="54"/>
      <c r="G27" s="49"/>
      <c r="H27" s="49"/>
      <c r="I27" s="49"/>
      <c r="J27" s="49"/>
      <c r="K27" s="49"/>
      <c r="L27" s="56" t="n">
        <v>140.02</v>
      </c>
      <c r="M27" s="25"/>
      <c r="N27" s="28" t="n">
        <v>13535.4</v>
      </c>
      <c r="O27" s="28" t="n">
        <v>191548.4</v>
      </c>
      <c r="P27" s="28"/>
      <c r="Q27" s="28"/>
      <c r="R27" s="28"/>
      <c r="S27" s="28"/>
      <c r="T27" s="28" t="n">
        <v>13342</v>
      </c>
      <c r="U27" s="57" t="n">
        <v>71278</v>
      </c>
      <c r="V27" s="51" t="n">
        <v>60270.1</v>
      </c>
      <c r="W27" s="57"/>
      <c r="X27" s="51" t="n">
        <v>7770.3</v>
      </c>
      <c r="Y27" s="58" t="n">
        <v>2744.2</v>
      </c>
      <c r="Z27" s="51" t="n">
        <v>15792.4</v>
      </c>
      <c r="AA27" s="51" t="n">
        <v>58019.3</v>
      </c>
      <c r="AB27" s="51"/>
      <c r="AC27" s="51"/>
      <c r="AD27" s="51" t="n">
        <v>13149.7</v>
      </c>
      <c r="AE27" s="51" t="n">
        <v>20342.2</v>
      </c>
      <c r="AF27" s="51" t="n">
        <v>11815.6</v>
      </c>
      <c r="AG27" s="51"/>
      <c r="AH27" s="51" t="n">
        <v>11614.7</v>
      </c>
      <c r="AI27" s="51" t="n">
        <v>40.5</v>
      </c>
      <c r="AJ27" s="59" t="n">
        <v>85670.7</v>
      </c>
      <c r="AK27" s="51"/>
      <c r="AL27" s="51"/>
      <c r="AM27" s="51"/>
      <c r="AN27" s="51"/>
      <c r="AO27" s="25"/>
      <c r="AP27" s="25"/>
      <c r="AQ27" s="25"/>
      <c r="AR27" s="50"/>
      <c r="AS27" s="52"/>
      <c r="AT27" s="50"/>
      <c r="AU27" s="25"/>
      <c r="AV27" s="50"/>
      <c r="AW27" s="25"/>
      <c r="AX27" s="28"/>
      <c r="AY27" s="28"/>
      <c r="AZ27" s="28"/>
      <c r="BA27" s="28"/>
      <c r="BB27" s="28"/>
      <c r="BC27" s="28"/>
      <c r="BD27" s="28"/>
      <c r="BE27" s="28"/>
      <c r="BF27" s="28"/>
      <c r="BG27" s="28"/>
    </row>
    <row r="28" customFormat="false" ht="15" hidden="false" customHeight="false" outlineLevel="0" collapsed="false">
      <c r="A28" s="46" t="s">
        <v>166</v>
      </c>
      <c r="B28" s="47" t="n">
        <v>1148754.90078298</v>
      </c>
      <c r="C28" s="47" t="n">
        <v>747902.340173219</v>
      </c>
      <c r="D28" s="55"/>
      <c r="E28" s="47" t="n">
        <v>137059.430923189</v>
      </c>
      <c r="F28" s="54"/>
      <c r="G28" s="49"/>
      <c r="H28" s="49"/>
      <c r="I28" s="49"/>
      <c r="J28" s="49"/>
      <c r="K28" s="49"/>
      <c r="L28" s="50" t="n">
        <v>142.32</v>
      </c>
      <c r="M28" s="25"/>
      <c r="N28" s="28" t="n">
        <v>28012.7</v>
      </c>
      <c r="O28" s="28" t="n">
        <v>192395.8</v>
      </c>
      <c r="P28" s="28"/>
      <c r="Q28" s="28"/>
      <c r="R28" s="28"/>
      <c r="S28" s="28"/>
      <c r="T28" s="28" t="n">
        <v>22548.6</v>
      </c>
      <c r="U28" s="28" t="n">
        <v>71640.5</v>
      </c>
      <c r="V28" s="51" t="n">
        <v>64063.8</v>
      </c>
      <c r="W28" s="28"/>
      <c r="X28" s="51" t="n">
        <v>10132.6</v>
      </c>
      <c r="Y28" s="51" t="n">
        <v>3658.7</v>
      </c>
      <c r="Z28" s="51" t="n">
        <v>18826.4</v>
      </c>
      <c r="AA28" s="51" t="n">
        <v>71891.2</v>
      </c>
      <c r="AB28" s="51"/>
      <c r="AC28" s="51"/>
      <c r="AD28" s="51" t="n">
        <v>15471.4</v>
      </c>
      <c r="AE28" s="51" t="n">
        <v>28179.6</v>
      </c>
      <c r="AF28" s="51" t="n">
        <v>14509.9</v>
      </c>
      <c r="AG28" s="51"/>
      <c r="AH28" s="51" t="n">
        <v>14919.7</v>
      </c>
      <c r="AI28" s="51" t="n">
        <v>96.1</v>
      </c>
      <c r="AJ28" s="59" t="n">
        <v>74143.2</v>
      </c>
      <c r="AK28" s="51"/>
      <c r="AL28" s="51"/>
      <c r="AM28" s="51"/>
      <c r="AN28" s="51"/>
      <c r="AO28" s="25"/>
      <c r="AP28" s="25"/>
      <c r="AQ28" s="25"/>
      <c r="AR28" s="50"/>
      <c r="AS28" s="52"/>
      <c r="AT28" s="50"/>
      <c r="AU28" s="25"/>
      <c r="AV28" s="50"/>
      <c r="AW28" s="25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 customFormat="false" ht="15" hidden="false" customHeight="false" outlineLevel="0" collapsed="false">
      <c r="A29" s="46" t="s">
        <v>167</v>
      </c>
      <c r="B29" s="47" t="n">
        <v>1186305.87328968</v>
      </c>
      <c r="C29" s="47" t="n">
        <v>722528.318545285</v>
      </c>
      <c r="D29" s="55"/>
      <c r="E29" s="47" t="n">
        <v>150771.338003509</v>
      </c>
      <c r="F29" s="54"/>
      <c r="G29" s="49"/>
      <c r="H29" s="49"/>
      <c r="I29" s="49"/>
      <c r="J29" s="49"/>
      <c r="K29" s="49"/>
      <c r="L29" s="50" t="n">
        <v>142.69</v>
      </c>
      <c r="M29" s="25"/>
      <c r="N29" s="28" t="n">
        <v>120874.2</v>
      </c>
      <c r="O29" s="28" t="n">
        <v>239011.7</v>
      </c>
      <c r="P29" s="28"/>
      <c r="Q29" s="28"/>
      <c r="R29" s="28"/>
      <c r="S29" s="28"/>
      <c r="T29" s="28" t="n">
        <v>44916.3</v>
      </c>
      <c r="U29" s="28" t="n">
        <v>98883.4</v>
      </c>
      <c r="V29" s="51" t="n">
        <v>66718.4</v>
      </c>
      <c r="W29" s="28"/>
      <c r="X29" s="51" t="n">
        <v>9570.9</v>
      </c>
      <c r="Y29" s="51" t="n">
        <v>4460.3</v>
      </c>
      <c r="Z29" s="51" t="n">
        <v>19664.6</v>
      </c>
      <c r="AA29" s="51" t="n">
        <v>67440.4</v>
      </c>
      <c r="AB29" s="51"/>
      <c r="AC29" s="51"/>
      <c r="AD29" s="51" t="n">
        <v>15485.1</v>
      </c>
      <c r="AE29" s="51" t="n">
        <v>25732.8</v>
      </c>
      <c r="AF29" s="51" t="n">
        <v>13523.8</v>
      </c>
      <c r="AG29" s="51"/>
      <c r="AH29" s="51" t="n">
        <v>12769.2</v>
      </c>
      <c r="AI29" s="51" t="n">
        <v>228.1</v>
      </c>
      <c r="AJ29" s="59" t="n">
        <v>206476.7</v>
      </c>
      <c r="AK29" s="51"/>
      <c r="AL29" s="51"/>
      <c r="AM29" s="51"/>
      <c r="AN29" s="51"/>
      <c r="AO29" s="25"/>
      <c r="AP29" s="25"/>
      <c r="AQ29" s="25"/>
      <c r="AR29" s="50"/>
      <c r="AS29" s="52"/>
      <c r="AT29" s="50"/>
      <c r="AU29" s="25"/>
      <c r="AV29" s="50"/>
      <c r="AW29" s="25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 customFormat="false" ht="15" hidden="false" customHeight="false" outlineLevel="0" collapsed="false">
      <c r="A30" s="46" t="s">
        <v>168</v>
      </c>
      <c r="B30" s="47" t="n">
        <v>1186159.79408214</v>
      </c>
      <c r="C30" s="47" t="n">
        <v>659206.873868513</v>
      </c>
      <c r="D30" s="55" t="n">
        <v>162355.603535019</v>
      </c>
      <c r="E30" s="47" t="n">
        <v>161685.653416734</v>
      </c>
      <c r="F30" s="54" t="n">
        <v>562060.912</v>
      </c>
      <c r="G30" s="49"/>
      <c r="H30" s="49" t="n">
        <v>0</v>
      </c>
      <c r="I30" s="49" t="n">
        <v>12815.8804568247</v>
      </c>
      <c r="J30" s="49" t="n">
        <v>47462.854755797</v>
      </c>
      <c r="K30" s="49" t="n">
        <v>25909.5485140216</v>
      </c>
      <c r="L30" s="50" t="n">
        <v>143.5</v>
      </c>
      <c r="M30" s="50"/>
      <c r="N30" s="60" t="n">
        <v>48450.1</v>
      </c>
      <c r="O30" s="60" t="n">
        <v>224603.2</v>
      </c>
      <c r="P30" s="60"/>
      <c r="Q30" s="60"/>
      <c r="R30" s="60"/>
      <c r="S30" s="60"/>
      <c r="T30" s="60" t="n">
        <v>53768.4</v>
      </c>
      <c r="U30" s="60" t="n">
        <v>81665.3</v>
      </c>
      <c r="V30" s="51" t="n">
        <v>69120.1</v>
      </c>
      <c r="W30" s="60"/>
      <c r="X30" s="51" t="n">
        <v>10868.3</v>
      </c>
      <c r="Y30" s="51" t="n">
        <v>3919.7</v>
      </c>
      <c r="Z30" s="51" t="n">
        <v>26395.9</v>
      </c>
      <c r="AA30" s="51" t="n">
        <v>83544.1</v>
      </c>
      <c r="AB30" s="51"/>
      <c r="AC30" s="51"/>
      <c r="AD30" s="51" t="n">
        <v>16633.4</v>
      </c>
      <c r="AE30" s="51" t="n">
        <v>21929.4</v>
      </c>
      <c r="AF30" s="51" t="n">
        <v>12617.1</v>
      </c>
      <c r="AG30" s="51"/>
      <c r="AH30" s="51" t="n">
        <v>9933.7</v>
      </c>
      <c r="AI30" s="51" t="n">
        <v>541.5</v>
      </c>
      <c r="AJ30" s="59" t="n">
        <v>115511.5</v>
      </c>
      <c r="AK30" s="51" t="n">
        <v>755523.3</v>
      </c>
      <c r="AL30" s="51"/>
      <c r="AM30" s="51"/>
      <c r="AN30" s="51"/>
      <c r="AO30" s="51" t="n">
        <v>290588</v>
      </c>
      <c r="AP30" s="51" t="n">
        <v>142810</v>
      </c>
      <c r="AQ30" s="51" t="n">
        <v>147777</v>
      </c>
      <c r="AR30" s="50"/>
      <c r="AS30" s="52"/>
      <c r="AT30" s="50"/>
      <c r="AU30" s="25"/>
      <c r="AV30" s="50"/>
      <c r="AW30" s="25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 customFormat="false" ht="15" hidden="false" customHeight="false" outlineLevel="0" collapsed="false">
      <c r="A31" s="46" t="s">
        <v>169</v>
      </c>
      <c r="B31" s="47" t="n">
        <v>1235433.38646094</v>
      </c>
      <c r="C31" s="47" t="n">
        <v>687960.177759257</v>
      </c>
      <c r="D31" s="55" t="n">
        <v>173872.694761117</v>
      </c>
      <c r="E31" s="47" t="n">
        <v>142457.146799519</v>
      </c>
      <c r="F31" s="54" t="n">
        <v>564322.932</v>
      </c>
      <c r="G31" s="49"/>
      <c r="H31" s="49" t="n">
        <v>2</v>
      </c>
      <c r="I31" s="49" t="n">
        <v>15686.8267841005</v>
      </c>
      <c r="J31" s="49" t="n">
        <v>52705.9563748664</v>
      </c>
      <c r="K31" s="49" t="n">
        <v>31899.6429125523</v>
      </c>
      <c r="L31" s="50" t="n">
        <v>145.24</v>
      </c>
      <c r="M31" s="25" t="n">
        <v>6.5395286</v>
      </c>
      <c r="N31" s="28" t="n">
        <v>17100.6</v>
      </c>
      <c r="O31" s="28" t="n">
        <v>205791.8</v>
      </c>
      <c r="P31" s="28"/>
      <c r="Q31" s="28"/>
      <c r="R31" s="28"/>
      <c r="S31" s="28"/>
      <c r="T31" s="28" t="n">
        <v>24279.4</v>
      </c>
      <c r="U31" s="28" t="n">
        <v>80939.3</v>
      </c>
      <c r="V31" s="28" t="n">
        <v>73710.8</v>
      </c>
      <c r="W31" s="28"/>
      <c r="X31" s="28" t="n">
        <v>10204.3</v>
      </c>
      <c r="Y31" s="28" t="n">
        <v>4720.6</v>
      </c>
      <c r="Z31" s="28" t="n">
        <v>21071.7</v>
      </c>
      <c r="AA31" s="28" t="n">
        <v>94631.3</v>
      </c>
      <c r="AB31" s="28"/>
      <c r="AC31" s="28"/>
      <c r="AD31" s="28" t="n">
        <v>15091.9</v>
      </c>
      <c r="AE31" s="28" t="n">
        <v>20843.8</v>
      </c>
      <c r="AF31" s="28" t="n">
        <v>14721.6</v>
      </c>
      <c r="AG31" s="28"/>
      <c r="AH31" s="57" t="n">
        <v>13516</v>
      </c>
      <c r="AI31" s="57" t="n">
        <v>401.9</v>
      </c>
      <c r="AJ31" s="28" t="n">
        <v>164753.6</v>
      </c>
      <c r="AK31" s="51"/>
      <c r="AL31" s="51"/>
      <c r="AM31" s="51"/>
      <c r="AN31" s="51"/>
      <c r="AO31" s="51" t="n">
        <v>316740</v>
      </c>
      <c r="AP31" s="51" t="n">
        <v>153093</v>
      </c>
      <c r="AQ31" s="51" t="n">
        <v>163647</v>
      </c>
      <c r="AR31" s="50"/>
      <c r="AS31" s="52"/>
      <c r="AT31" s="50"/>
      <c r="AU31" s="25"/>
      <c r="AV31" s="50"/>
      <c r="AW31" s="25"/>
      <c r="AX31" s="28"/>
      <c r="AY31" s="28"/>
      <c r="AZ31" s="28"/>
      <c r="BA31" s="28"/>
      <c r="BB31" s="28"/>
      <c r="BC31" s="28"/>
      <c r="BD31" s="28"/>
      <c r="BE31" s="28"/>
      <c r="BF31" s="28"/>
      <c r="BG31" s="28"/>
    </row>
    <row r="32" customFormat="false" ht="15" hidden="false" customHeight="false" outlineLevel="0" collapsed="false">
      <c r="A32" s="46" t="s">
        <v>170</v>
      </c>
      <c r="B32" s="47" t="n">
        <v>1319057.09627351</v>
      </c>
      <c r="C32" s="47" t="n">
        <v>732383.036705572</v>
      </c>
      <c r="D32" s="55" t="n">
        <v>182179.575486528</v>
      </c>
      <c r="E32" s="47" t="n">
        <v>172388.815748166</v>
      </c>
      <c r="F32" s="54" t="n">
        <v>561353.363</v>
      </c>
      <c r="G32" s="49"/>
      <c r="H32" s="49" t="n">
        <v>151</v>
      </c>
      <c r="I32" s="49" t="n">
        <v>16419.2812653544</v>
      </c>
      <c r="J32" s="49" t="n">
        <v>41866.4914569478</v>
      </c>
      <c r="K32" s="49" t="n">
        <v>31546.3460521844</v>
      </c>
      <c r="L32" s="50" t="n">
        <v>145.96</v>
      </c>
      <c r="M32" s="25" t="n">
        <v>6.73397599999999</v>
      </c>
      <c r="N32" s="28" t="n">
        <v>35035.1</v>
      </c>
      <c r="O32" s="28" t="n">
        <v>264680</v>
      </c>
      <c r="P32" s="28"/>
      <c r="Q32" s="28"/>
      <c r="R32" s="28"/>
      <c r="S32" s="28"/>
      <c r="T32" s="28" t="n">
        <v>49095.4</v>
      </c>
      <c r="U32" s="28" t="n">
        <v>90808.1</v>
      </c>
      <c r="V32" s="28" t="n">
        <v>85714.8</v>
      </c>
      <c r="W32" s="28"/>
      <c r="X32" s="28" t="n">
        <v>11175.8</v>
      </c>
      <c r="Y32" s="28" t="n">
        <v>5022.1</v>
      </c>
      <c r="Z32" s="28" t="n">
        <v>28970.5</v>
      </c>
      <c r="AA32" s="28" t="n">
        <v>102771.9</v>
      </c>
      <c r="AB32" s="28"/>
      <c r="AC32" s="28"/>
      <c r="AD32" s="28" t="n">
        <v>16641.1</v>
      </c>
      <c r="AE32" s="28" t="n">
        <v>27188.3</v>
      </c>
      <c r="AF32" s="28" t="n">
        <v>16761.8</v>
      </c>
      <c r="AG32" s="28"/>
      <c r="AH32" s="57" t="n">
        <v>15540.3</v>
      </c>
      <c r="AI32" s="57" t="n">
        <v>953.2</v>
      </c>
      <c r="AJ32" s="28" t="n">
        <v>295656.4</v>
      </c>
      <c r="AK32" s="51"/>
      <c r="AL32" s="51"/>
      <c r="AM32" s="51"/>
      <c r="AN32" s="51"/>
      <c r="AO32" s="51" t="n">
        <v>357541</v>
      </c>
      <c r="AP32" s="51" t="n">
        <v>177288</v>
      </c>
      <c r="AQ32" s="51" t="n">
        <v>180253</v>
      </c>
      <c r="AR32" s="50"/>
      <c r="AS32" s="52"/>
      <c r="AT32" s="50"/>
      <c r="AU32" s="25"/>
      <c r="AV32" s="50"/>
      <c r="AW32" s="25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customFormat="false" ht="15" hidden="false" customHeight="false" outlineLevel="0" collapsed="false">
      <c r="A33" s="46" t="s">
        <v>171</v>
      </c>
      <c r="B33" s="47" t="n">
        <v>1342253.34823688</v>
      </c>
      <c r="C33" s="47" t="n">
        <v>809945.772875517</v>
      </c>
      <c r="D33" s="55" t="n">
        <v>166207.404738293</v>
      </c>
      <c r="E33" s="47" t="n">
        <v>177266.282165973</v>
      </c>
      <c r="F33" s="54" t="n">
        <v>571890.282</v>
      </c>
      <c r="G33" s="49"/>
      <c r="H33" s="49" t="n">
        <v>69</v>
      </c>
      <c r="I33" s="49" t="n">
        <v>17798.2855280193</v>
      </c>
      <c r="J33" s="49" t="n">
        <v>35412.7999473095</v>
      </c>
      <c r="K33" s="49" t="n">
        <v>30732.6864103447</v>
      </c>
      <c r="L33" s="50" t="n">
        <v>147.09</v>
      </c>
      <c r="M33" s="25" t="n">
        <v>6.7430428</v>
      </c>
      <c r="N33" s="28" t="n">
        <v>154578.1</v>
      </c>
      <c r="O33" s="28" t="n">
        <v>268975.9</v>
      </c>
      <c r="P33" s="28"/>
      <c r="Q33" s="28"/>
      <c r="R33" s="28"/>
      <c r="S33" s="28"/>
      <c r="T33" s="28" t="n">
        <v>58071.7</v>
      </c>
      <c r="U33" s="28" t="n">
        <v>116819.7</v>
      </c>
      <c r="V33" s="28" t="n">
        <v>85305.7</v>
      </c>
      <c r="W33" s="28"/>
      <c r="X33" s="28" t="n">
        <v>13227.9</v>
      </c>
      <c r="Y33" s="28" t="n">
        <v>4794.7</v>
      </c>
      <c r="Z33" s="28" t="n">
        <v>33497.1</v>
      </c>
      <c r="AA33" s="28" t="n">
        <v>91875</v>
      </c>
      <c r="AB33" s="28"/>
      <c r="AC33" s="28"/>
      <c r="AD33" s="28" t="n">
        <v>18580.1</v>
      </c>
      <c r="AE33" s="28" t="n">
        <v>32357.1</v>
      </c>
      <c r="AF33" s="28" t="n">
        <v>17495.6</v>
      </c>
      <c r="AG33" s="28"/>
      <c r="AH33" s="57" t="n">
        <v>20091.6</v>
      </c>
      <c r="AI33" s="57" t="n">
        <v>2263.4</v>
      </c>
      <c r="AJ33" s="28" t="n">
        <v>301385.3</v>
      </c>
      <c r="AK33" s="51"/>
      <c r="AL33" s="51"/>
      <c r="AM33" s="51"/>
      <c r="AN33" s="51"/>
      <c r="AO33" s="51" t="n">
        <v>409590</v>
      </c>
      <c r="AP33" s="51" t="n">
        <v>173434</v>
      </c>
      <c r="AQ33" s="51" t="n">
        <v>236155</v>
      </c>
      <c r="AR33" s="50"/>
      <c r="AS33" s="52"/>
      <c r="AT33" s="50"/>
      <c r="AU33" s="25"/>
      <c r="AV33" s="50"/>
      <c r="AW33" s="25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customFormat="false" ht="15" hidden="false" customHeight="false" outlineLevel="0" collapsed="false">
      <c r="A34" s="46" t="s">
        <v>172</v>
      </c>
      <c r="B34" s="47" t="n">
        <v>1363775.790665</v>
      </c>
      <c r="C34" s="47" t="n">
        <v>814672.278378198</v>
      </c>
      <c r="D34" s="55" t="n">
        <v>194812.38295719</v>
      </c>
      <c r="E34" s="47" t="n">
        <v>212618.109951726</v>
      </c>
      <c r="F34" s="54" t="n">
        <v>573952.232</v>
      </c>
      <c r="G34" s="49"/>
      <c r="H34" s="53" t="n">
        <v>12</v>
      </c>
      <c r="I34" s="53" t="n">
        <v>18506.8079581321</v>
      </c>
      <c r="J34" s="53" t="n">
        <v>34436.3678612249</v>
      </c>
      <c r="K34" s="53" t="n">
        <v>30153.9018972999</v>
      </c>
      <c r="L34" s="50" t="n">
        <v>148.65</v>
      </c>
      <c r="M34" s="25" t="n">
        <v>6.7346117</v>
      </c>
      <c r="N34" s="28" t="n">
        <v>76895.1</v>
      </c>
      <c r="O34" s="28" t="n">
        <v>257624.1</v>
      </c>
      <c r="P34" s="28"/>
      <c r="Q34" s="28"/>
      <c r="R34" s="28"/>
      <c r="S34" s="28"/>
      <c r="T34" s="28" t="n">
        <v>46305.5</v>
      </c>
      <c r="U34" s="28" t="n">
        <v>104338.9</v>
      </c>
      <c r="V34" s="28" t="n">
        <v>70005.8</v>
      </c>
      <c r="W34" s="28"/>
      <c r="X34" s="28" t="n">
        <v>13206.4</v>
      </c>
      <c r="Y34" s="28" t="n">
        <v>4382.5</v>
      </c>
      <c r="Z34" s="28" t="n">
        <v>27963.5</v>
      </c>
      <c r="AA34" s="28" t="n">
        <v>103147.5</v>
      </c>
      <c r="AB34" s="28"/>
      <c r="AC34" s="28"/>
      <c r="AD34" s="28" t="n">
        <v>15249.5</v>
      </c>
      <c r="AE34" s="28" t="n">
        <v>37837.8</v>
      </c>
      <c r="AF34" s="28" t="n">
        <v>19293.3</v>
      </c>
      <c r="AG34" s="28"/>
      <c r="AH34" s="57" t="n">
        <v>16365.4</v>
      </c>
      <c r="AI34" s="57" t="n">
        <v>5374</v>
      </c>
      <c r="AJ34" s="28" t="n">
        <v>204692.9</v>
      </c>
      <c r="AK34" s="51" t="n">
        <v>783391</v>
      </c>
      <c r="AL34" s="51"/>
      <c r="AM34" s="51"/>
      <c r="AN34" s="51"/>
      <c r="AO34" s="51" t="n">
        <v>444849</v>
      </c>
      <c r="AP34" s="51" t="n">
        <v>160280</v>
      </c>
      <c r="AQ34" s="51" t="n">
        <v>284569</v>
      </c>
      <c r="AR34" s="50" t="n">
        <v>1083768</v>
      </c>
      <c r="AS34" s="52" t="n">
        <v>0.161</v>
      </c>
      <c r="AT34" s="50" t="n">
        <v>443266</v>
      </c>
      <c r="AU34" s="25" t="n">
        <v>17.9</v>
      </c>
      <c r="AV34" s="50" t="n">
        <v>640503</v>
      </c>
      <c r="AW34" s="25" t="n">
        <v>14.9</v>
      </c>
      <c r="AX34" s="28"/>
      <c r="AY34" s="28"/>
      <c r="AZ34" s="28"/>
      <c r="BA34" s="28"/>
      <c r="BB34" s="28"/>
      <c r="BC34" s="28"/>
      <c r="BD34" s="28"/>
      <c r="BE34" s="28"/>
      <c r="BF34" s="28"/>
      <c r="BG34" s="28"/>
    </row>
    <row r="35" customFormat="false" ht="15" hidden="false" customHeight="false" outlineLevel="0" collapsed="false">
      <c r="A35" s="46" t="s">
        <v>173</v>
      </c>
      <c r="B35" s="47" t="n">
        <v>1439845.58537935</v>
      </c>
      <c r="C35" s="47" t="n">
        <v>832008.744003144</v>
      </c>
      <c r="D35" s="55" t="n">
        <v>193233.626905311</v>
      </c>
      <c r="E35" s="47" t="n">
        <v>186158.035205272</v>
      </c>
      <c r="F35" s="54" t="n">
        <v>587016.641</v>
      </c>
      <c r="G35" s="49"/>
      <c r="H35" s="54" t="n">
        <v>0</v>
      </c>
      <c r="I35" s="54" t="n">
        <v>17426.9886857721</v>
      </c>
      <c r="J35" s="54" t="n">
        <v>38602.7326989449</v>
      </c>
      <c r="K35" s="54" t="n">
        <v>30512.6146941495</v>
      </c>
      <c r="L35" s="50" t="n">
        <v>151.67</v>
      </c>
      <c r="M35" s="25" t="n">
        <v>6.7022875</v>
      </c>
      <c r="N35" s="28" t="n">
        <v>21858.8</v>
      </c>
      <c r="O35" s="28" t="n">
        <v>229644.9</v>
      </c>
      <c r="P35" s="28"/>
      <c r="Q35" s="28"/>
      <c r="R35" s="28"/>
      <c r="S35" s="28"/>
      <c r="T35" s="28" t="n">
        <v>27382.8</v>
      </c>
      <c r="U35" s="28" t="n">
        <v>99851.6</v>
      </c>
      <c r="V35" s="28" t="n">
        <v>83686.5</v>
      </c>
      <c r="W35" s="28"/>
      <c r="X35" s="28" t="n">
        <v>11523</v>
      </c>
      <c r="Y35" s="28" t="n">
        <v>5674.2</v>
      </c>
      <c r="Z35" s="28" t="n">
        <v>24500.2</v>
      </c>
      <c r="AA35" s="28" t="n">
        <v>117857.6</v>
      </c>
      <c r="AB35" s="28"/>
      <c r="AC35" s="28"/>
      <c r="AD35" s="28" t="n">
        <v>16836.4</v>
      </c>
      <c r="AE35" s="28" t="n">
        <v>28095.3</v>
      </c>
      <c r="AF35" s="28" t="n">
        <v>19178.3</v>
      </c>
      <c r="AG35" s="28"/>
      <c r="AH35" s="28" t="n">
        <v>19522.9</v>
      </c>
      <c r="AI35" s="57" t="n">
        <v>444.3</v>
      </c>
      <c r="AJ35" s="28" t="n">
        <v>140707</v>
      </c>
      <c r="AK35" s="51"/>
      <c r="AL35" s="51" t="n">
        <v>4269</v>
      </c>
      <c r="AM35" s="51" t="n">
        <v>1300</v>
      </c>
      <c r="AN35" s="51" t="n">
        <v>40</v>
      </c>
      <c r="AO35" s="51" t="n">
        <v>433767</v>
      </c>
      <c r="AP35" s="51" t="n">
        <v>167718</v>
      </c>
      <c r="AQ35" s="51" t="n">
        <v>266049</v>
      </c>
      <c r="AR35" s="50" t="n">
        <v>132224</v>
      </c>
      <c r="AS35" s="52" t="n">
        <v>0.151</v>
      </c>
      <c r="AT35" s="50" t="n">
        <v>58823</v>
      </c>
      <c r="AU35" s="50" t="n">
        <v>16.2</v>
      </c>
      <c r="AV35" s="50" t="n">
        <v>73401</v>
      </c>
      <c r="AW35" s="25" t="n">
        <v>14.2</v>
      </c>
      <c r="AX35" s="61" t="n">
        <v>174359</v>
      </c>
      <c r="AY35" s="28"/>
      <c r="AZ35" s="28"/>
      <c r="BA35" s="28"/>
      <c r="BB35" s="61" t="n">
        <v>50392</v>
      </c>
      <c r="BC35" s="61" t="n">
        <v>27635</v>
      </c>
      <c r="BD35" s="61" t="n">
        <v>19385</v>
      </c>
      <c r="BE35" s="61" t="n">
        <v>12971</v>
      </c>
      <c r="BF35" s="61" t="n">
        <v>157784</v>
      </c>
      <c r="BG35" s="61" t="n">
        <v>64236</v>
      </c>
    </row>
    <row r="36" customFormat="false" ht="15" hidden="false" customHeight="false" outlineLevel="0" collapsed="false">
      <c r="A36" s="46" t="s">
        <v>174</v>
      </c>
      <c r="B36" s="47" t="n">
        <v>1451599.56349648</v>
      </c>
      <c r="C36" s="47" t="n">
        <v>811669.940245946</v>
      </c>
      <c r="D36" s="55" t="n">
        <v>198223.054538455</v>
      </c>
      <c r="E36" s="47" t="n">
        <v>164703.256257777</v>
      </c>
      <c r="F36" s="54" t="n">
        <v>602594.918</v>
      </c>
      <c r="G36" s="49"/>
      <c r="H36" s="54" t="n">
        <v>0</v>
      </c>
      <c r="I36" s="54" t="n">
        <v>19632.0441298676</v>
      </c>
      <c r="J36" s="54" t="n">
        <v>51274.1590364212</v>
      </c>
      <c r="K36" s="54" t="n">
        <v>32906.6841387541</v>
      </c>
      <c r="L36" s="50" t="n">
        <v>152.85</v>
      </c>
      <c r="M36" s="25" t="n">
        <v>6.72189729999999</v>
      </c>
      <c r="N36" s="28" t="n">
        <v>45498.9</v>
      </c>
      <c r="O36" s="28" t="n">
        <v>274710</v>
      </c>
      <c r="P36" s="28"/>
      <c r="Q36" s="28"/>
      <c r="R36" s="28"/>
      <c r="S36" s="28"/>
      <c r="T36" s="28" t="n">
        <v>56393.4</v>
      </c>
      <c r="U36" s="28" t="n">
        <v>110604.2</v>
      </c>
      <c r="V36" s="28" t="n">
        <v>99037.2</v>
      </c>
      <c r="W36" s="28"/>
      <c r="X36" s="28" t="n">
        <v>14732.3</v>
      </c>
      <c r="Y36" s="28" t="n">
        <v>6924.8</v>
      </c>
      <c r="Z36" s="28" t="n">
        <v>35803.9</v>
      </c>
      <c r="AA36" s="28" t="n">
        <v>128903.8</v>
      </c>
      <c r="AB36" s="28"/>
      <c r="AC36" s="28"/>
      <c r="AD36" s="28" t="n">
        <v>21795.7</v>
      </c>
      <c r="AE36" s="28" t="n">
        <v>33995.5</v>
      </c>
      <c r="AF36" s="28" t="n">
        <v>21162.8</v>
      </c>
      <c r="AG36" s="28"/>
      <c r="AH36" s="28" t="n">
        <v>19948.7</v>
      </c>
      <c r="AI36" s="57" t="n">
        <v>929.2</v>
      </c>
      <c r="AJ36" s="28" t="n">
        <v>336464.2</v>
      </c>
      <c r="AK36" s="51"/>
      <c r="AL36" s="51" t="n">
        <v>4224</v>
      </c>
      <c r="AM36" s="51" t="n">
        <v>1278</v>
      </c>
      <c r="AN36" s="51" t="n">
        <v>44</v>
      </c>
      <c r="AO36" s="51" t="n">
        <v>480763</v>
      </c>
      <c r="AP36" s="51" t="n">
        <v>186631</v>
      </c>
      <c r="AQ36" s="51" t="n">
        <v>294132</v>
      </c>
      <c r="AR36" s="50" t="n">
        <v>184225</v>
      </c>
      <c r="AS36" s="52" t="n">
        <v>0.139</v>
      </c>
      <c r="AT36" s="50" t="n">
        <v>81130</v>
      </c>
      <c r="AU36" s="50" t="n">
        <v>15</v>
      </c>
      <c r="AV36" s="50" t="n">
        <v>103095</v>
      </c>
      <c r="AW36" s="25" t="n">
        <v>13</v>
      </c>
      <c r="AX36" s="61" t="n">
        <v>186881</v>
      </c>
      <c r="AY36" s="28"/>
      <c r="AZ36" s="28"/>
      <c r="BA36" s="28"/>
      <c r="BB36" s="61" t="n">
        <v>55324</v>
      </c>
      <c r="BC36" s="61" t="n">
        <v>33022</v>
      </c>
      <c r="BD36" s="61" t="n">
        <v>23265</v>
      </c>
      <c r="BE36" s="61" t="n">
        <v>11652</v>
      </c>
      <c r="BF36" s="61" t="n">
        <v>167638</v>
      </c>
      <c r="BG36" s="61" t="n">
        <v>74339</v>
      </c>
    </row>
    <row r="37" customFormat="false" ht="15" hidden="false" customHeight="false" outlineLevel="0" collapsed="false">
      <c r="A37" s="46" t="s">
        <v>175</v>
      </c>
      <c r="B37" s="47" t="n">
        <v>1419119.15255066</v>
      </c>
      <c r="C37" s="47" t="n">
        <v>782000.019790798</v>
      </c>
      <c r="D37" s="55" t="n">
        <v>193196.881112651</v>
      </c>
      <c r="E37" s="47" t="n">
        <v>155812.022050586</v>
      </c>
      <c r="F37" s="54" t="n">
        <v>618375.6</v>
      </c>
      <c r="G37" s="49"/>
      <c r="H37" s="54" t="n">
        <v>0</v>
      </c>
      <c r="I37" s="54" t="n">
        <v>20440.7077751845</v>
      </c>
      <c r="J37" s="54" t="n">
        <v>69057.2642362441</v>
      </c>
      <c r="K37" s="54" t="n">
        <v>34483.3833698345</v>
      </c>
      <c r="L37" s="50" t="n">
        <v>154.01</v>
      </c>
      <c r="M37" s="25" t="n">
        <v>6.7131599</v>
      </c>
      <c r="N37" s="28" t="n">
        <v>158687.8</v>
      </c>
      <c r="O37" s="28" t="n">
        <v>308244.4</v>
      </c>
      <c r="P37" s="28"/>
      <c r="Q37" s="28"/>
      <c r="R37" s="28"/>
      <c r="S37" s="28"/>
      <c r="T37" s="28" t="n">
        <v>64052.8</v>
      </c>
      <c r="U37" s="28" t="n">
        <v>129811.7</v>
      </c>
      <c r="V37" s="28" t="n">
        <v>98237.3</v>
      </c>
      <c r="W37" s="28"/>
      <c r="X37" s="28" t="n">
        <v>15255.8</v>
      </c>
      <c r="Y37" s="28" t="n">
        <v>6997.1</v>
      </c>
      <c r="Z37" s="28" t="n">
        <v>36547.9</v>
      </c>
      <c r="AA37" s="28" t="n">
        <v>109371.5</v>
      </c>
      <c r="AB37" s="28"/>
      <c r="AC37" s="28"/>
      <c r="AD37" s="28" t="n">
        <v>19338.4</v>
      </c>
      <c r="AE37" s="28" t="n">
        <v>33995.5</v>
      </c>
      <c r="AF37" s="28" t="n">
        <v>17604.6</v>
      </c>
      <c r="AG37" s="28"/>
      <c r="AH37" s="28" t="n">
        <v>25212.7</v>
      </c>
      <c r="AI37" s="57" t="n">
        <v>2541.2</v>
      </c>
      <c r="AJ37" s="28" t="n">
        <v>420386.7</v>
      </c>
      <c r="AK37" s="51"/>
      <c r="AL37" s="51" t="n">
        <v>4063</v>
      </c>
      <c r="AM37" s="51" t="n">
        <v>1291</v>
      </c>
      <c r="AN37" s="51" t="n">
        <v>45</v>
      </c>
      <c r="AO37" s="51" t="n">
        <v>530375</v>
      </c>
      <c r="AP37" s="51" t="n">
        <v>222003</v>
      </c>
      <c r="AQ37" s="51" t="n">
        <v>308372</v>
      </c>
      <c r="AR37" s="50" t="n">
        <v>140963</v>
      </c>
      <c r="AS37" s="52" t="n">
        <v>0.147</v>
      </c>
      <c r="AT37" s="50" t="n">
        <v>59490</v>
      </c>
      <c r="AU37" s="50" t="n">
        <v>15.9</v>
      </c>
      <c r="AV37" s="50" t="n">
        <v>81474</v>
      </c>
      <c r="AW37" s="25" t="n">
        <v>13.8</v>
      </c>
      <c r="AX37" s="61" t="n">
        <v>193262</v>
      </c>
      <c r="AY37" s="28"/>
      <c r="AZ37" s="28"/>
      <c r="BA37" s="28"/>
      <c r="BB37" s="61" t="n">
        <v>59496</v>
      </c>
      <c r="BC37" s="61" t="n">
        <v>38917</v>
      </c>
      <c r="BD37" s="61" t="n">
        <v>22056</v>
      </c>
      <c r="BE37" s="61" t="n">
        <v>15623</v>
      </c>
      <c r="BF37" s="61" t="n">
        <v>177307</v>
      </c>
      <c r="BG37" s="61" t="n">
        <v>82080</v>
      </c>
    </row>
    <row r="38" customFormat="false" ht="15" hidden="false" customHeight="false" outlineLevel="0" collapsed="false">
      <c r="A38" s="46" t="s">
        <v>176</v>
      </c>
      <c r="B38" s="47" t="n">
        <v>1462683.30250559</v>
      </c>
      <c r="C38" s="47" t="n">
        <v>733454.655467548</v>
      </c>
      <c r="D38" s="55" t="n">
        <v>213537.8067919</v>
      </c>
      <c r="E38" s="47" t="n">
        <v>165294.976367098</v>
      </c>
      <c r="F38" s="54" t="n">
        <v>579895.925</v>
      </c>
      <c r="G38" s="49"/>
      <c r="H38" s="54" t="n">
        <v>0</v>
      </c>
      <c r="I38" s="54" t="n">
        <v>19800.656003262</v>
      </c>
      <c r="J38" s="54" t="n">
        <v>52425.8979605186</v>
      </c>
      <c r="K38" s="54" t="n">
        <v>35370.8676726417</v>
      </c>
      <c r="L38" s="50" t="n">
        <v>154.59</v>
      </c>
      <c r="M38" s="25" t="n">
        <v>6.73676599999999</v>
      </c>
      <c r="N38" s="28" t="n">
        <v>75902.2</v>
      </c>
      <c r="O38" s="28" t="n">
        <v>300360.4</v>
      </c>
      <c r="P38" s="28"/>
      <c r="Q38" s="28"/>
      <c r="R38" s="28"/>
      <c r="S38" s="28"/>
      <c r="T38" s="28" t="n">
        <v>91531.4</v>
      </c>
      <c r="U38" s="28" t="n">
        <v>119197</v>
      </c>
      <c r="V38" s="28" t="n">
        <v>99913.3</v>
      </c>
      <c r="W38" s="28"/>
      <c r="X38" s="28" t="n">
        <v>15386.6</v>
      </c>
      <c r="Y38" s="28" t="n">
        <v>6242.7</v>
      </c>
      <c r="Z38" s="28" t="n">
        <v>33676.3</v>
      </c>
      <c r="AA38" s="28" t="n">
        <v>117999.8</v>
      </c>
      <c r="AB38" s="28"/>
      <c r="AC38" s="28"/>
      <c r="AD38" s="28" t="n">
        <v>16493.9</v>
      </c>
      <c r="AE38" s="28" t="n">
        <v>35336</v>
      </c>
      <c r="AF38" s="28" t="n">
        <v>19573.6</v>
      </c>
      <c r="AG38" s="28"/>
      <c r="AH38" s="28" t="n">
        <v>20485.4</v>
      </c>
      <c r="AI38" s="57" t="n">
        <v>5703.9</v>
      </c>
      <c r="AJ38" s="28" t="n">
        <v>380409.2</v>
      </c>
      <c r="AK38" s="51" t="n">
        <v>996036.9</v>
      </c>
      <c r="AL38" s="51" t="n">
        <v>5347</v>
      </c>
      <c r="AM38" s="51" t="n">
        <v>1577</v>
      </c>
      <c r="AN38" s="51" t="n">
        <v>46</v>
      </c>
      <c r="AO38" s="51" t="n">
        <v>603252</v>
      </c>
      <c r="AP38" s="51" t="n">
        <v>241532</v>
      </c>
      <c r="AQ38" s="51" t="n">
        <v>361721</v>
      </c>
      <c r="AR38" s="50" t="n">
        <v>233707</v>
      </c>
      <c r="AS38" s="52" t="n">
        <v>0.134</v>
      </c>
      <c r="AT38" s="50" t="n">
        <v>91576</v>
      </c>
      <c r="AU38" s="50" t="n">
        <v>14.6</v>
      </c>
      <c r="AV38" s="50" t="n">
        <v>142131</v>
      </c>
      <c r="AW38" s="25" t="n">
        <v>12.6</v>
      </c>
      <c r="AX38" s="61" t="n">
        <v>230786</v>
      </c>
      <c r="AY38" s="28"/>
      <c r="AZ38" s="28"/>
      <c r="BA38" s="28"/>
      <c r="BB38" s="61" t="n">
        <v>76858</v>
      </c>
      <c r="BC38" s="61" t="n">
        <v>42577</v>
      </c>
      <c r="BD38" s="61" t="n">
        <v>20262</v>
      </c>
      <c r="BE38" s="61" t="n">
        <v>12777</v>
      </c>
      <c r="BF38" s="61" t="n">
        <v>197968</v>
      </c>
      <c r="BG38" s="61" t="n">
        <v>91318</v>
      </c>
    </row>
    <row r="39" customFormat="false" ht="15" hidden="false" customHeight="false" outlineLevel="0" collapsed="false">
      <c r="A39" s="46" t="s">
        <v>177</v>
      </c>
      <c r="B39" s="47" t="n">
        <v>1473525.22194969</v>
      </c>
      <c r="C39" s="47" t="n">
        <v>762284.246330337</v>
      </c>
      <c r="D39" s="55" t="n">
        <v>253044.395030622</v>
      </c>
      <c r="E39" s="47" t="n">
        <v>167789.484656714</v>
      </c>
      <c r="F39" s="54" t="n">
        <v>568015.664</v>
      </c>
      <c r="G39" s="49"/>
      <c r="H39" s="54" t="n">
        <v>0</v>
      </c>
      <c r="I39" s="54" t="n">
        <v>21215.2741171112</v>
      </c>
      <c r="J39" s="54" t="n">
        <v>85888.2930874135</v>
      </c>
      <c r="K39" s="54" t="n">
        <v>37203.6754942728</v>
      </c>
      <c r="L39" s="50" t="n">
        <v>153.69</v>
      </c>
      <c r="M39" s="25" t="n">
        <v>6.7611784</v>
      </c>
      <c r="N39" s="28" t="n">
        <v>19562.5</v>
      </c>
      <c r="O39" s="28" t="n">
        <v>332241.1</v>
      </c>
      <c r="P39" s="28"/>
      <c r="Q39" s="28"/>
      <c r="R39" s="28"/>
      <c r="S39" s="28"/>
      <c r="T39" s="28" t="n">
        <v>30685.3</v>
      </c>
      <c r="U39" s="28" t="n">
        <v>138313.4</v>
      </c>
      <c r="V39" s="28" t="n">
        <v>107034.4</v>
      </c>
      <c r="W39" s="28"/>
      <c r="X39" s="28" t="n">
        <v>12936.3</v>
      </c>
      <c r="Y39" s="28" t="n">
        <v>8103.6</v>
      </c>
      <c r="Z39" s="28" t="n">
        <v>22276.9</v>
      </c>
      <c r="AA39" s="28" t="n">
        <v>144315.1</v>
      </c>
      <c r="AB39" s="28"/>
      <c r="AC39" s="28"/>
      <c r="AD39" s="28" t="n">
        <v>17421.5</v>
      </c>
      <c r="AE39" s="28" t="n">
        <v>28601</v>
      </c>
      <c r="AF39" s="28" t="n">
        <v>20308.6</v>
      </c>
      <c r="AG39" s="28"/>
      <c r="AH39" s="28" t="n">
        <v>21590.8</v>
      </c>
      <c r="AI39" s="57" t="n">
        <v>469.3</v>
      </c>
      <c r="AJ39" s="28" t="n">
        <v>197438.1</v>
      </c>
      <c r="AK39" s="51"/>
      <c r="AL39" s="51" t="n">
        <v>9650</v>
      </c>
      <c r="AM39" s="51" t="n">
        <v>1917</v>
      </c>
      <c r="AN39" s="51" t="n">
        <v>45</v>
      </c>
      <c r="AO39" s="51" t="n">
        <v>633785</v>
      </c>
      <c r="AP39" s="51" t="n">
        <v>283223</v>
      </c>
      <c r="AQ39" s="51" t="n">
        <v>350562</v>
      </c>
      <c r="AR39" s="50" t="n">
        <v>170973</v>
      </c>
      <c r="AS39" s="52" t="n">
        <v>0.148</v>
      </c>
      <c r="AT39" s="50" t="n">
        <v>92298</v>
      </c>
      <c r="AU39" s="50" t="n">
        <v>16</v>
      </c>
      <c r="AV39" s="50" t="n">
        <v>78676</v>
      </c>
      <c r="AW39" s="25" t="n">
        <v>13.3</v>
      </c>
      <c r="AX39" s="61" t="n">
        <v>233739</v>
      </c>
      <c r="AY39" s="28"/>
      <c r="AZ39" s="28"/>
      <c r="BA39" s="28"/>
      <c r="BB39" s="61" t="n">
        <v>75493</v>
      </c>
      <c r="BC39" s="61" t="n">
        <v>43365</v>
      </c>
      <c r="BD39" s="61" t="n">
        <v>18481</v>
      </c>
      <c r="BE39" s="61" t="n">
        <v>12616</v>
      </c>
      <c r="BF39" s="61" t="n">
        <v>209059</v>
      </c>
      <c r="BG39" s="61" t="n">
        <v>103900</v>
      </c>
    </row>
    <row r="40" customFormat="false" ht="15" hidden="false" customHeight="false" outlineLevel="0" collapsed="false">
      <c r="A40" s="46" t="s">
        <v>178</v>
      </c>
      <c r="B40" s="47" t="n">
        <v>1530177.86243776</v>
      </c>
      <c r="C40" s="47" t="n">
        <v>861189.852952696</v>
      </c>
      <c r="D40" s="55" t="n">
        <v>252884.986455632</v>
      </c>
      <c r="E40" s="47" t="n">
        <v>185739.349840038</v>
      </c>
      <c r="F40" s="54" t="n">
        <v>562431.646</v>
      </c>
      <c r="G40" s="49"/>
      <c r="H40" s="54" t="n">
        <v>0</v>
      </c>
      <c r="I40" s="54" t="n">
        <v>22829.3488927072</v>
      </c>
      <c r="J40" s="54" t="n">
        <v>66697.4265204325</v>
      </c>
      <c r="K40" s="54" t="n">
        <v>38141.0188423604</v>
      </c>
      <c r="L40" s="50" t="n">
        <v>150.73</v>
      </c>
      <c r="M40" s="25" t="n">
        <v>7.0058358</v>
      </c>
      <c r="N40" s="28" t="n">
        <v>40907.2</v>
      </c>
      <c r="O40" s="28" t="n">
        <v>313958.2</v>
      </c>
      <c r="P40" s="28"/>
      <c r="Q40" s="28"/>
      <c r="R40" s="28"/>
      <c r="S40" s="28"/>
      <c r="T40" s="28" t="n">
        <v>71875</v>
      </c>
      <c r="U40" s="28" t="n">
        <v>114494.2</v>
      </c>
      <c r="V40" s="28" t="n">
        <v>138418</v>
      </c>
      <c r="W40" s="28"/>
      <c r="X40" s="28" t="n">
        <v>16917.1</v>
      </c>
      <c r="Y40" s="28" t="n">
        <v>8971.2</v>
      </c>
      <c r="Z40" s="28" t="n">
        <v>34848.8</v>
      </c>
      <c r="AA40" s="28" t="n">
        <v>186028</v>
      </c>
      <c r="AB40" s="28"/>
      <c r="AC40" s="28"/>
      <c r="AD40" s="28" t="n">
        <v>20449.3</v>
      </c>
      <c r="AE40" s="28" t="n">
        <v>33606.5</v>
      </c>
      <c r="AF40" s="28" t="n">
        <v>20187.9</v>
      </c>
      <c r="AG40" s="28"/>
      <c r="AH40" s="28" t="n">
        <v>24074.2</v>
      </c>
      <c r="AI40" s="57" t="n">
        <v>1051.3</v>
      </c>
      <c r="AJ40" s="28" t="n">
        <v>302028.7</v>
      </c>
      <c r="AK40" s="51"/>
      <c r="AL40" s="51" t="n">
        <v>3732</v>
      </c>
      <c r="AM40" s="51" t="n">
        <v>3816</v>
      </c>
      <c r="AN40" s="51" t="n">
        <v>1544</v>
      </c>
      <c r="AO40" s="51" t="n">
        <v>702281</v>
      </c>
      <c r="AP40" s="51" t="n">
        <v>362191</v>
      </c>
      <c r="AQ40" s="51" t="n">
        <v>340089</v>
      </c>
      <c r="AR40" s="50" t="n">
        <v>178153</v>
      </c>
      <c r="AS40" s="51" t="n">
        <v>13</v>
      </c>
      <c r="AT40" s="50" t="n">
        <v>78674</v>
      </c>
      <c r="AU40" s="50" t="n">
        <v>15.9</v>
      </c>
      <c r="AV40" s="50" t="n">
        <v>99479</v>
      </c>
      <c r="AW40" s="25" t="n">
        <v>10.6</v>
      </c>
      <c r="AX40" s="61" t="n">
        <v>245737</v>
      </c>
      <c r="AY40" s="28"/>
      <c r="AZ40" s="28"/>
      <c r="BA40" s="28"/>
      <c r="BB40" s="61" t="n">
        <v>93209</v>
      </c>
      <c r="BC40" s="61" t="n">
        <v>57021</v>
      </c>
      <c r="BD40" s="61" t="n">
        <v>19712</v>
      </c>
      <c r="BE40" s="61" t="n">
        <v>12557</v>
      </c>
      <c r="BF40" s="61" t="n">
        <v>224779</v>
      </c>
      <c r="BG40" s="61" t="n">
        <v>128790</v>
      </c>
    </row>
    <row r="41" customFormat="false" ht="15" hidden="false" customHeight="false" outlineLevel="0" collapsed="false">
      <c r="A41" s="46" t="s">
        <v>179</v>
      </c>
      <c r="B41" s="47" t="n">
        <v>1630654.32805174</v>
      </c>
      <c r="C41" s="47" t="n">
        <v>871746.491322109</v>
      </c>
      <c r="D41" s="55" t="n">
        <v>286519.066938763</v>
      </c>
      <c r="E41" s="47" t="n">
        <v>178975.451774533</v>
      </c>
      <c r="F41" s="54" t="n">
        <v>597181.807</v>
      </c>
      <c r="G41" s="49"/>
      <c r="H41" s="54" t="n">
        <v>0</v>
      </c>
      <c r="I41" s="54" t="n">
        <v>23203.5430964128</v>
      </c>
      <c r="J41" s="54" t="n">
        <v>59652.7705632239</v>
      </c>
      <c r="K41" s="54" t="n">
        <v>39651.5871138667</v>
      </c>
      <c r="L41" s="50" t="n">
        <v>147.2</v>
      </c>
      <c r="M41" s="25" t="n">
        <v>7.0526299</v>
      </c>
      <c r="N41" s="28" t="n">
        <v>185589</v>
      </c>
      <c r="O41" s="28" t="n">
        <v>313655.9</v>
      </c>
      <c r="P41" s="28"/>
      <c r="Q41" s="28"/>
      <c r="R41" s="28"/>
      <c r="S41" s="28"/>
      <c r="T41" s="28" t="n">
        <v>96370</v>
      </c>
      <c r="U41" s="28" t="n">
        <v>136352.6</v>
      </c>
      <c r="V41" s="28" t="n">
        <v>144758.1</v>
      </c>
      <c r="W41" s="28"/>
      <c r="X41" s="28" t="n">
        <v>20309.2</v>
      </c>
      <c r="Y41" s="28" t="n">
        <v>11367.5</v>
      </c>
      <c r="Z41" s="28" t="n">
        <v>44395.7</v>
      </c>
      <c r="AA41" s="28" t="n">
        <v>177034.8</v>
      </c>
      <c r="AB41" s="28"/>
      <c r="AC41" s="28"/>
      <c r="AD41" s="28" t="n">
        <v>24198.7</v>
      </c>
      <c r="AE41" s="28" t="n">
        <v>38968.6</v>
      </c>
      <c r="AF41" s="28" t="n">
        <v>19936</v>
      </c>
      <c r="AG41" s="28"/>
      <c r="AH41" s="28" t="n">
        <v>25727.8</v>
      </c>
      <c r="AI41" s="57" t="n">
        <v>2612.9</v>
      </c>
      <c r="AJ41" s="28" t="n">
        <v>435842.5</v>
      </c>
      <c r="AK41" s="51"/>
      <c r="AL41" s="51" t="n">
        <v>3213</v>
      </c>
      <c r="AM41" s="51" t="n">
        <v>3777</v>
      </c>
      <c r="AN41" s="51" t="n">
        <v>44</v>
      </c>
      <c r="AO41" s="51" t="n">
        <v>766908</v>
      </c>
      <c r="AP41" s="51" t="n">
        <v>384487</v>
      </c>
      <c r="AQ41" s="51" t="n">
        <v>382420</v>
      </c>
      <c r="AR41" s="50" t="n">
        <v>181489</v>
      </c>
      <c r="AS41" s="52" t="n">
        <v>0.135</v>
      </c>
      <c r="AT41" s="50" t="n">
        <v>92047</v>
      </c>
      <c r="AU41" s="50" t="n">
        <v>16.7</v>
      </c>
      <c r="AV41" s="50" t="n">
        <v>89442</v>
      </c>
      <c r="AW41" s="25" t="n">
        <v>10.3</v>
      </c>
      <c r="AX41" s="61" t="n">
        <v>254612</v>
      </c>
      <c r="AY41" s="28"/>
      <c r="AZ41" s="28"/>
      <c r="BA41" s="28"/>
      <c r="BB41" s="61" t="n">
        <v>101323</v>
      </c>
      <c r="BC41" s="61" t="n">
        <v>71549</v>
      </c>
      <c r="BD41" s="61" t="n">
        <v>23332</v>
      </c>
      <c r="BE41" s="61" t="n">
        <v>10545</v>
      </c>
      <c r="BF41" s="61" t="n">
        <v>249229</v>
      </c>
      <c r="BG41" s="61" t="n">
        <v>168804</v>
      </c>
    </row>
    <row r="42" customFormat="false" ht="15" hidden="false" customHeight="false" outlineLevel="0" collapsed="false">
      <c r="A42" s="46" t="s">
        <v>180</v>
      </c>
      <c r="B42" s="47" t="n">
        <v>1672648.13224861</v>
      </c>
      <c r="C42" s="47" t="n">
        <v>939999.736199636</v>
      </c>
      <c r="D42" s="55" t="n">
        <v>239088.253113065</v>
      </c>
      <c r="E42" s="47" t="n">
        <v>178159.767752809</v>
      </c>
      <c r="F42" s="54" t="n">
        <v>609592.103</v>
      </c>
      <c r="G42" s="49"/>
      <c r="H42" s="54" t="n">
        <v>0</v>
      </c>
      <c r="I42" s="54" t="n">
        <v>25777.8826303322</v>
      </c>
      <c r="J42" s="54" t="n">
        <v>53423.6681552563</v>
      </c>
      <c r="K42" s="54" t="n">
        <v>41960.9163569525</v>
      </c>
      <c r="L42" s="50" t="n">
        <v>146.69</v>
      </c>
      <c r="M42" s="25" t="n">
        <v>7.0795479</v>
      </c>
      <c r="N42" s="28" t="n">
        <v>116544.2</v>
      </c>
      <c r="O42" s="28" t="n">
        <v>381627</v>
      </c>
      <c r="P42" s="28"/>
      <c r="Q42" s="28"/>
      <c r="R42" s="28"/>
      <c r="S42" s="28"/>
      <c r="T42" s="28" t="n">
        <v>77250.2</v>
      </c>
      <c r="U42" s="28" t="n">
        <v>147779.6</v>
      </c>
      <c r="V42" s="28" t="n">
        <v>105960.3</v>
      </c>
      <c r="W42" s="28"/>
      <c r="X42" s="28" t="n">
        <v>24460.5</v>
      </c>
      <c r="Y42" s="28" t="n">
        <v>10583.4</v>
      </c>
      <c r="Z42" s="28" t="n">
        <v>44326.2</v>
      </c>
      <c r="AA42" s="28" t="n">
        <v>155208.7</v>
      </c>
      <c r="AB42" s="28"/>
      <c r="AC42" s="28"/>
      <c r="AD42" s="28" t="n">
        <v>24340.1</v>
      </c>
      <c r="AE42" s="28" t="n">
        <v>58574.6</v>
      </c>
      <c r="AF42" s="28" t="n">
        <v>23201.7</v>
      </c>
      <c r="AG42" s="28"/>
      <c r="AH42" s="28" t="n">
        <v>27320</v>
      </c>
      <c r="AI42" s="57" t="n">
        <v>2184.7</v>
      </c>
      <c r="AJ42" s="28" t="n">
        <v>396937.1</v>
      </c>
      <c r="AK42" s="51" t="n">
        <v>428094.4</v>
      </c>
      <c r="AL42" s="51" t="n">
        <v>3132</v>
      </c>
      <c r="AM42" s="51" t="n">
        <v>3120</v>
      </c>
      <c r="AN42" s="51" t="n">
        <v>44</v>
      </c>
      <c r="AO42" s="51" t="n">
        <v>733205</v>
      </c>
      <c r="AP42" s="51" t="n">
        <v>387780</v>
      </c>
      <c r="AQ42" s="51" t="n">
        <v>345424</v>
      </c>
      <c r="AR42" s="50" t="n">
        <v>234283</v>
      </c>
      <c r="AS42" s="52" t="n">
        <v>0.128</v>
      </c>
      <c r="AT42" s="50" t="n">
        <v>105017</v>
      </c>
      <c r="AU42" s="50" t="n">
        <v>15.5</v>
      </c>
      <c r="AV42" s="50" t="n">
        <v>129266</v>
      </c>
      <c r="AW42" s="25" t="n">
        <v>10.6</v>
      </c>
      <c r="AX42" s="61" t="n">
        <v>273641</v>
      </c>
      <c r="AY42" s="28"/>
      <c r="AZ42" s="28"/>
      <c r="BA42" s="28"/>
      <c r="BB42" s="61" t="n">
        <v>117354</v>
      </c>
      <c r="BC42" s="61" t="n">
        <v>75178</v>
      </c>
      <c r="BD42" s="61" t="n">
        <v>31453</v>
      </c>
      <c r="BE42" s="61" t="n">
        <v>7730</v>
      </c>
      <c r="BF42" s="61" t="n">
        <v>276731</v>
      </c>
      <c r="BG42" s="61" t="n">
        <v>196038</v>
      </c>
    </row>
    <row r="43" customFormat="false" ht="15" hidden="false" customHeight="false" outlineLevel="0" collapsed="false">
      <c r="A43" s="46" t="s">
        <v>181</v>
      </c>
      <c r="B43" s="47" t="n">
        <v>1703508.97562591</v>
      </c>
      <c r="C43" s="47" t="n">
        <v>921196.668224795</v>
      </c>
      <c r="D43" s="55" t="n">
        <v>326903.845229242</v>
      </c>
      <c r="E43" s="47" t="n">
        <v>195525.686837752</v>
      </c>
      <c r="F43" s="54" t="n">
        <v>604819.465</v>
      </c>
      <c r="G43" s="49"/>
      <c r="H43" s="54" t="n">
        <v>0</v>
      </c>
      <c r="I43" s="54" t="n">
        <v>23870.5409602025</v>
      </c>
      <c r="J43" s="54" t="n">
        <v>65637.204358646</v>
      </c>
      <c r="K43" s="54" t="n">
        <v>41195.7340559627</v>
      </c>
      <c r="L43" s="50" t="n">
        <v>139.8</v>
      </c>
      <c r="M43" s="25" t="n">
        <v>7.1426122</v>
      </c>
      <c r="N43" s="28" t="n">
        <v>25890.6</v>
      </c>
      <c r="O43" s="28" t="n">
        <v>417372.2</v>
      </c>
      <c r="P43" s="28"/>
      <c r="Q43" s="28"/>
      <c r="R43" s="28"/>
      <c r="S43" s="28"/>
      <c r="T43" s="28" t="n">
        <v>38363.5</v>
      </c>
      <c r="U43" s="28" t="n">
        <v>187853.4</v>
      </c>
      <c r="V43" s="28" t="n">
        <v>128581.6</v>
      </c>
      <c r="W43" s="28"/>
      <c r="X43" s="28" t="n">
        <v>22291.3</v>
      </c>
      <c r="Y43" s="28" t="n">
        <v>9694</v>
      </c>
      <c r="Z43" s="28" t="n">
        <v>36081.7</v>
      </c>
      <c r="AA43" s="28" t="n">
        <v>230514.7</v>
      </c>
      <c r="AB43" s="28"/>
      <c r="AC43" s="28"/>
      <c r="AD43" s="28" t="n">
        <v>27217.7</v>
      </c>
      <c r="AE43" s="28" t="n">
        <v>40039</v>
      </c>
      <c r="AF43" s="28" t="n">
        <v>27056.9</v>
      </c>
      <c r="AG43" s="28"/>
      <c r="AH43" s="28" t="n">
        <v>28431.2</v>
      </c>
      <c r="AI43" s="57" t="n">
        <v>439.2</v>
      </c>
      <c r="AJ43" s="28" t="n">
        <v>349354.9</v>
      </c>
      <c r="AK43" s="51"/>
      <c r="AL43" s="51" t="n">
        <v>3642</v>
      </c>
      <c r="AM43" s="51" t="n">
        <v>2938</v>
      </c>
      <c r="AN43" s="51" t="n">
        <v>43</v>
      </c>
      <c r="AO43" s="51" t="n">
        <v>809293</v>
      </c>
      <c r="AP43" s="51" t="n">
        <v>441660</v>
      </c>
      <c r="AQ43" s="51" t="n">
        <v>367633</v>
      </c>
      <c r="AR43" s="62" t="n">
        <v>203286</v>
      </c>
      <c r="AS43" s="52" t="n">
        <v>0.134</v>
      </c>
      <c r="AT43" s="62" t="n">
        <v>111685</v>
      </c>
      <c r="AU43" s="50" t="n">
        <v>15.6</v>
      </c>
      <c r="AV43" s="62" t="n">
        <v>91601</v>
      </c>
      <c r="AW43" s="25" t="n">
        <v>10.7</v>
      </c>
      <c r="AX43" s="61" t="n">
        <v>274954</v>
      </c>
      <c r="AY43" s="28"/>
      <c r="AZ43" s="28"/>
      <c r="BA43" s="28"/>
      <c r="BB43" s="61" t="n">
        <v>105523</v>
      </c>
      <c r="BC43" s="61" t="n">
        <v>87222</v>
      </c>
      <c r="BD43" s="61" t="n">
        <v>37934</v>
      </c>
      <c r="BE43" s="61" t="n">
        <v>10019</v>
      </c>
      <c r="BF43" s="61" t="n">
        <v>296326</v>
      </c>
      <c r="BG43" s="61" t="n">
        <v>224659</v>
      </c>
    </row>
    <row r="44" customFormat="false" ht="15" hidden="false" customHeight="false" outlineLevel="0" collapsed="false">
      <c r="A44" s="46" t="s">
        <v>182</v>
      </c>
      <c r="B44" s="47" t="n">
        <v>1717220.73859425</v>
      </c>
      <c r="C44" s="47" t="n">
        <v>934218.725981001</v>
      </c>
      <c r="D44" s="55" t="n">
        <v>297966.995784408</v>
      </c>
      <c r="E44" s="47" t="n">
        <v>199466.558892279</v>
      </c>
      <c r="F44" s="54" t="n">
        <v>615450.635</v>
      </c>
      <c r="G44" s="54"/>
      <c r="H44" s="54" t="n">
        <v>0</v>
      </c>
      <c r="I44" s="54" t="n">
        <v>23322.7053383416</v>
      </c>
      <c r="J44" s="54" t="n">
        <v>91899.0583419278</v>
      </c>
      <c r="K44" s="54" t="n">
        <v>40858.6229464224</v>
      </c>
      <c r="L44" s="50" t="n">
        <v>137.23</v>
      </c>
      <c r="M44" s="25" t="n">
        <v>7.1509362</v>
      </c>
      <c r="N44" s="28" t="n">
        <v>54457.5</v>
      </c>
      <c r="O44" s="28" t="n">
        <v>432370.1</v>
      </c>
      <c r="P44" s="28"/>
      <c r="Q44" s="28"/>
      <c r="R44" s="28"/>
      <c r="S44" s="28"/>
      <c r="T44" s="28" t="n">
        <v>90184.1</v>
      </c>
      <c r="U44" s="28" t="n">
        <v>156919.6</v>
      </c>
      <c r="V44" s="28" t="n">
        <v>167909</v>
      </c>
      <c r="W44" s="28"/>
      <c r="X44" s="28" t="n">
        <v>23857.6</v>
      </c>
      <c r="Y44" s="28" t="n">
        <v>11054.9</v>
      </c>
      <c r="Z44" s="28" t="n">
        <v>41342</v>
      </c>
      <c r="AA44" s="28" t="n">
        <v>228848.3</v>
      </c>
      <c r="AB44" s="28"/>
      <c r="AC44" s="28"/>
      <c r="AD44" s="28" t="n">
        <v>34608.6</v>
      </c>
      <c r="AE44" s="28" t="n">
        <v>48023.5</v>
      </c>
      <c r="AF44" s="28" t="n">
        <v>27591.3</v>
      </c>
      <c r="AG44" s="28"/>
      <c r="AH44" s="28" t="n">
        <v>30721.2</v>
      </c>
      <c r="AI44" s="57" t="n">
        <v>923.9</v>
      </c>
      <c r="AJ44" s="28" t="n">
        <v>410230.4</v>
      </c>
      <c r="AK44" s="51"/>
      <c r="AL44" s="51" t="n">
        <v>3574</v>
      </c>
      <c r="AM44" s="51" t="n">
        <v>3191</v>
      </c>
      <c r="AN44" s="51" t="n">
        <v>42</v>
      </c>
      <c r="AO44" s="51" t="n">
        <v>939232</v>
      </c>
      <c r="AP44" s="51" t="n">
        <v>499835</v>
      </c>
      <c r="AQ44" s="51" t="n">
        <v>439396</v>
      </c>
      <c r="AR44" s="62" t="n">
        <v>228935</v>
      </c>
      <c r="AS44" s="52" t="n">
        <v>0.131</v>
      </c>
      <c r="AT44" s="23" t="n">
        <v>118423</v>
      </c>
      <c r="AU44" s="50" t="n">
        <v>15.1</v>
      </c>
      <c r="AV44" s="62" t="n">
        <v>110512</v>
      </c>
      <c r="AW44" s="25" t="n">
        <v>11</v>
      </c>
      <c r="AX44" s="61" t="n">
        <v>291039</v>
      </c>
      <c r="AY44" s="28"/>
      <c r="AZ44" s="28"/>
      <c r="BA44" s="28"/>
      <c r="BB44" s="61" t="n">
        <v>99244</v>
      </c>
      <c r="BC44" s="61" t="n">
        <v>117923</v>
      </c>
      <c r="BD44" s="61" t="n">
        <v>43000</v>
      </c>
      <c r="BE44" s="61" t="n">
        <v>13186</v>
      </c>
      <c r="BF44" s="61" t="n">
        <v>333622</v>
      </c>
      <c r="BG44" s="61" t="n">
        <v>285520</v>
      </c>
    </row>
    <row r="45" customFormat="false" ht="15" hidden="false" customHeight="false" outlineLevel="0" collapsed="false">
      <c r="A45" s="46" t="s">
        <v>183</v>
      </c>
      <c r="B45" s="47" t="n">
        <v>1758896.58962724</v>
      </c>
      <c r="C45" s="47" t="n">
        <v>912206.162023999</v>
      </c>
      <c r="D45" s="55" t="n">
        <v>331619.306947775</v>
      </c>
      <c r="E45" s="47" t="n">
        <v>224711.445392083</v>
      </c>
      <c r="F45" s="54" t="n">
        <v>663079.988</v>
      </c>
      <c r="G45" s="54"/>
      <c r="H45" s="54" t="n">
        <v>0</v>
      </c>
      <c r="I45" s="54" t="n">
        <v>24508.2557650744</v>
      </c>
      <c r="J45" s="54" t="n">
        <v>100411.278014704</v>
      </c>
      <c r="K45" s="54" t="n">
        <v>42026.6148461024</v>
      </c>
      <c r="L45" s="50" t="n">
        <v>135.71</v>
      </c>
      <c r="M45" s="25" t="n">
        <v>7.1742592</v>
      </c>
      <c r="N45" s="28" t="n">
        <v>219802.7</v>
      </c>
      <c r="O45" s="28" t="n">
        <v>415415.8</v>
      </c>
      <c r="P45" s="28"/>
      <c r="Q45" s="28"/>
      <c r="R45" s="28"/>
      <c r="S45" s="28"/>
      <c r="T45" s="28" t="n">
        <v>114436.2</v>
      </c>
      <c r="U45" s="28" t="n">
        <v>187777.5</v>
      </c>
      <c r="V45" s="28" t="n">
        <v>170690.7</v>
      </c>
      <c r="W45" s="28"/>
      <c r="X45" s="28" t="n">
        <v>28772.5</v>
      </c>
      <c r="Y45" s="28" t="n">
        <v>16798.4</v>
      </c>
      <c r="Z45" s="28" t="n">
        <v>47610.7</v>
      </c>
      <c r="AA45" s="28" t="n">
        <v>201196.5</v>
      </c>
      <c r="AB45" s="28"/>
      <c r="AC45" s="28"/>
      <c r="AD45" s="28" t="n">
        <v>37872.8</v>
      </c>
      <c r="AE45" s="28" t="n">
        <v>53883.4</v>
      </c>
      <c r="AF45" s="28" t="n">
        <v>28446.6</v>
      </c>
      <c r="AG45" s="28"/>
      <c r="AH45" s="28" t="n">
        <v>28980.5</v>
      </c>
      <c r="AI45" s="57" t="n">
        <v>2010.3</v>
      </c>
      <c r="AJ45" s="28" t="n">
        <v>445538.4</v>
      </c>
      <c r="AK45" s="51"/>
      <c r="AL45" s="51" t="n">
        <v>2706</v>
      </c>
      <c r="AM45" s="51" t="n">
        <v>2839</v>
      </c>
      <c r="AN45" s="51" t="n">
        <v>47</v>
      </c>
      <c r="AO45" s="51" t="n">
        <v>1017073</v>
      </c>
      <c r="AP45" s="51" t="n">
        <v>556323</v>
      </c>
      <c r="AQ45" s="51" t="n">
        <v>460750</v>
      </c>
      <c r="AR45" s="62" t="n">
        <v>253949</v>
      </c>
      <c r="AS45" s="52" t="n">
        <v>0.126</v>
      </c>
      <c r="AT45" s="62" t="n">
        <v>111793</v>
      </c>
      <c r="AU45" s="50" t="n">
        <v>15.4</v>
      </c>
      <c r="AV45" s="62" t="n">
        <v>142157</v>
      </c>
      <c r="AW45" s="25" t="n">
        <v>10.4</v>
      </c>
      <c r="AX45" s="61" t="n">
        <v>285906</v>
      </c>
      <c r="AY45" s="28"/>
      <c r="AZ45" s="28"/>
      <c r="BA45" s="28"/>
      <c r="BB45" s="61" t="n">
        <v>108144</v>
      </c>
      <c r="BC45" s="61" t="n">
        <v>136861</v>
      </c>
      <c r="BD45" s="61" t="n">
        <v>46918</v>
      </c>
      <c r="BE45" s="61" t="n">
        <v>15432</v>
      </c>
      <c r="BF45" s="61" t="n">
        <v>365808</v>
      </c>
      <c r="BG45" s="61" t="n">
        <v>369783</v>
      </c>
    </row>
    <row r="46" customFormat="false" ht="15" hidden="false" customHeight="false" outlineLevel="0" collapsed="false">
      <c r="A46" s="46" t="s">
        <v>184</v>
      </c>
      <c r="B46" s="47" t="n">
        <v>1737916.77139024</v>
      </c>
      <c r="C46" s="47" t="n">
        <v>936743.514838985</v>
      </c>
      <c r="D46" s="55" t="n">
        <v>341700.003288047</v>
      </c>
      <c r="E46" s="47" t="n">
        <v>184321.390057239</v>
      </c>
      <c r="F46" s="54" t="n">
        <v>586374.185</v>
      </c>
      <c r="G46" s="54" t="n">
        <v>667022.245</v>
      </c>
      <c r="H46" s="54" t="n">
        <v>0</v>
      </c>
      <c r="I46" s="54" t="n">
        <v>26649.0801328589</v>
      </c>
      <c r="J46" s="54" t="n">
        <v>119470.79694228</v>
      </c>
      <c r="K46" s="54" t="n">
        <v>43486.3445217816</v>
      </c>
      <c r="L46" s="50" t="n">
        <v>131.4</v>
      </c>
      <c r="M46" s="25" t="n">
        <v>7.193091</v>
      </c>
      <c r="N46" s="28" t="n">
        <v>117976.4</v>
      </c>
      <c r="O46" s="28" t="n">
        <v>454214.2</v>
      </c>
      <c r="P46" s="28"/>
      <c r="Q46" s="28"/>
      <c r="R46" s="28"/>
      <c r="S46" s="28"/>
      <c r="T46" s="28" t="n">
        <v>112844.5</v>
      </c>
      <c r="U46" s="28" t="n">
        <v>199049.7</v>
      </c>
      <c r="V46" s="28" t="n">
        <v>122782.8</v>
      </c>
      <c r="W46" s="28"/>
      <c r="X46" s="28" t="n">
        <v>26363.3</v>
      </c>
      <c r="Y46" s="28" t="n">
        <v>14102.6</v>
      </c>
      <c r="Z46" s="28" t="n">
        <v>47187.5</v>
      </c>
      <c r="AA46" s="28" t="n">
        <v>240651</v>
      </c>
      <c r="AB46" s="28"/>
      <c r="AC46" s="28"/>
      <c r="AD46" s="28" t="n">
        <v>27924.9</v>
      </c>
      <c r="AE46" s="28" t="n">
        <v>76960.6</v>
      </c>
      <c r="AF46" s="28" t="n">
        <v>30404.4</v>
      </c>
      <c r="AG46" s="28"/>
      <c r="AH46" s="28" t="n">
        <v>28006.4</v>
      </c>
      <c r="AI46" s="57" t="n">
        <v>6009.8</v>
      </c>
      <c r="AJ46" s="28" t="n">
        <v>336426.9</v>
      </c>
      <c r="AK46" s="51" t="n">
        <v>1846455.6</v>
      </c>
      <c r="AL46" s="51" t="n">
        <v>28651</v>
      </c>
      <c r="AM46" s="51" t="n">
        <v>3164</v>
      </c>
      <c r="AN46" s="51" t="n">
        <v>45</v>
      </c>
      <c r="AO46" s="51" t="n">
        <v>1270843</v>
      </c>
      <c r="AP46" s="51" t="n">
        <v>721461</v>
      </c>
      <c r="AQ46" s="51" t="n">
        <v>549382</v>
      </c>
      <c r="AR46" s="62" t="n">
        <v>330079</v>
      </c>
      <c r="AS46" s="52" t="n">
        <v>0.131</v>
      </c>
      <c r="AT46" s="62" t="n">
        <v>208800</v>
      </c>
      <c r="AU46" s="50" t="n">
        <v>14.4</v>
      </c>
      <c r="AV46" s="62" t="n">
        <v>121279</v>
      </c>
      <c r="AW46" s="25" t="n">
        <v>10.9</v>
      </c>
      <c r="AX46" s="61" t="n">
        <v>289602</v>
      </c>
      <c r="AY46" s="28"/>
      <c r="AZ46" s="28"/>
      <c r="BA46" s="28"/>
      <c r="BB46" s="61" t="n">
        <v>125207</v>
      </c>
      <c r="BC46" s="61" t="n">
        <v>158984</v>
      </c>
      <c r="BD46" s="61" t="n">
        <v>56229</v>
      </c>
      <c r="BE46" s="61" t="n">
        <v>19670</v>
      </c>
      <c r="BF46" s="61" t="n">
        <v>398695</v>
      </c>
      <c r="BG46" s="61" t="n">
        <v>435907</v>
      </c>
    </row>
    <row r="47" customFormat="false" ht="15" hidden="false" customHeight="false" outlineLevel="0" collapsed="false">
      <c r="A47" s="46" t="s">
        <v>185</v>
      </c>
      <c r="B47" s="47" t="n">
        <v>1906849.27792139</v>
      </c>
      <c r="C47" s="47" t="n">
        <v>933048.504574173</v>
      </c>
      <c r="D47" s="55" t="n">
        <v>353457.895650423</v>
      </c>
      <c r="E47" s="47" t="n">
        <v>192506.529593574</v>
      </c>
      <c r="F47" s="54" t="n">
        <v>628455.82</v>
      </c>
      <c r="G47" s="54" t="n">
        <v>671875.457</v>
      </c>
      <c r="H47" s="54" t="n">
        <v>0</v>
      </c>
      <c r="I47" s="54" t="n">
        <v>26932.3883803781</v>
      </c>
      <c r="J47" s="54" t="n">
        <v>135185.679673385</v>
      </c>
      <c r="K47" s="54" t="n">
        <v>46243.8725245522</v>
      </c>
      <c r="L47" s="50" t="n">
        <v>130.25</v>
      </c>
      <c r="M47" s="25" t="n">
        <v>7.2026744</v>
      </c>
      <c r="N47" s="28" t="n">
        <v>29003.2</v>
      </c>
      <c r="O47" s="28" t="n">
        <v>561699.2</v>
      </c>
      <c r="P47" s="28"/>
      <c r="Q47" s="28"/>
      <c r="R47" s="28"/>
      <c r="S47" s="28"/>
      <c r="T47" s="28" t="n">
        <v>50491.6</v>
      </c>
      <c r="U47" s="28" t="n">
        <v>235836.4</v>
      </c>
      <c r="V47" s="28" t="n">
        <v>154149.2</v>
      </c>
      <c r="W47" s="28"/>
      <c r="X47" s="28" t="n">
        <v>29300.4</v>
      </c>
      <c r="Y47" s="28" t="n">
        <v>13126</v>
      </c>
      <c r="Z47" s="28" t="n">
        <v>49558.9</v>
      </c>
      <c r="AA47" s="28" t="n">
        <v>309090.8</v>
      </c>
      <c r="AB47" s="28"/>
      <c r="AC47" s="28"/>
      <c r="AD47" s="28" t="n">
        <v>36206.5</v>
      </c>
      <c r="AE47" s="28" t="n">
        <v>55841.4</v>
      </c>
      <c r="AF47" s="28" t="n">
        <v>32359.8</v>
      </c>
      <c r="AG47" s="28"/>
      <c r="AH47" s="28" t="n">
        <v>31935.9</v>
      </c>
      <c r="AI47" s="57" t="n">
        <v>362.3</v>
      </c>
      <c r="AJ47" s="28" t="n">
        <v>531574.7</v>
      </c>
      <c r="AK47" s="51"/>
      <c r="AL47" s="51" t="n">
        <v>3948</v>
      </c>
      <c r="AM47" s="51" t="n">
        <v>5100</v>
      </c>
      <c r="AN47" s="51" t="n">
        <v>39</v>
      </c>
      <c r="AO47" s="51" t="n">
        <v>1381228</v>
      </c>
      <c r="AP47" s="51" t="n">
        <v>771619</v>
      </c>
      <c r="AQ47" s="51" t="n">
        <v>609609</v>
      </c>
      <c r="AR47" s="50" t="s">
        <v>186</v>
      </c>
      <c r="AS47" s="52" t="n">
        <v>0.131</v>
      </c>
      <c r="AT47" s="50" t="s">
        <v>186</v>
      </c>
      <c r="AU47" s="50"/>
      <c r="AV47" s="50" t="s">
        <v>186</v>
      </c>
      <c r="AW47" s="25"/>
      <c r="AX47" s="28"/>
      <c r="AY47" s="61" t="n">
        <v>78836</v>
      </c>
      <c r="AZ47" s="61" t="n">
        <v>201607</v>
      </c>
      <c r="BA47" s="61" t="n">
        <v>28278</v>
      </c>
      <c r="BB47" s="61" t="n">
        <v>129097</v>
      </c>
      <c r="BC47" s="61" t="n">
        <v>165681</v>
      </c>
      <c r="BD47" s="61" t="n">
        <v>61607</v>
      </c>
      <c r="BE47" s="61" t="n">
        <v>16202</v>
      </c>
      <c r="BF47" s="61" t="n">
        <v>433704</v>
      </c>
      <c r="BG47" s="61" t="n">
        <v>508344</v>
      </c>
    </row>
    <row r="48" customFormat="false" ht="15" hidden="false" customHeight="false" outlineLevel="0" collapsed="false">
      <c r="A48" s="46" t="s">
        <v>187</v>
      </c>
      <c r="B48" s="47" t="n">
        <v>1883705.23394876</v>
      </c>
      <c r="C48" s="47" t="n">
        <v>965387.64699309</v>
      </c>
      <c r="D48" s="55" t="n">
        <v>397561.414164727</v>
      </c>
      <c r="E48" s="47" t="n">
        <v>211347.947118381</v>
      </c>
      <c r="F48" s="54" t="n">
        <v>634834.56</v>
      </c>
      <c r="G48" s="54" t="n">
        <v>676048.251</v>
      </c>
      <c r="H48" s="54" t="n">
        <v>0</v>
      </c>
      <c r="I48" s="54" t="n">
        <v>28190.4073016038</v>
      </c>
      <c r="J48" s="54" t="n">
        <v>168161.93840894</v>
      </c>
      <c r="K48" s="54" t="n">
        <v>46117.519402587</v>
      </c>
      <c r="L48" s="50" t="n">
        <v>132.17</v>
      </c>
      <c r="M48" s="25" t="n">
        <v>7.2314601</v>
      </c>
      <c r="N48" s="28" t="n">
        <v>61400.9</v>
      </c>
      <c r="O48" s="28" t="n">
        <v>577022.3</v>
      </c>
      <c r="P48" s="28"/>
      <c r="Q48" s="28"/>
      <c r="R48" s="28"/>
      <c r="S48" s="28"/>
      <c r="T48" s="28" t="n">
        <v>137624.7</v>
      </c>
      <c r="U48" s="28" t="n">
        <v>197780.3</v>
      </c>
      <c r="V48" s="28" t="n">
        <v>194032.1</v>
      </c>
      <c r="W48" s="28"/>
      <c r="X48" s="28" t="n">
        <v>34249.2</v>
      </c>
      <c r="Y48" s="28" t="n">
        <v>12600.2</v>
      </c>
      <c r="Z48" s="28" t="n">
        <v>47501.5</v>
      </c>
      <c r="AA48" s="28" t="n">
        <v>287401</v>
      </c>
      <c r="AB48" s="28"/>
      <c r="AC48" s="28"/>
      <c r="AD48" s="28" t="n">
        <v>40676.3</v>
      </c>
      <c r="AE48" s="28" t="n">
        <v>56991.4</v>
      </c>
      <c r="AF48" s="28" t="n">
        <v>34119.9</v>
      </c>
      <c r="AG48" s="28"/>
      <c r="AH48" s="28" t="n">
        <v>34419.5</v>
      </c>
      <c r="AI48" s="57" t="n">
        <v>712</v>
      </c>
      <c r="AJ48" s="28" t="n">
        <v>438668.3</v>
      </c>
      <c r="AK48" s="51"/>
      <c r="AL48" s="51" t="n">
        <v>5920</v>
      </c>
      <c r="AM48" s="51" t="n">
        <v>722</v>
      </c>
      <c r="AN48" s="51" t="n">
        <v>0</v>
      </c>
      <c r="AO48" s="51" t="n">
        <v>1443868</v>
      </c>
      <c r="AP48" s="51" t="n">
        <v>847441</v>
      </c>
      <c r="AQ48" s="51" t="n">
        <v>596427</v>
      </c>
      <c r="AR48" s="62" t="n">
        <v>351586</v>
      </c>
      <c r="AS48" s="52" t="n">
        <v>0.132</v>
      </c>
      <c r="AT48" s="62" t="n">
        <v>215220</v>
      </c>
      <c r="AU48" s="50" t="n">
        <v>14.2</v>
      </c>
      <c r="AV48" s="62" t="n">
        <v>136366</v>
      </c>
      <c r="AW48" s="25" t="n">
        <v>11.6</v>
      </c>
      <c r="AX48" s="28"/>
      <c r="AY48" s="61" t="n">
        <v>104680</v>
      </c>
      <c r="AZ48" s="61" t="n">
        <v>230028</v>
      </c>
      <c r="BA48" s="61" t="n">
        <v>17427</v>
      </c>
      <c r="BB48" s="61" t="n">
        <v>139541</v>
      </c>
      <c r="BC48" s="61" t="n">
        <v>207694</v>
      </c>
      <c r="BD48" s="61" t="n">
        <v>77758</v>
      </c>
      <c r="BE48" s="61" t="n">
        <v>18236</v>
      </c>
      <c r="BF48" s="61" t="n">
        <v>478984</v>
      </c>
      <c r="BG48" s="61" t="n">
        <v>627597</v>
      </c>
    </row>
    <row r="49" customFormat="false" ht="15" hidden="false" customHeight="false" outlineLevel="0" collapsed="false">
      <c r="A49" s="46" t="s">
        <v>188</v>
      </c>
      <c r="B49" s="47" t="n">
        <v>1853423.56127602</v>
      </c>
      <c r="C49" s="47" t="n">
        <v>920680.254435823</v>
      </c>
      <c r="D49" s="55" t="n">
        <v>443858.886615201</v>
      </c>
      <c r="E49" s="47" t="n">
        <v>220980.9079056</v>
      </c>
      <c r="F49" s="54" t="n">
        <v>605389.265</v>
      </c>
      <c r="G49" s="54" t="n">
        <v>742245.755</v>
      </c>
      <c r="H49" s="54" t="n">
        <v>0</v>
      </c>
      <c r="I49" s="54" t="n">
        <v>32492.4047954611</v>
      </c>
      <c r="J49" s="54" t="n">
        <v>248540.166734251</v>
      </c>
      <c r="K49" s="54" t="n">
        <v>51668.3617019868</v>
      </c>
      <c r="L49" s="50" t="n">
        <v>135.16</v>
      </c>
      <c r="M49" s="25" t="n">
        <v>7.2611832</v>
      </c>
      <c r="N49" s="28" t="n">
        <v>257704.6</v>
      </c>
      <c r="O49" s="28" t="n">
        <v>491078.4</v>
      </c>
      <c r="P49" s="28"/>
      <c r="Q49" s="28"/>
      <c r="R49" s="28"/>
      <c r="S49" s="28"/>
      <c r="T49" s="28" t="n">
        <v>216117.5</v>
      </c>
      <c r="U49" s="28" t="n">
        <v>220200.9</v>
      </c>
      <c r="V49" s="28" t="n">
        <v>239413</v>
      </c>
      <c r="W49" s="28"/>
      <c r="X49" s="28" t="n">
        <v>36207.3</v>
      </c>
      <c r="Y49" s="28" t="n">
        <v>21966</v>
      </c>
      <c r="Z49" s="28" t="n">
        <v>69815</v>
      </c>
      <c r="AA49" s="28" t="n">
        <v>204610.2</v>
      </c>
      <c r="AB49" s="28"/>
      <c r="AC49" s="28"/>
      <c r="AD49" s="28" t="n">
        <v>43557.9</v>
      </c>
      <c r="AE49" s="28" t="n">
        <v>52462.7</v>
      </c>
      <c r="AF49" s="28" t="n">
        <v>30327.4</v>
      </c>
      <c r="AG49" s="28"/>
      <c r="AH49" s="28" t="n">
        <v>37047.4</v>
      </c>
      <c r="AI49" s="57" t="n">
        <v>1943.3</v>
      </c>
      <c r="AJ49" s="28" t="n">
        <v>621793.7</v>
      </c>
      <c r="AK49" s="51"/>
      <c r="AL49" s="51" t="n">
        <v>2515</v>
      </c>
      <c r="AM49" s="51" t="n">
        <v>1600</v>
      </c>
      <c r="AN49" s="51" t="n">
        <v>3</v>
      </c>
      <c r="AO49" s="51" t="n">
        <v>1601114</v>
      </c>
      <c r="AP49" s="51" t="n">
        <v>902902</v>
      </c>
      <c r="AQ49" s="51" t="n">
        <v>698211</v>
      </c>
      <c r="AR49" s="62" t="n">
        <v>367910</v>
      </c>
      <c r="AS49" s="52" t="n">
        <v>0.132</v>
      </c>
      <c r="AT49" s="62" t="n">
        <v>198396</v>
      </c>
      <c r="AU49" s="50" t="n">
        <v>14.9</v>
      </c>
      <c r="AV49" s="62" t="n">
        <v>169514</v>
      </c>
      <c r="AW49" s="25" t="n">
        <v>11.2</v>
      </c>
      <c r="AX49" s="28"/>
      <c r="AY49" s="61" t="n">
        <v>101238</v>
      </c>
      <c r="AZ49" s="61" t="n">
        <v>228142</v>
      </c>
      <c r="BA49" s="61" t="n">
        <v>18012</v>
      </c>
      <c r="BB49" s="61" t="n">
        <v>144968</v>
      </c>
      <c r="BC49" s="61" t="n">
        <v>247743</v>
      </c>
      <c r="BD49" s="61" t="n">
        <v>81115</v>
      </c>
      <c r="BE49" s="61" t="n">
        <v>16216</v>
      </c>
      <c r="BF49" s="61" t="n">
        <v>538127</v>
      </c>
      <c r="BG49" s="61" t="n">
        <v>742920</v>
      </c>
    </row>
    <row r="50" customFormat="false" ht="15" hidden="false" customHeight="false" outlineLevel="0" collapsed="false">
      <c r="A50" s="46" t="s">
        <v>189</v>
      </c>
      <c r="B50" s="47" t="n">
        <v>1945671.54160629</v>
      </c>
      <c r="C50" s="47" t="n">
        <v>964624.888636019</v>
      </c>
      <c r="D50" s="55" t="n">
        <v>765392.436812428</v>
      </c>
      <c r="E50" s="47" t="n">
        <v>225969.420711</v>
      </c>
      <c r="F50" s="54" t="n">
        <v>535534.849</v>
      </c>
      <c r="G50" s="54" t="n">
        <v>1080011.008</v>
      </c>
      <c r="H50" s="54" t="n">
        <v>0</v>
      </c>
      <c r="I50" s="54" t="n">
        <v>34951.4175791403</v>
      </c>
      <c r="J50" s="54" t="n">
        <v>262354.764608652</v>
      </c>
      <c r="K50" s="54" t="n">
        <v>52247.6922069474</v>
      </c>
      <c r="L50" s="50" t="n">
        <v>133.93</v>
      </c>
      <c r="M50" s="25" t="n">
        <v>7.3001419</v>
      </c>
      <c r="N50" s="28" t="n">
        <v>135375.9</v>
      </c>
      <c r="O50" s="28" t="n">
        <v>631403.8</v>
      </c>
      <c r="P50" s="28"/>
      <c r="Q50" s="28"/>
      <c r="R50" s="28"/>
      <c r="S50" s="28"/>
      <c r="T50" s="28" t="n">
        <v>190752.4</v>
      </c>
      <c r="U50" s="28" t="n">
        <v>244101.8</v>
      </c>
      <c r="V50" s="28" t="n">
        <v>154317.8</v>
      </c>
      <c r="W50" s="28"/>
      <c r="X50" s="28" t="n">
        <v>55145.2</v>
      </c>
      <c r="Y50" s="28" t="n">
        <v>20361.7</v>
      </c>
      <c r="Z50" s="28" t="n">
        <v>78900.2</v>
      </c>
      <c r="AA50" s="28" t="n">
        <v>341697.2</v>
      </c>
      <c r="AB50" s="28"/>
      <c r="AC50" s="28"/>
      <c r="AD50" s="28" t="n">
        <v>37410.8</v>
      </c>
      <c r="AE50" s="28" t="n">
        <v>98165.4</v>
      </c>
      <c r="AF50" s="28" t="n">
        <v>33030.4</v>
      </c>
      <c r="AG50" s="28"/>
      <c r="AH50" s="28" t="n">
        <v>32474.9</v>
      </c>
      <c r="AI50" s="57" t="n">
        <v>7362.3</v>
      </c>
      <c r="AJ50" s="28" t="n">
        <v>691062</v>
      </c>
      <c r="AK50" s="51" t="n">
        <v>2821696.2</v>
      </c>
      <c r="AL50" s="51" t="n">
        <v>2278</v>
      </c>
      <c r="AM50" s="51" t="n">
        <v>1118</v>
      </c>
      <c r="AN50" s="51" t="n">
        <v>6</v>
      </c>
      <c r="AO50" s="51" t="n">
        <v>1653536</v>
      </c>
      <c r="AP50" s="51" t="n">
        <v>960758</v>
      </c>
      <c r="AQ50" s="51" t="n">
        <v>692778</v>
      </c>
      <c r="AR50" s="62" t="n">
        <v>629476</v>
      </c>
      <c r="AS50" s="52" t="n">
        <v>0.129</v>
      </c>
      <c r="AT50" s="62" t="n">
        <v>303670</v>
      </c>
      <c r="AU50" s="50" t="n">
        <v>14.2</v>
      </c>
      <c r="AV50" s="62" t="n">
        <v>325805</v>
      </c>
      <c r="AW50" s="25" t="n">
        <v>11.7</v>
      </c>
      <c r="AX50" s="28"/>
      <c r="AY50" s="61" t="n">
        <v>146039</v>
      </c>
      <c r="AZ50" s="61" t="n">
        <v>257546</v>
      </c>
      <c r="BA50" s="61" t="n">
        <v>34142</v>
      </c>
      <c r="BB50" s="61" t="n">
        <v>163990</v>
      </c>
      <c r="BC50" s="61" t="n">
        <v>313481</v>
      </c>
      <c r="BD50" s="61" t="n">
        <v>96043</v>
      </c>
      <c r="BE50" s="61" t="n">
        <v>21689</v>
      </c>
      <c r="BF50" s="61" t="n">
        <v>638343</v>
      </c>
      <c r="BG50" s="61" t="n">
        <v>920787</v>
      </c>
    </row>
    <row r="51" customFormat="false" ht="15" hidden="false" customHeight="false" outlineLevel="0" collapsed="false">
      <c r="A51" s="46" t="s">
        <v>190</v>
      </c>
      <c r="B51" s="47" t="n">
        <v>2020782.48548298</v>
      </c>
      <c r="C51" s="47" t="n">
        <v>988686.373447014</v>
      </c>
      <c r="D51" s="55" t="n">
        <v>515188.606119872</v>
      </c>
      <c r="E51" s="47" t="n">
        <v>228269.133557338</v>
      </c>
      <c r="F51" s="54" t="n">
        <v>541458.7</v>
      </c>
      <c r="G51" s="54" t="n">
        <v>1097719.491</v>
      </c>
      <c r="H51" s="54" t="n">
        <v>0</v>
      </c>
      <c r="I51" s="54" t="n">
        <v>38183.4851744613</v>
      </c>
      <c r="J51" s="54" t="n">
        <v>192173.605566613</v>
      </c>
      <c r="K51" s="54" t="n">
        <v>54684.4533852077</v>
      </c>
      <c r="L51" s="50" t="n">
        <v>131.1</v>
      </c>
      <c r="M51" s="25" t="n">
        <v>7.3462304</v>
      </c>
      <c r="N51" s="28" t="n">
        <v>37128.9</v>
      </c>
      <c r="O51" s="28"/>
      <c r="P51" s="28" t="n">
        <v>376657.9</v>
      </c>
      <c r="Q51" s="28" t="n">
        <v>231779.9</v>
      </c>
      <c r="R51" s="28" t="n">
        <v>51088.2</v>
      </c>
      <c r="S51" s="28" t="n">
        <v>6057.6</v>
      </c>
      <c r="T51" s="28" t="n">
        <v>106694.9</v>
      </c>
      <c r="U51" s="28" t="n">
        <v>282407.9</v>
      </c>
      <c r="V51" s="28" t="n">
        <v>175532.5</v>
      </c>
      <c r="W51" s="28" t="n">
        <v>16533.4</v>
      </c>
      <c r="X51" s="28" t="n">
        <v>58233.4</v>
      </c>
      <c r="Y51" s="28"/>
      <c r="Z51" s="28" t="n">
        <v>64813.7</v>
      </c>
      <c r="AA51" s="28" t="n">
        <v>219293.5</v>
      </c>
      <c r="AB51" s="28" t="n">
        <v>89458.4</v>
      </c>
      <c r="AC51" s="28" t="n">
        <v>42725.3</v>
      </c>
      <c r="AD51" s="28" t="n">
        <v>44304</v>
      </c>
      <c r="AE51" s="28" t="n">
        <v>74038.7</v>
      </c>
      <c r="AF51" s="28" t="n">
        <v>42756.3</v>
      </c>
      <c r="AG51" s="28" t="n">
        <v>15717.4</v>
      </c>
      <c r="AH51" s="28" t="n">
        <v>13414.1</v>
      </c>
      <c r="AI51" s="57" t="n">
        <v>760.3</v>
      </c>
      <c r="AJ51" s="28" t="n">
        <v>589372.7</v>
      </c>
      <c r="AK51" s="51"/>
      <c r="AL51" s="51" t="n">
        <v>2226</v>
      </c>
      <c r="AM51" s="51" t="n">
        <v>886</v>
      </c>
      <c r="AN51" s="51" t="n">
        <v>12</v>
      </c>
      <c r="AO51" s="51" t="n">
        <v>1895923</v>
      </c>
      <c r="AP51" s="51" t="n">
        <v>1178726</v>
      </c>
      <c r="AQ51" s="51" t="n">
        <v>717197</v>
      </c>
      <c r="AR51" s="62" t="n">
        <v>441728</v>
      </c>
      <c r="AS51" s="52" t="n">
        <v>0.132</v>
      </c>
      <c r="AT51" s="62" t="n">
        <v>238602</v>
      </c>
      <c r="AU51" s="50" t="n">
        <v>14.8</v>
      </c>
      <c r="AV51" s="62" t="n">
        <v>203127</v>
      </c>
      <c r="AW51" s="25" t="n">
        <v>11.3</v>
      </c>
      <c r="AX51" s="28"/>
      <c r="AY51" s="61" t="n">
        <v>150444</v>
      </c>
      <c r="AZ51" s="61" t="n">
        <v>245588</v>
      </c>
      <c r="BA51" s="61" t="n">
        <v>34200</v>
      </c>
      <c r="BB51" s="61" t="n">
        <v>159148</v>
      </c>
      <c r="BC51" s="61" t="n">
        <v>316958</v>
      </c>
      <c r="BD51" s="61" t="n">
        <v>92429</v>
      </c>
      <c r="BE51" s="61" t="n">
        <v>20980</v>
      </c>
      <c r="BF51" s="61" t="n">
        <v>640592</v>
      </c>
      <c r="BG51" s="61" t="n">
        <v>928406</v>
      </c>
    </row>
    <row r="52" customFormat="false" ht="15" hidden="false" customHeight="false" outlineLevel="0" collapsed="false">
      <c r="A52" s="46" t="s">
        <v>191</v>
      </c>
      <c r="B52" s="47" t="n">
        <v>2026973.43996693</v>
      </c>
      <c r="C52" s="47" t="n">
        <v>925835.716276591</v>
      </c>
      <c r="D52" s="55" t="n">
        <v>659926.002338182</v>
      </c>
      <c r="E52" s="47" t="n">
        <v>216839.027621725</v>
      </c>
      <c r="F52" s="54" t="n">
        <v>529150.429</v>
      </c>
      <c r="G52" s="54" t="n">
        <v>1277126.762</v>
      </c>
      <c r="H52" s="54" t="n">
        <v>0</v>
      </c>
      <c r="I52" s="54" t="n">
        <v>41327.0125638294</v>
      </c>
      <c r="J52" s="54" t="n">
        <v>267738.558408865</v>
      </c>
      <c r="K52" s="54" t="n">
        <v>57721.4396394518</v>
      </c>
      <c r="L52" s="50" t="n">
        <v>123.11</v>
      </c>
      <c r="M52" s="25" t="n">
        <v>7.3784834</v>
      </c>
      <c r="N52" s="28" t="n">
        <v>59733.3</v>
      </c>
      <c r="O52" s="28"/>
      <c r="P52" s="28" t="n">
        <v>422955.6</v>
      </c>
      <c r="Q52" s="28" t="n">
        <v>283948.9</v>
      </c>
      <c r="R52" s="28" t="n">
        <v>30864.2</v>
      </c>
      <c r="S52" s="28" t="n">
        <v>7542</v>
      </c>
      <c r="T52" s="28" t="n">
        <v>257184.4</v>
      </c>
      <c r="U52" s="28" t="n">
        <v>274947.3</v>
      </c>
      <c r="V52" s="28" t="n">
        <v>233888.7</v>
      </c>
      <c r="W52" s="28" t="n">
        <v>16073.1</v>
      </c>
      <c r="X52" s="28" t="n">
        <v>66901.4</v>
      </c>
      <c r="Y52" s="28"/>
      <c r="Z52" s="28" t="n">
        <v>97602.3</v>
      </c>
      <c r="AA52" s="28" t="n">
        <v>227284.4</v>
      </c>
      <c r="AB52" s="28" t="n">
        <v>55502.6</v>
      </c>
      <c r="AC52" s="28" t="n">
        <v>30845.6</v>
      </c>
      <c r="AD52" s="28" t="n">
        <v>58310.7</v>
      </c>
      <c r="AE52" s="28" t="n">
        <v>75955.5</v>
      </c>
      <c r="AF52" s="28" t="n">
        <v>43436.9</v>
      </c>
      <c r="AG52" s="28" t="n">
        <v>9755</v>
      </c>
      <c r="AH52" s="28" t="n">
        <v>27052.8</v>
      </c>
      <c r="AI52" s="57" t="n">
        <v>1794.8</v>
      </c>
      <c r="AJ52" s="28" t="n">
        <v>673044.3</v>
      </c>
      <c r="AK52" s="51"/>
      <c r="AL52" s="51" t="n">
        <v>3176</v>
      </c>
      <c r="AM52" s="51" t="n">
        <v>2125</v>
      </c>
      <c r="AN52" s="51" t="n">
        <v>19</v>
      </c>
      <c r="AO52" s="51" t="n">
        <v>2154085</v>
      </c>
      <c r="AP52" s="51" t="n">
        <v>1423259</v>
      </c>
      <c r="AQ52" s="51" t="n">
        <v>730825</v>
      </c>
      <c r="AR52" s="62" t="n">
        <v>559814</v>
      </c>
      <c r="AS52" s="52" t="n">
        <v>0.135</v>
      </c>
      <c r="AT52" s="62" t="n">
        <v>306528</v>
      </c>
      <c r="AU52" s="50" t="n">
        <v>15.2</v>
      </c>
      <c r="AV52" s="62" t="n">
        <v>253286</v>
      </c>
      <c r="AW52" s="25" t="n">
        <v>11.4</v>
      </c>
      <c r="AX52" s="28"/>
      <c r="AY52" s="61" t="n">
        <v>139190</v>
      </c>
      <c r="AZ52" s="61" t="n">
        <v>259961</v>
      </c>
      <c r="BA52" s="61" t="n">
        <v>22113</v>
      </c>
      <c r="BB52" s="61" t="n">
        <v>170770</v>
      </c>
      <c r="BC52" s="61" t="n">
        <v>418177</v>
      </c>
      <c r="BD52" s="61" t="n">
        <v>94954</v>
      </c>
      <c r="BE52" s="61" t="n">
        <v>17712</v>
      </c>
      <c r="BF52" s="61" t="n">
        <v>739792</v>
      </c>
      <c r="BG52" s="61" t="n">
        <v>1253513</v>
      </c>
    </row>
    <row r="53" customFormat="false" ht="15" hidden="false" customHeight="false" outlineLevel="0" collapsed="false">
      <c r="A53" s="46" t="s">
        <v>192</v>
      </c>
      <c r="B53" s="47" t="n">
        <v>2075581.35973693</v>
      </c>
      <c r="C53" s="47" t="n">
        <v>930977.658100822</v>
      </c>
      <c r="D53" s="55" t="n">
        <v>461860.644841622</v>
      </c>
      <c r="E53" s="47" t="n">
        <v>197868.764328092</v>
      </c>
      <c r="F53" s="54" t="n">
        <v>593133.891</v>
      </c>
      <c r="G53" s="54" t="n">
        <v>1499694.507</v>
      </c>
      <c r="H53" s="54" t="n">
        <v>0.1</v>
      </c>
      <c r="I53" s="54" t="n">
        <v>40096.1002136975</v>
      </c>
      <c r="J53" s="54" t="n">
        <v>162211.019610633</v>
      </c>
      <c r="K53" s="54" t="n">
        <v>59460.5617479165</v>
      </c>
      <c r="L53" s="50" t="n">
        <v>122.32</v>
      </c>
      <c r="M53" s="25" t="n">
        <v>7.42467739999999</v>
      </c>
      <c r="N53" s="28" t="n">
        <v>287511.1</v>
      </c>
      <c r="O53" s="28"/>
      <c r="P53" s="28" t="n">
        <v>362820.7</v>
      </c>
      <c r="Q53" s="28" t="n">
        <v>250379.1</v>
      </c>
      <c r="R53" s="28" t="n">
        <v>28013</v>
      </c>
      <c r="S53" s="28" t="n">
        <v>5528.6</v>
      </c>
      <c r="T53" s="28" t="n">
        <v>349583</v>
      </c>
      <c r="U53" s="28" t="n">
        <v>307058.2</v>
      </c>
      <c r="V53" s="28" t="n">
        <v>252278.1</v>
      </c>
      <c r="W53" s="28" t="n">
        <v>34262</v>
      </c>
      <c r="X53" s="28" t="n">
        <v>62863.9</v>
      </c>
      <c r="Y53" s="28"/>
      <c r="Z53" s="28" t="n">
        <v>123126</v>
      </c>
      <c r="AA53" s="28" t="n">
        <v>154395.4</v>
      </c>
      <c r="AB53" s="28" t="n">
        <v>102145.8</v>
      </c>
      <c r="AC53" s="28" t="n">
        <v>48748.2</v>
      </c>
      <c r="AD53" s="28" t="n">
        <v>48678.7</v>
      </c>
      <c r="AE53" s="28" t="n">
        <v>75530.8</v>
      </c>
      <c r="AF53" s="28" t="n">
        <v>37452.8</v>
      </c>
      <c r="AG53" s="28" t="n">
        <v>13770.1</v>
      </c>
      <c r="AH53" s="28" t="n">
        <v>18320.7</v>
      </c>
      <c r="AI53" s="57" t="n">
        <v>225.2</v>
      </c>
      <c r="AJ53" s="28" t="n">
        <v>827662.6</v>
      </c>
      <c r="AK53" s="51"/>
      <c r="AL53" s="51" t="n">
        <v>4633</v>
      </c>
      <c r="AM53" s="51" t="n">
        <v>2936</v>
      </c>
      <c r="AN53" s="51" t="n">
        <v>103</v>
      </c>
      <c r="AO53" s="51" t="n">
        <v>2502216</v>
      </c>
      <c r="AP53" s="51" t="n">
        <v>1578618</v>
      </c>
      <c r="AQ53" s="51" t="n">
        <v>923597</v>
      </c>
      <c r="AR53" s="62" t="n">
        <v>613927</v>
      </c>
      <c r="AS53" s="52" t="n">
        <v>0.135</v>
      </c>
      <c r="AT53" s="62" t="n">
        <v>359529</v>
      </c>
      <c r="AU53" s="50" t="n">
        <v>15.2</v>
      </c>
      <c r="AV53" s="62" t="n">
        <v>254398</v>
      </c>
      <c r="AW53" s="25" t="n">
        <v>11.1</v>
      </c>
      <c r="AX53" s="28"/>
      <c r="AY53" s="61" t="n">
        <v>166907</v>
      </c>
      <c r="AZ53" s="61" t="n">
        <v>283272</v>
      </c>
      <c r="BA53" s="61" t="n">
        <v>24035</v>
      </c>
      <c r="BB53" s="61" t="n">
        <v>184253</v>
      </c>
      <c r="BC53" s="61" t="n">
        <v>514975</v>
      </c>
      <c r="BD53" s="61" t="n">
        <v>96958</v>
      </c>
      <c r="BE53" s="61" t="n">
        <v>21014</v>
      </c>
      <c r="BF53" s="61" t="n">
        <v>894983</v>
      </c>
      <c r="BG53" s="61" t="n">
        <v>1639057</v>
      </c>
    </row>
    <row r="54" customFormat="false" ht="15" hidden="false" customHeight="false" outlineLevel="0" collapsed="false">
      <c r="A54" s="46" t="s">
        <v>193</v>
      </c>
      <c r="B54" s="47" t="n">
        <v>2268693.66162307</v>
      </c>
      <c r="C54" s="47" t="n">
        <v>998828.713549097</v>
      </c>
      <c r="D54" s="55" t="n">
        <v>528209.56251325</v>
      </c>
      <c r="E54" s="47" t="n">
        <v>214463.882394992</v>
      </c>
      <c r="F54" s="54" t="n">
        <v>606431.725</v>
      </c>
      <c r="G54" s="54" t="n">
        <v>1788352.009</v>
      </c>
      <c r="H54" s="54" t="n">
        <v>2</v>
      </c>
      <c r="I54" s="54" t="n">
        <v>44969.6023398885</v>
      </c>
      <c r="J54" s="54" t="n">
        <v>168341.200623358</v>
      </c>
      <c r="K54" s="54" t="n">
        <v>63222.2082649257</v>
      </c>
      <c r="L54" s="50" t="n">
        <v>127.83</v>
      </c>
      <c r="M54" s="25" t="n">
        <v>7.4762019</v>
      </c>
      <c r="N54" s="28" t="n">
        <v>168536.7</v>
      </c>
      <c r="O54" s="28"/>
      <c r="P54" s="28" t="n">
        <v>484193.8</v>
      </c>
      <c r="Q54" s="28" t="n">
        <v>315070.3</v>
      </c>
      <c r="R54" s="28" t="n">
        <v>64468.4</v>
      </c>
      <c r="S54" s="28" t="n">
        <v>6967.6</v>
      </c>
      <c r="T54" s="28" t="n">
        <v>438287.8</v>
      </c>
      <c r="U54" s="28" t="n">
        <v>296832.8</v>
      </c>
      <c r="V54" s="28" t="n">
        <v>296299.7</v>
      </c>
      <c r="W54" s="28" t="n">
        <v>17292.3</v>
      </c>
      <c r="X54" s="28" t="n">
        <v>102211</v>
      </c>
      <c r="Y54" s="28"/>
      <c r="Z54" s="28" t="n">
        <v>189983.9</v>
      </c>
      <c r="AA54" s="28" t="n">
        <v>261550.1</v>
      </c>
      <c r="AB54" s="28" t="n">
        <v>143473.4</v>
      </c>
      <c r="AC54" s="28" t="n">
        <v>61452.7</v>
      </c>
      <c r="AD54" s="28" t="n">
        <v>39599.1</v>
      </c>
      <c r="AE54" s="28" t="n">
        <v>96144.4</v>
      </c>
      <c r="AF54" s="28" t="n">
        <v>31157.6</v>
      </c>
      <c r="AG54" s="28" t="n">
        <v>10575.5</v>
      </c>
      <c r="AH54" s="28" t="n">
        <v>27528.3</v>
      </c>
      <c r="AI54" s="28" t="n">
        <v>8638.3</v>
      </c>
      <c r="AJ54" s="28" t="n">
        <v>1323798.1</v>
      </c>
      <c r="AK54" s="51" t="n">
        <v>3446001.8</v>
      </c>
      <c r="AL54" s="51" t="n">
        <v>2636</v>
      </c>
      <c r="AM54" s="51" t="n">
        <v>803</v>
      </c>
      <c r="AN54" s="51" t="n">
        <v>2</v>
      </c>
      <c r="AO54" s="51" t="n">
        <v>3076729</v>
      </c>
      <c r="AP54" s="51" t="n">
        <v>1993770</v>
      </c>
      <c r="AQ54" s="51" t="n">
        <v>1082959</v>
      </c>
      <c r="AR54" s="23" t="n">
        <v>1005936</v>
      </c>
      <c r="AS54" s="52" t="n">
        <v>0.126</v>
      </c>
      <c r="AT54" s="62" t="n">
        <v>591979</v>
      </c>
      <c r="AU54" s="50" t="n">
        <v>13.4</v>
      </c>
      <c r="AV54" s="23" t="n">
        <v>413956</v>
      </c>
      <c r="AW54" s="25" t="n">
        <v>11.4</v>
      </c>
      <c r="AX54" s="28"/>
      <c r="AY54" s="61" t="n">
        <v>169912</v>
      </c>
      <c r="AZ54" s="61" t="n">
        <v>317311</v>
      </c>
      <c r="BA54" s="61" t="n">
        <v>37474</v>
      </c>
      <c r="BB54" s="61" t="n">
        <v>207331</v>
      </c>
      <c r="BC54" s="61" t="n">
        <v>659490</v>
      </c>
      <c r="BD54" s="61" t="n">
        <v>106745</v>
      </c>
      <c r="BE54" s="61" t="n">
        <v>33174</v>
      </c>
      <c r="BF54" s="61" t="n">
        <v>1104530</v>
      </c>
      <c r="BG54" s="61" t="n">
        <v>2099690</v>
      </c>
    </row>
    <row r="55" customFormat="false" ht="15" hidden="false" customHeight="false" outlineLevel="0" collapsed="false">
      <c r="A55" s="46" t="s">
        <v>194</v>
      </c>
      <c r="B55" s="47" t="n">
        <v>2249922.68543528</v>
      </c>
      <c r="C55" s="47" t="n">
        <v>1046604.14245585</v>
      </c>
      <c r="D55" s="55" t="n">
        <v>644957.712938206</v>
      </c>
      <c r="E55" s="47" t="n">
        <v>259919.385399428</v>
      </c>
      <c r="F55" s="54" t="n">
        <v>609275.121</v>
      </c>
      <c r="G55" s="54" t="n">
        <v>1997312.62</v>
      </c>
      <c r="H55" s="54" t="n">
        <v>39381.8742937336</v>
      </c>
      <c r="I55" s="54" t="n">
        <v>51202.1109594899</v>
      </c>
      <c r="J55" s="54" t="n">
        <v>171877.431892279</v>
      </c>
      <c r="K55" s="54" t="n">
        <v>69517.9278353873</v>
      </c>
      <c r="L55" s="50" t="n">
        <v>124.85</v>
      </c>
      <c r="M55" s="25" t="n">
        <v>7.5332585</v>
      </c>
      <c r="N55" s="28" t="n">
        <v>49032.6</v>
      </c>
      <c r="O55" s="28"/>
      <c r="P55" s="28" t="n">
        <v>441079.4</v>
      </c>
      <c r="Q55" s="28" t="n">
        <v>299692.5</v>
      </c>
      <c r="R55" s="28" t="n">
        <v>63464.3</v>
      </c>
      <c r="S55" s="28" t="n">
        <v>7190</v>
      </c>
      <c r="T55" s="28" t="n">
        <v>161769.5</v>
      </c>
      <c r="U55" s="28" t="n">
        <v>356952.8</v>
      </c>
      <c r="V55" s="28" t="n">
        <v>200669.3</v>
      </c>
      <c r="W55" s="28" t="n">
        <v>20573</v>
      </c>
      <c r="X55" s="28" t="n">
        <v>72311.5</v>
      </c>
      <c r="Y55" s="28"/>
      <c r="Z55" s="28" t="n">
        <v>135972.5</v>
      </c>
      <c r="AA55" s="28" t="n">
        <v>280223.3</v>
      </c>
      <c r="AB55" s="28" t="n">
        <v>106536.1</v>
      </c>
      <c r="AC55" s="28" t="n">
        <v>52282.6</v>
      </c>
      <c r="AD55" s="28" t="n">
        <v>55919.7</v>
      </c>
      <c r="AE55" s="28" t="n">
        <v>101656.8</v>
      </c>
      <c r="AF55" s="28" t="n">
        <v>51475.9</v>
      </c>
      <c r="AG55" s="28" t="n">
        <v>16722.7</v>
      </c>
      <c r="AH55" s="28" t="n">
        <v>17739.4</v>
      </c>
      <c r="AI55" s="28" t="n">
        <v>1313.3</v>
      </c>
      <c r="AJ55" s="28" t="n">
        <v>778574.3</v>
      </c>
      <c r="AK55" s="51"/>
      <c r="AL55" s="51" t="n">
        <v>2172</v>
      </c>
      <c r="AM55" s="51" t="n">
        <v>1573</v>
      </c>
      <c r="AN55" s="51" t="n">
        <v>5</v>
      </c>
      <c r="AO55" s="51" t="n">
        <v>3283540</v>
      </c>
      <c r="AP55" s="51" t="n">
        <v>2327685</v>
      </c>
      <c r="AQ55" s="51" t="n">
        <v>955855</v>
      </c>
      <c r="AR55" s="62" t="n">
        <v>933564</v>
      </c>
      <c r="AS55" s="52" t="n">
        <v>0.132</v>
      </c>
      <c r="AT55" s="62" t="n">
        <v>529388</v>
      </c>
      <c r="AU55" s="50" t="n">
        <v>14.4</v>
      </c>
      <c r="AV55" s="62" t="n">
        <v>404176</v>
      </c>
      <c r="AW55" s="25" t="n">
        <v>11.8</v>
      </c>
      <c r="AX55" s="28"/>
      <c r="AY55" s="61" t="n">
        <v>150891</v>
      </c>
      <c r="AZ55" s="61" t="n">
        <v>343856</v>
      </c>
      <c r="BA55" s="61" t="n">
        <v>38150</v>
      </c>
      <c r="BB55" s="61" t="n">
        <v>244053</v>
      </c>
      <c r="BC55" s="61" t="n">
        <v>769429</v>
      </c>
      <c r="BD55" s="61" t="n">
        <v>123889</v>
      </c>
      <c r="BE55" s="61" t="n">
        <v>21125</v>
      </c>
      <c r="BF55" s="61" t="n">
        <v>1237928</v>
      </c>
      <c r="BG55" s="61" t="n">
        <v>2343077</v>
      </c>
    </row>
    <row r="56" customFormat="false" ht="15" hidden="false" customHeight="false" outlineLevel="0" collapsed="false">
      <c r="A56" s="46" t="s">
        <v>195</v>
      </c>
      <c r="B56" s="47" t="n">
        <v>2313217.51135065</v>
      </c>
      <c r="C56" s="47" t="n">
        <v>1027543.76580477</v>
      </c>
      <c r="D56" s="55" t="n">
        <v>645437.701953253</v>
      </c>
      <c r="E56" s="47" t="n">
        <v>255430.952971198</v>
      </c>
      <c r="F56" s="54" t="n">
        <v>604192.072</v>
      </c>
      <c r="G56" s="54" t="n">
        <v>2176124.821</v>
      </c>
      <c r="H56" s="54" t="n">
        <v>68171.7371259889</v>
      </c>
      <c r="I56" s="54" t="n">
        <v>54815.3763546887</v>
      </c>
      <c r="J56" s="54" t="n">
        <v>174814.785123423</v>
      </c>
      <c r="K56" s="54" t="n">
        <v>74193.4647768991</v>
      </c>
      <c r="L56" s="50" t="n">
        <v>121.46</v>
      </c>
      <c r="M56" s="25" t="n">
        <v>7.6003484</v>
      </c>
      <c r="N56" s="28" t="n">
        <v>78318.8</v>
      </c>
      <c r="O56" s="28"/>
      <c r="P56" s="28" t="n">
        <v>462854.5</v>
      </c>
      <c r="Q56" s="28" t="n">
        <v>347383.5</v>
      </c>
      <c r="R56" s="28" t="n">
        <v>38425</v>
      </c>
      <c r="S56" s="28" t="n">
        <v>8048.9</v>
      </c>
      <c r="T56" s="28" t="n">
        <v>427190.8</v>
      </c>
      <c r="U56" s="28" t="n">
        <v>359689.7</v>
      </c>
      <c r="V56" s="28" t="n">
        <v>291970.2</v>
      </c>
      <c r="W56" s="28" t="n">
        <v>22053</v>
      </c>
      <c r="X56" s="28" t="n">
        <v>93800.6</v>
      </c>
      <c r="Y56" s="28"/>
      <c r="Z56" s="28" t="n">
        <v>190064.5</v>
      </c>
      <c r="AA56" s="28" t="n">
        <v>271514.4</v>
      </c>
      <c r="AB56" s="28" t="n">
        <v>86653.1</v>
      </c>
      <c r="AC56" s="28" t="n">
        <v>44594.7</v>
      </c>
      <c r="AD56" s="28" t="n">
        <v>72536.9</v>
      </c>
      <c r="AE56" s="28" t="n">
        <v>89472.7</v>
      </c>
      <c r="AF56" s="28" t="n">
        <v>53525.8</v>
      </c>
      <c r="AG56" s="28" t="n">
        <v>14993.8</v>
      </c>
      <c r="AH56" s="28" t="n">
        <v>26037.7</v>
      </c>
      <c r="AI56" s="28" t="n">
        <v>1798.1</v>
      </c>
      <c r="AJ56" s="28" t="n">
        <v>1138039.1</v>
      </c>
      <c r="AK56" s="51"/>
      <c r="AL56" s="51" t="n">
        <v>2272</v>
      </c>
      <c r="AM56" s="51" t="n">
        <v>1173</v>
      </c>
      <c r="AN56" s="51" t="n">
        <v>2</v>
      </c>
      <c r="AO56" s="51" t="n">
        <v>3696121</v>
      </c>
      <c r="AP56" s="51" t="n">
        <v>2808038</v>
      </c>
      <c r="AQ56" s="51" t="n">
        <v>888083</v>
      </c>
      <c r="AR56" s="62" t="n">
        <v>1158919</v>
      </c>
      <c r="AS56" s="52" t="n">
        <v>0.128</v>
      </c>
      <c r="AT56" s="62" t="n">
        <v>735994</v>
      </c>
      <c r="AU56" s="50" t="n">
        <v>13.8</v>
      </c>
      <c r="AV56" s="62" t="n">
        <v>422925</v>
      </c>
      <c r="AW56" s="25" t="n">
        <v>11.1</v>
      </c>
      <c r="AX56" s="28"/>
      <c r="AY56" s="61" t="n">
        <v>229339</v>
      </c>
      <c r="AZ56" s="61" t="n">
        <v>432433</v>
      </c>
      <c r="BA56" s="61" t="n">
        <v>34219</v>
      </c>
      <c r="BB56" s="61" t="n">
        <v>237059</v>
      </c>
      <c r="BC56" s="61" t="n">
        <v>1035639</v>
      </c>
      <c r="BD56" s="61" t="n">
        <v>127158</v>
      </c>
      <c r="BE56" s="61" t="n">
        <v>34844</v>
      </c>
      <c r="BF56" s="61" t="n">
        <v>1465322</v>
      </c>
      <c r="BG56" s="61" t="n">
        <v>2972539</v>
      </c>
    </row>
    <row r="57" customFormat="false" ht="15" hidden="false" customHeight="false" outlineLevel="0" collapsed="false">
      <c r="A57" s="46" t="s">
        <v>196</v>
      </c>
      <c r="B57" s="47" t="n">
        <v>2318344.63725464</v>
      </c>
      <c r="C57" s="47" t="n">
        <v>1094803.26441202</v>
      </c>
      <c r="D57" s="55" t="n">
        <v>694980.019885708</v>
      </c>
      <c r="E57" s="47" t="n">
        <v>253397.670160632</v>
      </c>
      <c r="F57" s="54" t="n">
        <v>646716.992</v>
      </c>
      <c r="G57" s="54" t="n">
        <v>2368687.369</v>
      </c>
      <c r="H57" s="54" t="n">
        <v>65764.2200739332</v>
      </c>
      <c r="I57" s="54" t="n">
        <v>57002.5409127449</v>
      </c>
      <c r="J57" s="54" t="n">
        <v>193521.431496746</v>
      </c>
      <c r="K57" s="54" t="n">
        <v>74882.6218681472</v>
      </c>
      <c r="L57" s="50" t="n">
        <v>123.13</v>
      </c>
      <c r="M57" s="25" t="n">
        <v>7.6631199</v>
      </c>
      <c r="N57" s="28" t="n">
        <v>334665.8</v>
      </c>
      <c r="O57" s="28"/>
      <c r="P57" s="28" t="n">
        <v>433452.1</v>
      </c>
      <c r="Q57" s="28" t="n">
        <v>365417.1</v>
      </c>
      <c r="R57" s="28" t="n">
        <v>36292.7</v>
      </c>
      <c r="S57" s="28" t="n">
        <v>8832.3</v>
      </c>
      <c r="T57" s="28" t="n">
        <v>477120.9</v>
      </c>
      <c r="U57" s="28" t="n">
        <v>376969.5</v>
      </c>
      <c r="V57" s="28" t="n">
        <v>321231.1</v>
      </c>
      <c r="W57" s="28" t="n">
        <v>38565.8</v>
      </c>
      <c r="X57" s="28" t="n">
        <v>90494.9</v>
      </c>
      <c r="Y57" s="28"/>
      <c r="Z57" s="28" t="n">
        <v>210634.3</v>
      </c>
      <c r="AA57" s="28" t="n">
        <v>184257.6</v>
      </c>
      <c r="AB57" s="28" t="n">
        <v>139672.4</v>
      </c>
      <c r="AC57" s="28" t="n">
        <v>70392.9</v>
      </c>
      <c r="AD57" s="28" t="n">
        <v>71575.8</v>
      </c>
      <c r="AE57" s="28" t="n">
        <v>89188</v>
      </c>
      <c r="AF57" s="28" t="n">
        <v>50368.5</v>
      </c>
      <c r="AG57" s="28" t="n">
        <v>9418.3</v>
      </c>
      <c r="AH57" s="28" t="n">
        <v>37875.9</v>
      </c>
      <c r="AI57" s="28" t="n">
        <v>815.1</v>
      </c>
      <c r="AJ57" s="28" t="n">
        <v>1303201.2</v>
      </c>
      <c r="AK57" s="51"/>
      <c r="AL57" s="51" t="n">
        <v>2176</v>
      </c>
      <c r="AM57" s="51" t="n">
        <v>2899</v>
      </c>
      <c r="AN57" s="51" t="n">
        <v>4</v>
      </c>
      <c r="AO57" s="51" t="n">
        <v>3708016</v>
      </c>
      <c r="AP57" s="51" t="n">
        <v>2567132</v>
      </c>
      <c r="AQ57" s="51" t="n">
        <v>1140883</v>
      </c>
      <c r="AR57" s="62" t="n">
        <v>627405</v>
      </c>
      <c r="AS57" s="52" t="n">
        <v>0.143</v>
      </c>
      <c r="AT57" s="62" t="n">
        <v>394707</v>
      </c>
      <c r="AU57" s="50" t="n">
        <v>15.5</v>
      </c>
      <c r="AV57" s="62" t="n">
        <v>232698</v>
      </c>
      <c r="AW57" s="25" t="n">
        <v>12.1</v>
      </c>
      <c r="AX57" s="28"/>
      <c r="AY57" s="61" t="n">
        <v>195842</v>
      </c>
      <c r="AZ57" s="61" t="n">
        <v>434074</v>
      </c>
      <c r="BA57" s="61" t="n">
        <v>32660</v>
      </c>
      <c r="BB57" s="61" t="n">
        <v>245078</v>
      </c>
      <c r="BC57" s="61" t="n">
        <v>1185608</v>
      </c>
      <c r="BD57" s="61" t="n">
        <v>136603</v>
      </c>
      <c r="BE57" s="61" t="n">
        <v>36004</v>
      </c>
      <c r="BF57" s="61" t="n">
        <v>1531858</v>
      </c>
      <c r="BG57" s="61" t="n">
        <v>3320268</v>
      </c>
    </row>
    <row r="58" customFormat="false" ht="15" hidden="false" customHeight="false" outlineLevel="0" collapsed="false">
      <c r="A58" s="46" t="s">
        <v>197</v>
      </c>
      <c r="B58" s="47" t="n">
        <v>2273272.37155741</v>
      </c>
      <c r="C58" s="47" t="n">
        <v>965112.297655916</v>
      </c>
      <c r="D58" s="55" t="n">
        <v>710277.774703673</v>
      </c>
      <c r="E58" s="47" t="n">
        <v>244635.516734701</v>
      </c>
      <c r="F58" s="54" t="n">
        <v>683866.066</v>
      </c>
      <c r="G58" s="54" t="n">
        <v>2733351.338</v>
      </c>
      <c r="H58" s="54" t="n">
        <v>83752.7856732179</v>
      </c>
      <c r="I58" s="54" t="n">
        <v>57774.4934775023</v>
      </c>
      <c r="J58" s="54" t="n">
        <v>206941.946879096</v>
      </c>
      <c r="K58" s="54" t="n">
        <v>75790.3276513109</v>
      </c>
      <c r="L58" s="50" t="n">
        <v>120.77</v>
      </c>
      <c r="M58" s="25" t="n">
        <v>7.7261082</v>
      </c>
      <c r="N58" s="28" t="n">
        <v>254408.6</v>
      </c>
      <c r="O58" s="28"/>
      <c r="P58" s="28" t="n">
        <v>597376.2</v>
      </c>
      <c r="Q58" s="28" t="n">
        <v>331256.2</v>
      </c>
      <c r="R58" s="28" t="n">
        <v>74124.6</v>
      </c>
      <c r="S58" s="28" t="n">
        <v>12141.4</v>
      </c>
      <c r="T58" s="28" t="n">
        <v>334108.8</v>
      </c>
      <c r="U58" s="28" t="n">
        <v>489361.1</v>
      </c>
      <c r="V58" s="28" t="n">
        <v>355621.2</v>
      </c>
      <c r="W58" s="28" t="n">
        <v>33282.4</v>
      </c>
      <c r="X58" s="28" t="n">
        <v>145748.2</v>
      </c>
      <c r="Y58" s="28"/>
      <c r="Z58" s="28" t="n">
        <v>224944.7</v>
      </c>
      <c r="AA58" s="28" t="n">
        <v>334121.3</v>
      </c>
      <c r="AB58" s="28" t="n">
        <v>145943</v>
      </c>
      <c r="AC58" s="28" t="n">
        <v>83573.7</v>
      </c>
      <c r="AD58" s="28" t="n">
        <v>49714.4</v>
      </c>
      <c r="AE58" s="28" t="n">
        <v>138615.3</v>
      </c>
      <c r="AF58" s="28" t="n">
        <v>52652.7</v>
      </c>
      <c r="AG58" s="28" t="n">
        <v>29745.2</v>
      </c>
      <c r="AH58" s="28" t="n">
        <v>27009.7</v>
      </c>
      <c r="AI58" s="28" t="n">
        <v>9670.1</v>
      </c>
      <c r="AJ58" s="28" t="n">
        <v>1554597.3</v>
      </c>
      <c r="AK58" s="51" t="n">
        <v>1660661.3</v>
      </c>
      <c r="AL58" s="51" t="n">
        <v>2164</v>
      </c>
      <c r="AM58" s="51" t="n">
        <v>980</v>
      </c>
      <c r="AN58" s="51" t="n">
        <v>2</v>
      </c>
      <c r="AO58" s="51" t="n">
        <v>3890142</v>
      </c>
      <c r="AP58" s="51" t="n">
        <v>2645750</v>
      </c>
      <c r="AQ58" s="51" t="n">
        <v>1244392</v>
      </c>
      <c r="AR58" s="62" t="n">
        <v>522458</v>
      </c>
      <c r="AS58" s="52" t="n">
        <v>0.148</v>
      </c>
      <c r="AT58" s="62" t="n">
        <v>336888</v>
      </c>
      <c r="AU58" s="50" t="n">
        <v>15.8</v>
      </c>
      <c r="AV58" s="62" t="n">
        <v>185570</v>
      </c>
      <c r="AW58" s="25" t="n">
        <v>13.2</v>
      </c>
      <c r="AX58" s="28"/>
      <c r="AY58" s="61" t="n">
        <v>229771</v>
      </c>
      <c r="AZ58" s="61" t="n">
        <v>439144</v>
      </c>
      <c r="BA58" s="61" t="n">
        <v>36199</v>
      </c>
      <c r="BB58" s="61" t="n">
        <v>262179</v>
      </c>
      <c r="BC58" s="61" t="n">
        <v>1246870</v>
      </c>
      <c r="BD58" s="61" t="n">
        <v>135114</v>
      </c>
      <c r="BE58" s="61" t="n">
        <v>36248</v>
      </c>
      <c r="BF58" s="61" t="n">
        <v>1549271</v>
      </c>
      <c r="BG58" s="61" t="n">
        <v>3323565</v>
      </c>
    </row>
    <row r="59" customFormat="false" ht="15" hidden="false" customHeight="false" outlineLevel="0" collapsed="false">
      <c r="A59" s="46" t="s">
        <v>198</v>
      </c>
      <c r="B59" s="47" t="n">
        <v>2497495.05712589</v>
      </c>
      <c r="C59" s="47" t="n">
        <v>1156797.17716606</v>
      </c>
      <c r="D59" s="55" t="n">
        <v>783841.871880424</v>
      </c>
      <c r="E59" s="47" t="n">
        <v>253933.934204845</v>
      </c>
      <c r="F59" s="54" t="n">
        <v>741866.943</v>
      </c>
      <c r="G59" s="54" t="n">
        <v>2836563.299</v>
      </c>
      <c r="H59" s="54" t="n">
        <v>150980.112045333</v>
      </c>
      <c r="I59" s="54" t="n">
        <v>65858.9466691491</v>
      </c>
      <c r="J59" s="54" t="n">
        <v>202757.8469911</v>
      </c>
      <c r="K59" s="54" t="n">
        <v>67281.1114980379</v>
      </c>
      <c r="L59" s="54" t="n">
        <v>120.45</v>
      </c>
      <c r="M59" s="25" t="n">
        <v>7.7955759</v>
      </c>
      <c r="N59" s="28" t="n">
        <v>128992.4</v>
      </c>
      <c r="O59" s="28"/>
      <c r="P59" s="28" t="n">
        <v>375128.9</v>
      </c>
      <c r="Q59" s="28" t="n">
        <v>230558.3</v>
      </c>
      <c r="R59" s="28" t="n">
        <v>42431.1</v>
      </c>
      <c r="S59" s="28" t="n">
        <v>6889.1</v>
      </c>
      <c r="T59" s="28" t="n">
        <v>320392</v>
      </c>
      <c r="U59" s="28" t="n">
        <v>271840.4</v>
      </c>
      <c r="V59" s="28" t="n">
        <v>210110.3</v>
      </c>
      <c r="W59" s="28" t="n">
        <v>24794.5</v>
      </c>
      <c r="X59" s="28" t="n">
        <v>85551.1</v>
      </c>
      <c r="Y59" s="28"/>
      <c r="Z59" s="28" t="n">
        <v>82383.6</v>
      </c>
      <c r="AA59" s="28" t="n">
        <v>204564.5</v>
      </c>
      <c r="AB59" s="28" t="n">
        <v>120690.1</v>
      </c>
      <c r="AC59" s="28" t="n">
        <v>53882</v>
      </c>
      <c r="AD59" s="28" t="n">
        <v>38552.9</v>
      </c>
      <c r="AE59" s="28" t="n">
        <v>52634.8</v>
      </c>
      <c r="AF59" s="28" t="n">
        <v>34055.5</v>
      </c>
      <c r="AG59" s="28" t="n">
        <v>12297</v>
      </c>
      <c r="AH59" s="28" t="n">
        <v>20790.1</v>
      </c>
      <c r="AI59" s="28" t="n">
        <v>933.3</v>
      </c>
      <c r="AJ59" s="28" t="n">
        <v>580883.1</v>
      </c>
      <c r="AK59" s="51"/>
      <c r="AL59" s="51" t="n">
        <v>2163</v>
      </c>
      <c r="AM59" s="51" t="n">
        <v>940</v>
      </c>
      <c r="AN59" s="51" t="n">
        <v>5</v>
      </c>
      <c r="AO59" s="51" t="n">
        <v>4118783</v>
      </c>
      <c r="AP59" s="51" t="n">
        <v>2699013</v>
      </c>
      <c r="AQ59" s="51" t="n">
        <v>1419769</v>
      </c>
      <c r="AR59" s="50"/>
      <c r="AS59" s="52" t="n">
        <v>0.151</v>
      </c>
      <c r="AT59" s="50"/>
      <c r="AU59" s="50"/>
      <c r="AV59" s="50"/>
      <c r="AW59" s="25"/>
      <c r="AX59" s="28"/>
      <c r="AY59" s="61" t="n">
        <v>226317</v>
      </c>
      <c r="AZ59" s="61" t="n">
        <v>450330</v>
      </c>
      <c r="BA59" s="61" t="n">
        <v>35512</v>
      </c>
      <c r="BB59" s="61" t="n">
        <v>239502</v>
      </c>
      <c r="BC59" s="61" t="n">
        <v>1275801</v>
      </c>
      <c r="BD59" s="61" t="n">
        <v>149428</v>
      </c>
      <c r="BE59" s="61" t="n">
        <v>38359</v>
      </c>
      <c r="BF59" s="61" t="n">
        <v>1539485</v>
      </c>
      <c r="BG59" s="61" t="n">
        <v>3301108</v>
      </c>
    </row>
    <row r="60" customFormat="false" ht="15" hidden="false" customHeight="false" outlineLevel="0" collapsed="false">
      <c r="A60" s="46" t="s">
        <v>199</v>
      </c>
      <c r="B60" s="47" t="n">
        <v>2431615.72340621</v>
      </c>
      <c r="C60" s="47" t="n">
        <v>1009994.5683206</v>
      </c>
      <c r="D60" s="55" t="n">
        <v>848637.264393987</v>
      </c>
      <c r="E60" s="47" t="n">
        <v>234650.841293685</v>
      </c>
      <c r="F60" s="54" t="n">
        <v>800101.9088235</v>
      </c>
      <c r="G60" s="54" t="n">
        <v>3198176.581</v>
      </c>
      <c r="H60" s="54" t="n">
        <v>139231.521168918</v>
      </c>
      <c r="I60" s="54" t="n">
        <v>68923.2305095805</v>
      </c>
      <c r="J60" s="54" t="n">
        <v>251469.495318812</v>
      </c>
      <c r="K60" s="54" t="n">
        <v>62683.6463458816</v>
      </c>
      <c r="L60" s="54" t="n">
        <v>120.59</v>
      </c>
      <c r="M60" s="25" t="n">
        <v>7.8331623</v>
      </c>
      <c r="N60" s="28" t="n">
        <v>132238.1</v>
      </c>
      <c r="O60" s="28"/>
      <c r="P60" s="28" t="n">
        <v>369423</v>
      </c>
      <c r="Q60" s="28" t="n">
        <v>243044.4</v>
      </c>
      <c r="R60" s="28" t="n">
        <v>42239.7</v>
      </c>
      <c r="S60" s="28" t="n">
        <v>6180.3</v>
      </c>
      <c r="T60" s="28" t="n">
        <v>304767.9</v>
      </c>
      <c r="U60" s="28" t="n">
        <v>275396.8</v>
      </c>
      <c r="V60" s="28" t="n">
        <v>229997.3</v>
      </c>
      <c r="W60" s="28" t="n">
        <v>23168.4</v>
      </c>
      <c r="X60" s="28" t="n">
        <v>85945.3</v>
      </c>
      <c r="Y60" s="28"/>
      <c r="Z60" s="28" t="n">
        <v>163547.8</v>
      </c>
      <c r="AA60" s="28" t="n">
        <v>188042</v>
      </c>
      <c r="AB60" s="28" t="n">
        <v>101705.1</v>
      </c>
      <c r="AC60" s="28" t="n">
        <v>53960.2</v>
      </c>
      <c r="AD60" s="28" t="n">
        <v>46026.4</v>
      </c>
      <c r="AE60" s="28" t="n">
        <v>60285</v>
      </c>
      <c r="AF60" s="28" t="n">
        <v>34216.2</v>
      </c>
      <c r="AG60" s="28" t="n">
        <v>9426.1</v>
      </c>
      <c r="AH60" s="28" t="n">
        <v>31975.7</v>
      </c>
      <c r="AI60" s="28" t="n">
        <v>2285.6</v>
      </c>
      <c r="AJ60" s="28" t="n">
        <v>1316774.2</v>
      </c>
      <c r="AK60" s="51"/>
      <c r="AL60" s="51" t="n">
        <v>2165</v>
      </c>
      <c r="AM60" s="51" t="n">
        <v>848</v>
      </c>
      <c r="AN60" s="51" t="n">
        <v>2</v>
      </c>
      <c r="AO60" s="51" t="n">
        <v>4425553</v>
      </c>
      <c r="AP60" s="51" t="n">
        <v>2908444</v>
      </c>
      <c r="AQ60" s="51" t="n">
        <v>1517109</v>
      </c>
      <c r="AR60" s="62" t="n">
        <v>448003</v>
      </c>
      <c r="AS60" s="52" t="n">
        <v>0.158</v>
      </c>
      <c r="AT60" s="62" t="n">
        <v>288427</v>
      </c>
      <c r="AU60" s="50" t="n">
        <v>16.9</v>
      </c>
      <c r="AV60" s="62" t="n">
        <v>159577</v>
      </c>
      <c r="AW60" s="25" t="n">
        <v>13.9</v>
      </c>
      <c r="AX60" s="28"/>
      <c r="AY60" s="61" t="n">
        <v>223449</v>
      </c>
      <c r="AZ60" s="61" t="n">
        <v>453622</v>
      </c>
      <c r="BA60" s="61" t="n">
        <v>29792</v>
      </c>
      <c r="BB60" s="61" t="n">
        <v>236873</v>
      </c>
      <c r="BC60" s="61" t="n">
        <v>1295777</v>
      </c>
      <c r="BD60" s="61" t="n">
        <v>146990</v>
      </c>
      <c r="BE60" s="61" t="n">
        <v>42724</v>
      </c>
      <c r="BF60" s="61" t="n">
        <v>1576137</v>
      </c>
      <c r="BG60" s="61" t="n">
        <v>3242849</v>
      </c>
    </row>
    <row r="61" customFormat="false" ht="15" hidden="false" customHeight="false" outlineLevel="0" collapsed="false">
      <c r="A61" s="46" t="s">
        <v>200</v>
      </c>
      <c r="B61" s="47" t="n">
        <v>2346758.0288477</v>
      </c>
      <c r="C61" s="47" t="n">
        <v>879042.387919426</v>
      </c>
      <c r="D61" s="55" t="n">
        <v>911998.761966345</v>
      </c>
      <c r="E61" s="47" t="n">
        <v>217308.611105257</v>
      </c>
      <c r="F61" s="54" t="n">
        <v>911544.194</v>
      </c>
      <c r="G61" s="54" t="n">
        <v>3556376.796</v>
      </c>
      <c r="H61" s="54" t="n">
        <v>114716.777435478</v>
      </c>
      <c r="I61" s="54" t="n">
        <v>65423.2281044177</v>
      </c>
      <c r="J61" s="54" t="n">
        <v>275149.51236995</v>
      </c>
      <c r="K61" s="54" t="n">
        <v>61518.5225861118</v>
      </c>
      <c r="L61" s="54" t="n">
        <v>120</v>
      </c>
      <c r="M61" s="25" t="n">
        <v>7.8629804</v>
      </c>
      <c r="N61" s="28" t="n">
        <v>140713.4</v>
      </c>
      <c r="O61" s="28"/>
      <c r="P61" s="28" t="n">
        <v>303871.6</v>
      </c>
      <c r="Q61" s="28" t="n">
        <v>232107</v>
      </c>
      <c r="R61" s="28" t="n">
        <v>41961.2</v>
      </c>
      <c r="S61" s="28" t="n">
        <v>7933.7</v>
      </c>
      <c r="T61" s="28" t="n">
        <v>283787.3</v>
      </c>
      <c r="U61" s="28" t="n">
        <v>282176.2</v>
      </c>
      <c r="V61" s="28" t="n">
        <v>251613.6</v>
      </c>
      <c r="W61" s="28" t="n">
        <v>20825.3</v>
      </c>
      <c r="X61" s="28" t="n">
        <v>69551.3</v>
      </c>
      <c r="Y61" s="28"/>
      <c r="Z61" s="28" t="n">
        <v>103098</v>
      </c>
      <c r="AA61" s="28" t="n">
        <v>200630.5</v>
      </c>
      <c r="AB61" s="28" t="n">
        <v>78528.6</v>
      </c>
      <c r="AC61" s="28" t="n">
        <v>26042.3</v>
      </c>
      <c r="AD61" s="28" t="n">
        <v>51902.1</v>
      </c>
      <c r="AE61" s="28" t="n">
        <v>73368.1</v>
      </c>
      <c r="AF61" s="28" t="n">
        <v>35538</v>
      </c>
      <c r="AG61" s="28" t="n">
        <v>12631.9</v>
      </c>
      <c r="AH61" s="28" t="n">
        <v>8786.2</v>
      </c>
      <c r="AI61" s="28" t="n">
        <v>1908.1</v>
      </c>
      <c r="AJ61" s="28" t="n">
        <v>1417061.5</v>
      </c>
      <c r="AK61" s="51"/>
      <c r="AL61" s="51" t="n">
        <v>2332</v>
      </c>
      <c r="AM61" s="51" t="n">
        <v>811</v>
      </c>
      <c r="AN61" s="51" t="n">
        <v>5</v>
      </c>
      <c r="AO61" s="51" t="n">
        <v>5079019</v>
      </c>
      <c r="AP61" s="51" t="n">
        <v>3213914</v>
      </c>
      <c r="AQ61" s="51" t="n">
        <v>1865104</v>
      </c>
      <c r="AR61" s="62" t="n">
        <v>517236</v>
      </c>
      <c r="AS61" s="52" t="n">
        <v>0.152</v>
      </c>
      <c r="AT61" s="62" t="n">
        <v>302996</v>
      </c>
      <c r="AU61" s="50" t="n">
        <v>16.7</v>
      </c>
      <c r="AV61" s="62" t="n">
        <v>214240</v>
      </c>
      <c r="AW61" s="25" t="n">
        <v>13</v>
      </c>
      <c r="AX61" s="28"/>
      <c r="AY61" s="61" t="n">
        <v>219317</v>
      </c>
      <c r="AZ61" s="61" t="n">
        <v>444112</v>
      </c>
      <c r="BA61" s="61" t="n">
        <v>33213</v>
      </c>
      <c r="BB61" s="61" t="n">
        <v>255805</v>
      </c>
      <c r="BC61" s="61" t="n">
        <v>1347767</v>
      </c>
      <c r="BD61" s="61" t="n">
        <v>165100</v>
      </c>
      <c r="BE61" s="61" t="n">
        <v>41524</v>
      </c>
      <c r="BF61" s="61" t="n">
        <v>1610978</v>
      </c>
      <c r="BG61" s="61" t="n">
        <v>1700868</v>
      </c>
    </row>
    <row r="62" customFormat="false" ht="15" hidden="false" customHeight="false" outlineLevel="0" collapsed="false">
      <c r="A62" s="46" t="s">
        <v>201</v>
      </c>
      <c r="B62" s="47" t="n">
        <v>2185285.45053395</v>
      </c>
      <c r="C62" s="47" t="n">
        <v>1162380.22972083</v>
      </c>
      <c r="D62" s="55" t="n">
        <v>857755.27556753</v>
      </c>
      <c r="E62" s="47" t="n">
        <v>262034.739573306</v>
      </c>
      <c r="F62" s="54" t="n">
        <v>1015630.17496914</v>
      </c>
      <c r="G62" s="54" t="n">
        <v>3262718.21</v>
      </c>
      <c r="H62" s="54" t="n">
        <v>671210.832279703</v>
      </c>
      <c r="I62" s="54" t="n">
        <v>67093.5633799038</v>
      </c>
      <c r="J62" s="54" t="n">
        <v>213622.990332766</v>
      </c>
      <c r="K62" s="54" t="n">
        <v>60559.2818464189</v>
      </c>
      <c r="L62" s="54" t="n">
        <v>120.16</v>
      </c>
      <c r="M62" s="25" t="n">
        <v>7.8843634</v>
      </c>
      <c r="N62" s="28" t="n">
        <v>114962.4</v>
      </c>
      <c r="O62" s="28"/>
      <c r="P62" s="28" t="n">
        <v>351376.4</v>
      </c>
      <c r="Q62" s="28" t="n">
        <v>233268.5</v>
      </c>
      <c r="R62" s="28" t="n">
        <v>39975.5</v>
      </c>
      <c r="S62" s="28" t="n">
        <v>8034.2</v>
      </c>
      <c r="T62" s="28" t="n">
        <v>214750.1</v>
      </c>
      <c r="U62" s="28" t="n">
        <v>308737.8</v>
      </c>
      <c r="V62" s="28" t="n">
        <v>233455.9</v>
      </c>
      <c r="W62" s="28" t="n">
        <v>22748.7</v>
      </c>
      <c r="X62" s="28" t="n">
        <v>121361.6</v>
      </c>
      <c r="Y62" s="28"/>
      <c r="Z62" s="28" t="n">
        <v>176546.3</v>
      </c>
      <c r="AA62" s="28" t="n">
        <v>228954.8</v>
      </c>
      <c r="AB62" s="28" t="n">
        <v>30696.4</v>
      </c>
      <c r="AC62" s="28" t="n">
        <v>28530.7</v>
      </c>
      <c r="AD62" s="28" t="n">
        <v>39618.1</v>
      </c>
      <c r="AE62" s="28" t="n">
        <v>107358.5</v>
      </c>
      <c r="AF62" s="28" t="n">
        <v>35798.6</v>
      </c>
      <c r="AG62" s="28" t="n">
        <v>15454.9</v>
      </c>
      <c r="AH62" s="28" t="n">
        <v>23897.9</v>
      </c>
      <c r="AI62" s="28" t="n">
        <v>1856.8</v>
      </c>
      <c r="AJ62" s="28" t="n">
        <v>1100874.9</v>
      </c>
      <c r="AK62" s="51" t="n">
        <v>2580331.3</v>
      </c>
      <c r="AL62" s="51" t="n">
        <v>4348</v>
      </c>
      <c r="AM62" s="51" t="n">
        <v>677</v>
      </c>
      <c r="AN62" s="51" t="n">
        <v>0</v>
      </c>
      <c r="AO62" s="51" t="n">
        <v>5409359</v>
      </c>
      <c r="AP62" s="51" t="n">
        <v>3492693</v>
      </c>
      <c r="AQ62" s="51" t="n">
        <v>1916666</v>
      </c>
      <c r="AR62" s="62" t="n">
        <v>580003</v>
      </c>
      <c r="AS62" s="52" t="n">
        <v>0.15</v>
      </c>
      <c r="AT62" s="62" t="n">
        <v>328307</v>
      </c>
      <c r="AU62" s="50" t="n">
        <v>16.4</v>
      </c>
      <c r="AV62" s="62" t="n">
        <v>251697</v>
      </c>
      <c r="AW62" s="25" t="n">
        <v>13.2</v>
      </c>
      <c r="AX62" s="28"/>
      <c r="AY62" s="61" t="n">
        <v>242325</v>
      </c>
      <c r="AZ62" s="61" t="n">
        <v>455892</v>
      </c>
      <c r="BA62" s="61" t="n">
        <v>62285</v>
      </c>
      <c r="BB62" s="61" t="n">
        <v>250942</v>
      </c>
      <c r="BC62" s="61" t="n">
        <v>1457879</v>
      </c>
      <c r="BD62" s="61" t="n">
        <v>159834</v>
      </c>
      <c r="BE62" s="61" t="n">
        <v>41947</v>
      </c>
      <c r="BF62" s="61" t="n">
        <v>3171791</v>
      </c>
      <c r="BG62" s="61" t="n">
        <v>3082080</v>
      </c>
    </row>
    <row r="63" customFormat="false" ht="15" hidden="false" customHeight="false" outlineLevel="0" collapsed="false">
      <c r="A63" s="46" t="s">
        <v>202</v>
      </c>
      <c r="B63" s="47" t="n">
        <v>2490006.1216072</v>
      </c>
      <c r="C63" s="47" t="n">
        <v>1332494.80767378</v>
      </c>
      <c r="D63" s="55" t="n">
        <v>836477.462187061</v>
      </c>
      <c r="E63" s="47" t="n">
        <v>301668.755707505</v>
      </c>
      <c r="F63" s="54" t="n">
        <v>1092051.52834501</v>
      </c>
      <c r="G63" s="54" t="n">
        <v>3328399.921</v>
      </c>
      <c r="H63" s="54" t="n">
        <v>264370.861903927</v>
      </c>
      <c r="I63" s="54" t="n">
        <v>62655.0923958093</v>
      </c>
      <c r="J63" s="54" t="n">
        <v>192275.061464229</v>
      </c>
      <c r="K63" s="54" t="n">
        <v>56764.9940618874</v>
      </c>
      <c r="L63" s="54" t="n">
        <v>138.97</v>
      </c>
      <c r="M63" s="25" t="n">
        <v>7.87045</v>
      </c>
      <c r="N63" s="28" t="n">
        <v>80817.5</v>
      </c>
      <c r="O63" s="28"/>
      <c r="P63" s="28" t="n">
        <v>451209.3</v>
      </c>
      <c r="Q63" s="28" t="n">
        <v>306705.2</v>
      </c>
      <c r="R63" s="28" t="n">
        <v>84085.4</v>
      </c>
      <c r="S63" s="28" t="n">
        <v>10526.4</v>
      </c>
      <c r="T63" s="28" t="n">
        <v>228679.3</v>
      </c>
      <c r="U63" s="28" t="n">
        <v>443654.1</v>
      </c>
      <c r="V63" s="28" t="n">
        <v>241069.5</v>
      </c>
      <c r="W63" s="28" t="n">
        <v>38750.8</v>
      </c>
      <c r="X63" s="28" t="n">
        <v>106006.4</v>
      </c>
      <c r="Y63" s="28"/>
      <c r="Z63" s="28" t="n">
        <v>188446.8</v>
      </c>
      <c r="AA63" s="28" t="n">
        <v>343531.5</v>
      </c>
      <c r="AB63" s="28" t="n">
        <v>186309.8</v>
      </c>
      <c r="AC63" s="28" t="n">
        <v>89219.4</v>
      </c>
      <c r="AD63" s="28" t="n">
        <v>70211.3</v>
      </c>
      <c r="AE63" s="28" t="n">
        <v>132645.5</v>
      </c>
      <c r="AF63" s="28" t="n">
        <v>68202.8</v>
      </c>
      <c r="AG63" s="28" t="n">
        <v>18759.4</v>
      </c>
      <c r="AH63" s="28" t="n">
        <v>26662.6</v>
      </c>
      <c r="AI63" s="28" t="n">
        <v>2889.4</v>
      </c>
      <c r="AJ63" s="28" t="n">
        <v>890790.3</v>
      </c>
      <c r="AK63" s="51"/>
      <c r="AL63" s="51" t="n">
        <v>26820</v>
      </c>
      <c r="AM63" s="51" t="n">
        <v>616</v>
      </c>
      <c r="AN63" s="51" t="n">
        <v>0</v>
      </c>
      <c r="AO63" s="51" t="n">
        <v>5970553</v>
      </c>
      <c r="AP63" s="51" t="n">
        <v>3124148</v>
      </c>
      <c r="AQ63" s="51" t="n">
        <v>2846405</v>
      </c>
      <c r="AR63" s="62" t="n">
        <v>482426</v>
      </c>
      <c r="AS63" s="52" t="n">
        <v>0.154</v>
      </c>
      <c r="AT63" s="62" t="n">
        <v>218657</v>
      </c>
      <c r="AU63" s="50" t="n">
        <v>16.4</v>
      </c>
      <c r="AV63" s="62" t="n">
        <v>263769</v>
      </c>
      <c r="AW63" s="25" t="n">
        <v>14.5</v>
      </c>
      <c r="AX63" s="28"/>
      <c r="AY63" s="61" t="n">
        <v>259254</v>
      </c>
      <c r="AZ63" s="61" t="n">
        <v>471610</v>
      </c>
      <c r="BA63" s="61" t="n">
        <v>43036</v>
      </c>
      <c r="BB63" s="61" t="n">
        <v>274355</v>
      </c>
      <c r="BC63" s="61" t="n">
        <v>1704722</v>
      </c>
      <c r="BD63" s="61" t="n">
        <v>231064</v>
      </c>
      <c r="BE63" s="61" t="n">
        <v>64507</v>
      </c>
      <c r="BF63" s="61" t="n">
        <v>1837038</v>
      </c>
      <c r="BG63" s="61" t="n">
        <v>3256801</v>
      </c>
    </row>
    <row r="64" customFormat="false" ht="15" hidden="false" customHeight="false" outlineLevel="0" collapsed="false">
      <c r="A64" s="46" t="s">
        <v>203</v>
      </c>
      <c r="B64" s="47" t="n">
        <v>2375777.27466144</v>
      </c>
      <c r="C64" s="47" t="n">
        <v>1187549.56735083</v>
      </c>
      <c r="D64" s="55" t="n">
        <v>972260.471951425</v>
      </c>
      <c r="E64" s="47" t="n">
        <v>296291.012982606</v>
      </c>
      <c r="F64" s="54" t="n">
        <v>1198870.33067023</v>
      </c>
      <c r="G64" s="54" t="n">
        <v>3998158.474</v>
      </c>
      <c r="H64" s="54" t="n">
        <v>271797.724056502</v>
      </c>
      <c r="I64" s="54" t="n">
        <v>63376.8704034436</v>
      </c>
      <c r="J64" s="54" t="n">
        <v>129085.605285669</v>
      </c>
      <c r="K64" s="54" t="n">
        <v>57903.240122583</v>
      </c>
      <c r="L64" s="54" t="n">
        <v>150.46</v>
      </c>
      <c r="M64" s="25" t="n">
        <v>7.8940321</v>
      </c>
      <c r="N64" s="28" t="n">
        <v>132644</v>
      </c>
      <c r="O64" s="28"/>
      <c r="P64" s="28" t="n">
        <v>634873.6</v>
      </c>
      <c r="Q64" s="28" t="n">
        <v>423031.6</v>
      </c>
      <c r="R64" s="28" t="n">
        <v>49099.6</v>
      </c>
      <c r="S64" s="28" t="n">
        <v>8908.3</v>
      </c>
      <c r="T64" s="28" t="n">
        <v>328579.1</v>
      </c>
      <c r="U64" s="28" t="n">
        <v>466368.2</v>
      </c>
      <c r="V64" s="28" t="n">
        <v>297560.9</v>
      </c>
      <c r="W64" s="28" t="n">
        <v>25042.5</v>
      </c>
      <c r="X64" s="28" t="n">
        <v>110710.9</v>
      </c>
      <c r="Y64" s="28"/>
      <c r="Z64" s="28" t="n">
        <v>197890.6</v>
      </c>
      <c r="AA64" s="28" t="n">
        <v>334954.8</v>
      </c>
      <c r="AB64" s="28" t="n">
        <v>141172.6</v>
      </c>
      <c r="AC64" s="28" t="n">
        <v>72126.7</v>
      </c>
      <c r="AD64" s="28" t="n">
        <v>102442</v>
      </c>
      <c r="AE64" s="28" t="n">
        <v>136663.5</v>
      </c>
      <c r="AF64" s="28" t="n">
        <v>75808.7</v>
      </c>
      <c r="AG64" s="28" t="n">
        <v>27594.4</v>
      </c>
      <c r="AH64" s="28" t="n">
        <v>35902.1</v>
      </c>
      <c r="AI64" s="28" t="n">
        <v>3826.7</v>
      </c>
      <c r="AJ64" s="28" t="n">
        <v>1073612</v>
      </c>
      <c r="AK64" s="51"/>
      <c r="AL64" s="51" t="n">
        <v>54729</v>
      </c>
      <c r="AM64" s="51" t="n">
        <v>515</v>
      </c>
      <c r="AN64" s="51" t="n">
        <v>0</v>
      </c>
      <c r="AO64" s="51" t="n">
        <v>5967543</v>
      </c>
      <c r="AP64" s="51" t="n">
        <v>3261191</v>
      </c>
      <c r="AQ64" s="51" t="n">
        <v>2706353</v>
      </c>
      <c r="AR64" s="62" t="n">
        <v>318780</v>
      </c>
      <c r="AS64" s="52" t="n">
        <v>0.134</v>
      </c>
      <c r="AT64" s="62" t="n">
        <v>122562</v>
      </c>
      <c r="AU64" s="50" t="n">
        <v>15.7</v>
      </c>
      <c r="AV64" s="62" t="n">
        <v>196218</v>
      </c>
      <c r="AW64" s="25" t="n">
        <v>12</v>
      </c>
      <c r="AX64" s="28"/>
      <c r="AY64" s="61" t="n">
        <v>286615</v>
      </c>
      <c r="AZ64" s="61" t="n">
        <v>472793</v>
      </c>
      <c r="BA64" s="61" t="n">
        <v>45507</v>
      </c>
      <c r="BB64" s="61" t="n">
        <v>280424</v>
      </c>
      <c r="BC64" s="61" t="n">
        <v>1641953</v>
      </c>
      <c r="BD64" s="61" t="n">
        <v>219491</v>
      </c>
      <c r="BE64" s="61" t="n">
        <v>61596</v>
      </c>
      <c r="BF64" s="61" t="n">
        <v>1796517</v>
      </c>
      <c r="BG64" s="61" t="n">
        <v>3304308</v>
      </c>
    </row>
    <row r="65" customFormat="false" ht="15" hidden="false" customHeight="false" outlineLevel="0" collapsed="false">
      <c r="A65" s="46" t="s">
        <v>204</v>
      </c>
      <c r="B65" s="47" t="n">
        <v>2379400.00449456</v>
      </c>
      <c r="C65" s="47" t="n">
        <v>1048310.54590233</v>
      </c>
      <c r="D65" s="55" t="n">
        <v>965435.540988228</v>
      </c>
      <c r="E65" s="47" t="n">
        <v>271569.135485976</v>
      </c>
      <c r="F65" s="54" t="n">
        <v>1367545.53869</v>
      </c>
      <c r="G65" s="54" t="n">
        <v>4052179.949</v>
      </c>
      <c r="H65" s="54" t="n">
        <v>304103.173196852</v>
      </c>
      <c r="I65" s="54" t="n">
        <v>70049.9742330591</v>
      </c>
      <c r="J65" s="54" t="n">
        <v>112970.037697274</v>
      </c>
      <c r="K65" s="54" t="n">
        <v>58490.1468546098</v>
      </c>
      <c r="L65" s="54" t="n">
        <v>150.76</v>
      </c>
      <c r="M65" s="25" t="n">
        <v>7.9277529</v>
      </c>
      <c r="N65" s="28" t="n">
        <v>465790.2</v>
      </c>
      <c r="O65" s="28"/>
      <c r="P65" s="28" t="n">
        <v>747933.1</v>
      </c>
      <c r="Q65" s="28" t="n">
        <v>429913.7</v>
      </c>
      <c r="R65" s="28" t="n">
        <v>57697.3</v>
      </c>
      <c r="S65" s="28" t="n">
        <v>16152.5</v>
      </c>
      <c r="T65" s="28" t="n">
        <v>469982.3</v>
      </c>
      <c r="U65" s="28" t="n">
        <v>555484</v>
      </c>
      <c r="V65" s="28" t="n">
        <v>368455.1</v>
      </c>
      <c r="W65" s="28" t="n">
        <v>39104.5</v>
      </c>
      <c r="X65" s="28" t="n">
        <v>116617.8</v>
      </c>
      <c r="Y65" s="28"/>
      <c r="Z65" s="28" t="n">
        <v>201598</v>
      </c>
      <c r="AA65" s="28" t="n">
        <v>292977.6</v>
      </c>
      <c r="AB65" s="28" t="n">
        <v>137979.6</v>
      </c>
      <c r="AC65" s="28" t="n">
        <v>78864.8</v>
      </c>
      <c r="AD65" s="28" t="n">
        <v>96676.4</v>
      </c>
      <c r="AE65" s="28" t="n">
        <v>126514.6</v>
      </c>
      <c r="AF65" s="28" t="n">
        <v>91921</v>
      </c>
      <c r="AG65" s="28" t="n">
        <v>24219.6</v>
      </c>
      <c r="AH65" s="28" t="n">
        <v>60482.7</v>
      </c>
      <c r="AI65" s="28" t="n">
        <v>3044.1</v>
      </c>
      <c r="AJ65" s="28" t="n">
        <v>1599631.8</v>
      </c>
      <c r="AK65" s="51"/>
      <c r="AL65" s="51" t="n">
        <v>30988</v>
      </c>
      <c r="AM65" s="51" t="n">
        <v>443</v>
      </c>
      <c r="AN65" s="51" t="n">
        <v>0</v>
      </c>
      <c r="AO65" s="51" t="n">
        <v>6445318</v>
      </c>
      <c r="AP65" s="51" t="n">
        <v>3231093</v>
      </c>
      <c r="AQ65" s="51" t="n">
        <v>3214225</v>
      </c>
      <c r="AR65" s="62" t="n">
        <v>273149</v>
      </c>
      <c r="AS65" s="52" t="n">
        <v>0.147</v>
      </c>
      <c r="AT65" s="62" t="n">
        <v>131272</v>
      </c>
      <c r="AU65" s="50" t="n">
        <v>16.3</v>
      </c>
      <c r="AV65" s="62" t="n">
        <v>141877</v>
      </c>
      <c r="AW65" s="25" t="n">
        <v>13.2</v>
      </c>
      <c r="AX65" s="28"/>
      <c r="AY65" s="61" t="n">
        <v>277374</v>
      </c>
      <c r="AZ65" s="61" t="n">
        <v>475677</v>
      </c>
      <c r="BA65" s="61" t="n">
        <v>41808</v>
      </c>
      <c r="BB65" s="61" t="n">
        <v>288541</v>
      </c>
      <c r="BC65" s="61" t="n">
        <v>1554417</v>
      </c>
      <c r="BD65" s="61" t="n">
        <v>220069</v>
      </c>
      <c r="BE65" s="61" t="n">
        <v>80061</v>
      </c>
      <c r="BF65" s="61" t="n">
        <v>1839946</v>
      </c>
      <c r="BG65" s="61" t="n">
        <v>3248429</v>
      </c>
    </row>
    <row r="66" customFormat="false" ht="15" hidden="false" customHeight="false" outlineLevel="0" collapsed="false">
      <c r="A66" s="46" t="s">
        <v>205</v>
      </c>
      <c r="B66" s="47" t="n">
        <v>2341889.81376772</v>
      </c>
      <c r="C66" s="47" t="n">
        <v>1027212.2856032</v>
      </c>
      <c r="D66" s="55" t="n">
        <v>984243.965609047</v>
      </c>
      <c r="E66" s="47" t="n">
        <v>253739.097044718</v>
      </c>
      <c r="F66" s="54" t="n">
        <v>1618047.46022188</v>
      </c>
      <c r="G66" s="54" t="n">
        <v>4500703.126</v>
      </c>
      <c r="H66" s="54" t="n">
        <v>274470.064666924</v>
      </c>
      <c r="I66" s="54" t="n">
        <v>72325.4734061742</v>
      </c>
      <c r="J66" s="54" t="n">
        <v>184398.371076805</v>
      </c>
      <c r="K66" s="54" t="n">
        <v>59648.1038672688</v>
      </c>
      <c r="L66" s="54" t="n">
        <v>149.8</v>
      </c>
      <c r="M66" s="25" t="n">
        <v>7.9676995</v>
      </c>
      <c r="N66" s="28" t="n">
        <v>350507.1</v>
      </c>
      <c r="O66" s="28"/>
      <c r="P66" s="28" t="n">
        <v>1202289.6</v>
      </c>
      <c r="Q66" s="28" t="n">
        <v>523028.2</v>
      </c>
      <c r="R66" s="28" t="n">
        <v>102736.5</v>
      </c>
      <c r="S66" s="28" t="n">
        <v>17248.2</v>
      </c>
      <c r="T66" s="28" t="n">
        <v>558658.3</v>
      </c>
      <c r="U66" s="28" t="n">
        <v>604299.6</v>
      </c>
      <c r="V66" s="28" t="n">
        <v>515181</v>
      </c>
      <c r="W66" s="28" t="n">
        <v>40403.7</v>
      </c>
      <c r="X66" s="28" t="n">
        <v>246953.3</v>
      </c>
      <c r="Y66" s="28"/>
      <c r="Z66" s="28" t="n">
        <v>256038.7</v>
      </c>
      <c r="AA66" s="28" t="n">
        <v>535471.6</v>
      </c>
      <c r="AB66" s="28" t="n">
        <v>241903.2</v>
      </c>
      <c r="AC66" s="28" t="n">
        <v>115307</v>
      </c>
      <c r="AD66" s="28" t="n">
        <v>79226.9</v>
      </c>
      <c r="AE66" s="28" t="n">
        <v>154866.1</v>
      </c>
      <c r="AF66" s="28" t="n">
        <v>61361</v>
      </c>
      <c r="AG66" s="28" t="n">
        <v>31317.6</v>
      </c>
      <c r="AH66" s="28" t="n">
        <v>19175.3</v>
      </c>
      <c r="AI66" s="28" t="n">
        <v>4081.1</v>
      </c>
      <c r="AJ66" s="28" t="n">
        <v>1438691.2</v>
      </c>
      <c r="AK66" s="51" t="n">
        <v>2561064</v>
      </c>
      <c r="AL66" s="51" t="n">
        <v>3311</v>
      </c>
      <c r="AM66" s="51" t="n">
        <v>344</v>
      </c>
      <c r="AN66" s="51" t="n">
        <v>16</v>
      </c>
      <c r="AO66" s="51" t="n">
        <v>6573863</v>
      </c>
      <c r="AP66" s="51" t="n">
        <v>3699522</v>
      </c>
      <c r="AQ66" s="51" t="n">
        <v>2874341</v>
      </c>
      <c r="AR66" s="62" t="n">
        <v>383647</v>
      </c>
      <c r="AS66" s="52" t="n">
        <v>0.135</v>
      </c>
      <c r="AT66" s="62" t="n">
        <v>221196</v>
      </c>
      <c r="AU66" s="50" t="n">
        <v>15.2</v>
      </c>
      <c r="AV66" s="62" t="n">
        <v>162451</v>
      </c>
      <c r="AW66" s="25" t="n">
        <v>11</v>
      </c>
      <c r="AX66" s="28"/>
      <c r="AY66" s="61" t="n">
        <v>237515</v>
      </c>
      <c r="AZ66" s="61" t="n">
        <v>452447</v>
      </c>
      <c r="BA66" s="61" t="n">
        <v>38125</v>
      </c>
      <c r="BB66" s="61" t="n">
        <v>285319</v>
      </c>
      <c r="BC66" s="61" t="n">
        <v>1438218</v>
      </c>
      <c r="BD66" s="61" t="n">
        <v>223083</v>
      </c>
      <c r="BE66" s="61" t="n">
        <v>62007</v>
      </c>
      <c r="BF66" s="61" t="n">
        <v>1802638</v>
      </c>
      <c r="BG66" s="61" t="n">
        <v>3104720</v>
      </c>
    </row>
    <row r="67" customFormat="false" ht="15" hidden="false" customHeight="false" outlineLevel="0" collapsed="false">
      <c r="A67" s="46" t="s">
        <v>206</v>
      </c>
      <c r="B67" s="47" t="n">
        <v>2424338.17866965</v>
      </c>
      <c r="C67" s="47" t="n">
        <v>1093579.04352748</v>
      </c>
      <c r="D67" s="55" t="n">
        <v>1047229.05221317</v>
      </c>
      <c r="E67" s="47" t="n">
        <v>252543.433464106</v>
      </c>
      <c r="F67" s="54" t="n">
        <v>1706502.60660893</v>
      </c>
      <c r="G67" s="54" t="n">
        <v>4628089.707</v>
      </c>
      <c r="H67" s="54" t="n">
        <v>379086.136995784</v>
      </c>
      <c r="I67" s="54" t="n">
        <v>71725.4838807773</v>
      </c>
      <c r="J67" s="54" t="n">
        <v>195663.563040868</v>
      </c>
      <c r="K67" s="54" t="n">
        <v>60525.7886349916</v>
      </c>
      <c r="L67" s="54" t="n">
        <v>147.7</v>
      </c>
      <c r="M67" s="25" t="n">
        <v>8.0470663</v>
      </c>
      <c r="N67" s="28" t="n">
        <v>90224.5</v>
      </c>
      <c r="O67" s="28"/>
      <c r="P67" s="28" t="n">
        <v>830790.6</v>
      </c>
      <c r="Q67" s="28" t="n">
        <v>439983.2</v>
      </c>
      <c r="R67" s="28" t="n">
        <v>108062.6</v>
      </c>
      <c r="S67" s="28" t="n">
        <v>13113.5</v>
      </c>
      <c r="T67" s="28" t="n">
        <v>214917.5</v>
      </c>
      <c r="U67" s="28" t="n">
        <v>531247.1</v>
      </c>
      <c r="V67" s="28" t="n">
        <v>291463</v>
      </c>
      <c r="W67" s="28" t="n">
        <v>43986.6</v>
      </c>
      <c r="X67" s="28" t="n">
        <v>112890.4</v>
      </c>
      <c r="Y67" s="28"/>
      <c r="Z67" s="28" t="n">
        <v>148655.2</v>
      </c>
      <c r="AA67" s="28" t="n">
        <v>383305.3</v>
      </c>
      <c r="AB67" s="28" t="n">
        <v>214186.3</v>
      </c>
      <c r="AC67" s="28" t="n">
        <v>105334.9</v>
      </c>
      <c r="AD67" s="28" t="n">
        <v>79134.8</v>
      </c>
      <c r="AE67" s="28" t="n">
        <v>148092.7</v>
      </c>
      <c r="AF67" s="28" t="n">
        <v>79996.2</v>
      </c>
      <c r="AG67" s="28" t="n">
        <v>22882.2</v>
      </c>
      <c r="AH67" s="28" t="n">
        <v>31172.7</v>
      </c>
      <c r="AI67" s="28" t="n">
        <v>3139.3</v>
      </c>
      <c r="AJ67" s="28" t="n">
        <v>844342.3</v>
      </c>
      <c r="AK67" s="51"/>
      <c r="AL67" s="51" t="n">
        <v>172038</v>
      </c>
      <c r="AM67" s="51" t="n">
        <v>275</v>
      </c>
      <c r="AN67" s="51" t="n">
        <v>401</v>
      </c>
      <c r="AO67" s="51" t="n">
        <v>6860269</v>
      </c>
      <c r="AP67" s="51" t="n">
        <v>4193360</v>
      </c>
      <c r="AQ67" s="51" t="n">
        <v>2666909</v>
      </c>
      <c r="AR67" s="62" t="n">
        <v>264144</v>
      </c>
      <c r="AS67" s="52" t="n">
        <v>0.138</v>
      </c>
      <c r="AT67" s="62" t="n">
        <v>167920</v>
      </c>
      <c r="AU67" s="50" t="n">
        <v>15.3</v>
      </c>
      <c r="AV67" s="62" t="n">
        <v>96224</v>
      </c>
      <c r="AW67" s="25" t="n">
        <v>11.2</v>
      </c>
      <c r="AX67" s="28"/>
      <c r="AY67" s="61" t="n">
        <v>257526</v>
      </c>
      <c r="AZ67" s="61" t="n">
        <v>436708</v>
      </c>
      <c r="BA67" s="61" t="n">
        <v>36213</v>
      </c>
      <c r="BB67" s="61" t="n">
        <v>284091</v>
      </c>
      <c r="BC67" s="61" t="n">
        <v>1484487</v>
      </c>
      <c r="BD67" s="61" t="n">
        <v>227477</v>
      </c>
      <c r="BE67" s="61" t="n">
        <v>50642</v>
      </c>
      <c r="BF67" s="61" t="n">
        <v>1772041</v>
      </c>
      <c r="BG67" s="61" t="n">
        <v>3051400</v>
      </c>
    </row>
    <row r="68" customFormat="false" ht="15" hidden="false" customHeight="false" outlineLevel="0" collapsed="false">
      <c r="A68" s="46" t="s">
        <v>207</v>
      </c>
      <c r="B68" s="47" t="n">
        <v>2542886.09611627</v>
      </c>
      <c r="C68" s="47" t="n">
        <v>1097502.86609477</v>
      </c>
      <c r="D68" s="55" t="n">
        <v>1098196.26705178</v>
      </c>
      <c r="E68" s="47" t="n">
        <v>271193.586425535</v>
      </c>
      <c r="F68" s="54" t="n">
        <v>1844002.91271821</v>
      </c>
      <c r="G68" s="54" t="n">
        <v>4803176.164</v>
      </c>
      <c r="H68" s="54" t="n">
        <v>251260.73317438</v>
      </c>
      <c r="I68" s="54" t="n">
        <v>78735.4498647982</v>
      </c>
      <c r="J68" s="54" t="n">
        <v>203764.731605643</v>
      </c>
      <c r="K68" s="54" t="n">
        <v>62157.5627351404</v>
      </c>
      <c r="L68" s="54" t="n">
        <v>146.81</v>
      </c>
      <c r="M68" s="25" t="n">
        <v>8.08752009999999</v>
      </c>
      <c r="N68" s="28" t="n">
        <v>136481.3</v>
      </c>
      <c r="O68" s="28"/>
      <c r="P68" s="28" t="n">
        <v>901962.6</v>
      </c>
      <c r="Q68" s="28" t="n">
        <v>629308.9</v>
      </c>
      <c r="R68" s="28" t="n">
        <v>71351.2</v>
      </c>
      <c r="S68" s="28" t="n">
        <v>19088.6</v>
      </c>
      <c r="T68" s="28" t="n">
        <v>340102.7</v>
      </c>
      <c r="U68" s="28" t="n">
        <v>584662.9</v>
      </c>
      <c r="V68" s="28" t="n">
        <v>350764.6</v>
      </c>
      <c r="W68" s="28" t="n">
        <v>31953</v>
      </c>
      <c r="X68" s="28" t="n">
        <v>141236.5</v>
      </c>
      <c r="Y68" s="28"/>
      <c r="Z68" s="28" t="n">
        <v>233067.1</v>
      </c>
      <c r="AA68" s="28" t="n">
        <v>439590.9</v>
      </c>
      <c r="AB68" s="28" t="n">
        <v>167229.2</v>
      </c>
      <c r="AC68" s="28" t="n">
        <v>88033.7</v>
      </c>
      <c r="AD68" s="28" t="n">
        <v>109827.8</v>
      </c>
      <c r="AE68" s="28" t="n">
        <v>165285.7</v>
      </c>
      <c r="AF68" s="28" t="n">
        <v>97938.2</v>
      </c>
      <c r="AG68" s="28" t="n">
        <v>34904.8</v>
      </c>
      <c r="AH68" s="28" t="n">
        <v>35331.7</v>
      </c>
      <c r="AI68" s="28" t="n">
        <v>4065.4</v>
      </c>
      <c r="AJ68" s="28" t="n">
        <v>1189022</v>
      </c>
      <c r="AK68" s="51"/>
      <c r="AL68" s="51" t="n">
        <v>421369</v>
      </c>
      <c r="AM68" s="51" t="n">
        <v>470</v>
      </c>
      <c r="AN68" s="51" t="n">
        <v>256</v>
      </c>
      <c r="AO68" s="51" t="n">
        <v>7253982</v>
      </c>
      <c r="AP68" s="51" t="n">
        <v>4376464</v>
      </c>
      <c r="AQ68" s="51" t="n">
        <v>2877518</v>
      </c>
      <c r="AR68" s="62" t="n">
        <v>349243</v>
      </c>
      <c r="AS68" s="52" t="n">
        <v>0.141</v>
      </c>
      <c r="AT68" s="62" t="n">
        <v>236620</v>
      </c>
      <c r="AU68" s="50" t="n">
        <v>15.3</v>
      </c>
      <c r="AV68" s="62" t="n">
        <v>112623</v>
      </c>
      <c r="AW68" s="25" t="n">
        <v>11.5</v>
      </c>
      <c r="AX68" s="28"/>
      <c r="AY68" s="61" t="n">
        <v>251310</v>
      </c>
      <c r="AZ68" s="61" t="n">
        <v>436360</v>
      </c>
      <c r="BA68" s="61" t="n">
        <v>39037</v>
      </c>
      <c r="BB68" s="61" t="n">
        <v>281050</v>
      </c>
      <c r="BC68" s="61" t="n">
        <v>1410113</v>
      </c>
      <c r="BD68" s="61" t="n">
        <v>209585</v>
      </c>
      <c r="BE68" s="61" t="n">
        <v>53444</v>
      </c>
      <c r="BF68" s="61" t="n">
        <v>1742993</v>
      </c>
      <c r="BG68" s="61" t="n">
        <v>3052533</v>
      </c>
    </row>
    <row r="69" customFormat="false" ht="15" hidden="false" customHeight="false" outlineLevel="0" collapsed="false">
      <c r="A69" s="46" t="s">
        <v>208</v>
      </c>
      <c r="B69" s="47" t="n">
        <v>2565962.69278813</v>
      </c>
      <c r="C69" s="47" t="n">
        <v>1224881.53847763</v>
      </c>
      <c r="D69" s="55" t="n">
        <v>1141243.37077064</v>
      </c>
      <c r="E69" s="47" t="n">
        <v>292301.420664706</v>
      </c>
      <c r="F69" s="54" t="n">
        <v>2143911.88621351</v>
      </c>
      <c r="G69" s="54" t="n">
        <v>5019052.016</v>
      </c>
      <c r="H69" s="54" t="n">
        <v>186694.688256989</v>
      </c>
      <c r="I69" s="54" t="n">
        <v>81063.7556923586</v>
      </c>
      <c r="J69" s="54" t="n">
        <v>210151.75285164</v>
      </c>
      <c r="K69" s="54" t="n">
        <v>65436.372623512</v>
      </c>
      <c r="L69" s="54" t="n">
        <v>147.41</v>
      </c>
      <c r="M69" s="25" t="n">
        <v>8.12692109999999</v>
      </c>
      <c r="N69" s="28" t="n">
        <v>406817.2</v>
      </c>
      <c r="O69" s="28"/>
      <c r="P69" s="28" t="n">
        <v>858343.9</v>
      </c>
      <c r="Q69" s="28" t="n">
        <v>637328.6</v>
      </c>
      <c r="R69" s="28" t="n">
        <v>83275</v>
      </c>
      <c r="S69" s="28" t="n">
        <v>14341</v>
      </c>
      <c r="T69" s="28" t="n">
        <v>517162</v>
      </c>
      <c r="U69" s="28" t="n">
        <v>715434.2</v>
      </c>
      <c r="V69" s="28" t="n">
        <v>472506</v>
      </c>
      <c r="W69" s="28" t="n">
        <v>49251.3</v>
      </c>
      <c r="X69" s="28" t="n">
        <v>138518.9</v>
      </c>
      <c r="Y69" s="28"/>
      <c r="Z69" s="28" t="n">
        <v>183298</v>
      </c>
      <c r="AA69" s="28" t="n">
        <v>378764.7</v>
      </c>
      <c r="AB69" s="28" t="n">
        <v>168827.6</v>
      </c>
      <c r="AC69" s="28" t="n">
        <v>97467.3</v>
      </c>
      <c r="AD69" s="28" t="n">
        <v>108854.3</v>
      </c>
      <c r="AE69" s="28" t="n">
        <v>165072.9</v>
      </c>
      <c r="AF69" s="28" t="n">
        <v>119465.5</v>
      </c>
      <c r="AG69" s="28" t="n">
        <v>31434.6</v>
      </c>
      <c r="AH69" s="28" t="n">
        <v>84172.6</v>
      </c>
      <c r="AI69" s="28" t="n">
        <v>3838.7</v>
      </c>
      <c r="AJ69" s="28" t="n">
        <v>1404948.8</v>
      </c>
      <c r="AK69" s="51"/>
      <c r="AL69" s="51" t="n">
        <v>468563</v>
      </c>
      <c r="AM69" s="51" t="n">
        <v>440</v>
      </c>
      <c r="AN69" s="51" t="n">
        <v>440</v>
      </c>
      <c r="AO69" s="51" t="n">
        <v>7324675</v>
      </c>
      <c r="AP69" s="51" t="n">
        <v>4695831</v>
      </c>
      <c r="AQ69" s="51" t="n">
        <v>2628844</v>
      </c>
      <c r="AR69" s="62" t="n">
        <v>384256</v>
      </c>
      <c r="AS69" s="52" t="n">
        <v>0.136</v>
      </c>
      <c r="AT69" s="62" t="n">
        <v>273165</v>
      </c>
      <c r="AU69" s="50" t="n">
        <v>14.8</v>
      </c>
      <c r="AV69" s="63" t="n">
        <v>111092</v>
      </c>
      <c r="AW69" s="25" t="n">
        <v>10.7</v>
      </c>
      <c r="AX69" s="28"/>
      <c r="AY69" s="61" t="n">
        <v>246179</v>
      </c>
      <c r="AZ69" s="61" t="n">
        <v>463631</v>
      </c>
      <c r="BA69" s="61" t="n">
        <v>41814</v>
      </c>
      <c r="BB69" s="61" t="n">
        <v>278209</v>
      </c>
      <c r="BC69" s="61" t="n">
        <v>1408644</v>
      </c>
      <c r="BD69" s="61" t="n">
        <v>208033</v>
      </c>
      <c r="BE69" s="61" t="n">
        <v>50986</v>
      </c>
      <c r="BF69" s="61" t="n">
        <v>1766108</v>
      </c>
      <c r="BG69" s="61" t="n">
        <v>3029708</v>
      </c>
    </row>
    <row r="70" customFormat="false" ht="15" hidden="false" customHeight="false" outlineLevel="0" collapsed="false">
      <c r="A70" s="46" t="s">
        <v>209</v>
      </c>
      <c r="B70" s="47" t="n">
        <v>2714236.92186585</v>
      </c>
      <c r="C70" s="47" t="n">
        <v>1233710.1081614</v>
      </c>
      <c r="D70" s="55" t="n">
        <v>1177455.42325697</v>
      </c>
      <c r="E70" s="47" t="n">
        <v>291633.930819135</v>
      </c>
      <c r="F70" s="54" t="n">
        <v>2221985.26612518</v>
      </c>
      <c r="G70" s="54" t="n">
        <v>5704444.289</v>
      </c>
      <c r="H70" s="54" t="n">
        <v>407481.473854581</v>
      </c>
      <c r="I70" s="54" t="n">
        <v>80397.4591842161</v>
      </c>
      <c r="J70" s="54" t="n">
        <v>226172.890816616</v>
      </c>
      <c r="K70" s="54" t="n">
        <v>65694.9993633585</v>
      </c>
      <c r="L70" s="54" t="n">
        <v>147.49</v>
      </c>
      <c r="M70" s="25" t="n">
        <v>8.1604404</v>
      </c>
      <c r="N70" s="28" t="n">
        <v>350471.9</v>
      </c>
      <c r="O70" s="28"/>
      <c r="P70" s="28" t="n">
        <v>1658170.8</v>
      </c>
      <c r="Q70" s="28" t="n">
        <v>763183.4</v>
      </c>
      <c r="R70" s="28" t="n">
        <v>128547.6</v>
      </c>
      <c r="S70" s="28" t="n">
        <v>20274.3</v>
      </c>
      <c r="T70" s="28" t="n">
        <v>608320.3</v>
      </c>
      <c r="U70" s="28" t="n">
        <v>1002875.1</v>
      </c>
      <c r="V70" s="28" t="n">
        <v>636102</v>
      </c>
      <c r="W70" s="28" t="n">
        <v>63744.5</v>
      </c>
      <c r="X70" s="28" t="n">
        <v>282588.4</v>
      </c>
      <c r="Y70" s="28"/>
      <c r="Z70" s="28" t="n">
        <v>227379.2</v>
      </c>
      <c r="AA70" s="28" t="n">
        <v>682767.7</v>
      </c>
      <c r="AB70" s="28" t="n">
        <v>291603</v>
      </c>
      <c r="AC70" s="28" t="n">
        <v>129011.1</v>
      </c>
      <c r="AD70" s="28" t="n">
        <v>158600.1</v>
      </c>
      <c r="AE70" s="28" t="n">
        <v>225729.3</v>
      </c>
      <c r="AF70" s="28" t="n">
        <v>80537</v>
      </c>
      <c r="AG70" s="28" t="n">
        <v>41579.5</v>
      </c>
      <c r="AH70" s="28" t="n">
        <v>50130.6</v>
      </c>
      <c r="AI70" s="28" t="n">
        <v>5335.5</v>
      </c>
      <c r="AJ70" s="51" t="n">
        <v>2097057.8</v>
      </c>
      <c r="AK70" s="51" t="n">
        <v>3440881.3</v>
      </c>
      <c r="AL70" s="51" t="n">
        <v>468588</v>
      </c>
      <c r="AM70" s="51" t="n">
        <v>186</v>
      </c>
      <c r="AN70" s="51" t="n">
        <v>254</v>
      </c>
      <c r="AO70" s="51" t="n">
        <v>7334340</v>
      </c>
      <c r="AP70" s="51" t="n">
        <v>4776648</v>
      </c>
      <c r="AQ70" s="51" t="n">
        <v>2557692</v>
      </c>
      <c r="AR70" s="62" t="n">
        <v>522686</v>
      </c>
      <c r="AS70" s="52" t="n">
        <v>0.13</v>
      </c>
      <c r="AT70" s="62" t="n">
        <v>381862</v>
      </c>
      <c r="AU70" s="50" t="n">
        <v>14.3</v>
      </c>
      <c r="AV70" s="62" t="n">
        <v>140825</v>
      </c>
      <c r="AW70" s="25" t="n">
        <v>9.6</v>
      </c>
      <c r="AX70" s="28"/>
      <c r="AY70" s="61" t="n">
        <v>221559</v>
      </c>
      <c r="AZ70" s="61" t="n">
        <v>455225</v>
      </c>
      <c r="BA70" s="61" t="n">
        <v>39507</v>
      </c>
      <c r="BB70" s="61" t="n">
        <v>289778</v>
      </c>
      <c r="BC70" s="61" t="n">
        <v>1376728</v>
      </c>
      <c r="BD70" s="61" t="n">
        <v>252338</v>
      </c>
      <c r="BE70" s="61" t="n">
        <v>51029</v>
      </c>
      <c r="BF70" s="61" t="n">
        <v>1823751</v>
      </c>
      <c r="BG70" s="61" t="n">
        <v>3086632</v>
      </c>
    </row>
    <row r="71" customFormat="false" ht="15" hidden="false" customHeight="false" outlineLevel="0" collapsed="false">
      <c r="A71" s="46" t="s">
        <v>210</v>
      </c>
      <c r="B71" s="47" t="n">
        <v>2728372.25995243</v>
      </c>
      <c r="C71" s="47" t="n">
        <v>1171073.09409152</v>
      </c>
      <c r="D71" s="55" t="n">
        <v>1248552.09358461</v>
      </c>
      <c r="E71" s="47" t="n">
        <v>290125.234380446</v>
      </c>
      <c r="F71" s="54" t="n">
        <v>2298138.22123568</v>
      </c>
      <c r="G71" s="54" t="n">
        <v>6105331.221</v>
      </c>
      <c r="H71" s="54" t="n">
        <v>157602.956862035</v>
      </c>
      <c r="I71" s="54" t="n">
        <v>88402.3031675698</v>
      </c>
      <c r="J71" s="54" t="n">
        <v>222735.349741531</v>
      </c>
      <c r="K71" s="54" t="n">
        <v>70154.7226152761</v>
      </c>
      <c r="L71" s="54" t="n">
        <v>146.42</v>
      </c>
      <c r="M71" s="25" t="n">
        <v>8.1670304</v>
      </c>
      <c r="N71" s="28" t="n">
        <v>123895.2</v>
      </c>
      <c r="O71" s="28"/>
      <c r="P71" s="28" t="n">
        <v>1098118.9</v>
      </c>
      <c r="Q71" s="28" t="n">
        <v>571537</v>
      </c>
      <c r="R71" s="28" t="n">
        <v>131338</v>
      </c>
      <c r="S71" s="28" t="n">
        <v>20590.5</v>
      </c>
      <c r="T71" s="28" t="n">
        <v>20590.5</v>
      </c>
      <c r="U71" s="28" t="n">
        <v>671076.2</v>
      </c>
      <c r="V71" s="28" t="n">
        <v>364392.4</v>
      </c>
      <c r="W71" s="28" t="n">
        <v>56632.8</v>
      </c>
      <c r="X71" s="28" t="n">
        <v>137821.8</v>
      </c>
      <c r="Y71" s="28"/>
      <c r="Z71" s="28" t="n">
        <v>135463.4</v>
      </c>
      <c r="AA71" s="28" t="n">
        <v>456902.1</v>
      </c>
      <c r="AB71" s="28" t="n">
        <v>279076</v>
      </c>
      <c r="AC71" s="28" t="n">
        <v>116411.2</v>
      </c>
      <c r="AD71" s="28" t="n">
        <v>98907.6</v>
      </c>
      <c r="AE71" s="28" t="n">
        <v>193026.3</v>
      </c>
      <c r="AF71" s="28" t="n">
        <v>108459.5</v>
      </c>
      <c r="AG71" s="28" t="n">
        <v>30264.8</v>
      </c>
      <c r="AH71" s="28" t="n">
        <v>38692.9</v>
      </c>
      <c r="AI71" s="28" t="n">
        <v>4960.9</v>
      </c>
      <c r="AJ71" s="51" t="n">
        <v>925354.9</v>
      </c>
      <c r="AK71" s="51"/>
      <c r="AL71" s="51" t="n">
        <v>417439</v>
      </c>
      <c r="AM71" s="51" t="n">
        <v>273</v>
      </c>
      <c r="AN71" s="51" t="n">
        <v>41</v>
      </c>
      <c r="AO71" s="51" t="n">
        <v>7826712</v>
      </c>
      <c r="AP71" s="51" t="n">
        <v>5367089</v>
      </c>
      <c r="AQ71" s="51" t="n">
        <v>2459623</v>
      </c>
      <c r="AR71" s="62" t="n">
        <v>426526</v>
      </c>
      <c r="AS71" s="52" t="n">
        <v>0.123</v>
      </c>
      <c r="AT71" s="62" t="n">
        <v>310083</v>
      </c>
      <c r="AU71" s="50" t="n">
        <v>13.9</v>
      </c>
      <c r="AV71" s="62" t="n">
        <v>116443</v>
      </c>
      <c r="AW71" s="25" t="n">
        <v>7.9</v>
      </c>
      <c r="AX71" s="28"/>
      <c r="AY71" s="61" t="n">
        <v>224495</v>
      </c>
      <c r="AZ71" s="61" t="n">
        <v>580182</v>
      </c>
      <c r="BA71" s="61" t="n">
        <v>48631</v>
      </c>
      <c r="BB71" s="61" t="n">
        <v>232613</v>
      </c>
      <c r="BC71" s="61" t="n">
        <v>1462138</v>
      </c>
      <c r="BD71" s="61" t="n">
        <v>309924</v>
      </c>
      <c r="BE71" s="61" t="n">
        <v>40634</v>
      </c>
      <c r="BF71" s="61" t="n">
        <v>1629655</v>
      </c>
      <c r="BG71" s="61" t="n">
        <v>3137675</v>
      </c>
    </row>
    <row r="72" customFormat="false" ht="15" hidden="false" customHeight="false" outlineLevel="0" collapsed="false">
      <c r="A72" s="46" t="s">
        <v>211</v>
      </c>
      <c r="B72" s="47" t="n">
        <v>2590411.85043545</v>
      </c>
      <c r="C72" s="47" t="n">
        <v>1083393.0972174</v>
      </c>
      <c r="D72" s="55" t="n">
        <v>1274508.01957578</v>
      </c>
      <c r="E72" s="47" t="n">
        <v>263390.539273133</v>
      </c>
      <c r="F72" s="54" t="n">
        <v>2371925.967</v>
      </c>
      <c r="G72" s="54" t="n">
        <v>6582164.691</v>
      </c>
      <c r="H72" s="54" t="n">
        <v>340985.968528295</v>
      </c>
      <c r="I72" s="54" t="n">
        <v>90379.4234481299</v>
      </c>
      <c r="J72" s="54" t="n">
        <v>281768.76374641</v>
      </c>
      <c r="K72" s="54" t="n">
        <v>72998.2922383366</v>
      </c>
      <c r="L72" s="54" t="n">
        <v>145.59</v>
      </c>
      <c r="M72" s="25" t="n">
        <v>8.1988379</v>
      </c>
      <c r="N72" s="28" t="n">
        <v>105708.6</v>
      </c>
      <c r="O72" s="28"/>
      <c r="P72" s="28" t="n">
        <v>1264806</v>
      </c>
      <c r="Q72" s="28" t="n">
        <v>781932.3</v>
      </c>
      <c r="R72" s="28" t="n">
        <v>79056.4</v>
      </c>
      <c r="S72" s="28" t="n">
        <v>14300.6</v>
      </c>
      <c r="T72" s="28" t="n">
        <v>14300.6</v>
      </c>
      <c r="U72" s="28" t="n">
        <v>671402.8</v>
      </c>
      <c r="V72" s="28" t="n">
        <v>338311.7</v>
      </c>
      <c r="W72" s="28" t="n">
        <v>36118.4</v>
      </c>
      <c r="X72" s="28" t="n">
        <v>170181.9</v>
      </c>
      <c r="Y72" s="28"/>
      <c r="Z72" s="28" t="n">
        <v>113800.6</v>
      </c>
      <c r="AA72" s="28" t="n">
        <v>468213.3</v>
      </c>
      <c r="AB72" s="28" t="n">
        <v>200303.6</v>
      </c>
      <c r="AC72" s="28" t="n">
        <v>104573.4</v>
      </c>
      <c r="AD72" s="28" t="n">
        <v>93555</v>
      </c>
      <c r="AE72" s="28" t="n">
        <v>176948.4</v>
      </c>
      <c r="AF72" s="28" t="n">
        <v>106096.7</v>
      </c>
      <c r="AG72" s="28" t="n">
        <v>38457.8</v>
      </c>
      <c r="AH72" s="28" t="n">
        <v>70008.6</v>
      </c>
      <c r="AI72" s="28" t="n">
        <v>5049.1</v>
      </c>
      <c r="AJ72" s="51" t="n">
        <v>1289074.8</v>
      </c>
      <c r="AK72" s="51"/>
      <c r="AL72" s="51" t="n">
        <v>438701</v>
      </c>
      <c r="AM72" s="51" t="n">
        <v>5256</v>
      </c>
      <c r="AN72" s="51" t="n">
        <v>3</v>
      </c>
      <c r="AO72" s="51" t="n">
        <v>8168538</v>
      </c>
      <c r="AP72" s="51" t="n">
        <v>5648209</v>
      </c>
      <c r="AQ72" s="51" t="n">
        <v>2520329</v>
      </c>
      <c r="AR72" s="62" t="n">
        <v>483509</v>
      </c>
      <c r="AS72" s="52" t="n">
        <v>0.131</v>
      </c>
      <c r="AT72" s="62" t="n">
        <v>387378</v>
      </c>
      <c r="AU72" s="50" t="n">
        <v>13.1</v>
      </c>
      <c r="AV72" s="62" t="n">
        <v>96131</v>
      </c>
      <c r="AW72" s="25" t="n">
        <v>9.9</v>
      </c>
      <c r="AX72" s="28"/>
      <c r="AY72" s="61" t="n">
        <v>232126</v>
      </c>
      <c r="AZ72" s="61" t="n">
        <v>623024</v>
      </c>
      <c r="BA72" s="61" t="n">
        <v>51393</v>
      </c>
      <c r="BB72" s="61" t="n">
        <v>287668</v>
      </c>
      <c r="BC72" s="61" t="n">
        <v>1477774</v>
      </c>
      <c r="BD72" s="61" t="n">
        <v>324357</v>
      </c>
      <c r="BE72" s="61" t="n">
        <v>43249</v>
      </c>
      <c r="BF72" s="61" t="n">
        <v>1576734</v>
      </c>
      <c r="BG72" s="61" t="n">
        <v>3316362</v>
      </c>
    </row>
    <row r="73" customFormat="false" ht="15" hidden="false" customHeight="false" outlineLevel="0" collapsed="false">
      <c r="A73" s="46" t="s">
        <v>212</v>
      </c>
      <c r="B73" s="47" t="n">
        <v>2813719.30053622</v>
      </c>
      <c r="C73" s="47" t="n">
        <v>1202120.87793463</v>
      </c>
      <c r="D73" s="55" t="n">
        <v>1368338.06615759</v>
      </c>
      <c r="E73" s="47" t="n">
        <v>290374.314480234</v>
      </c>
      <c r="F73" s="54" t="n">
        <v>2512627.15435</v>
      </c>
      <c r="G73" s="54" t="n">
        <v>7197836.828</v>
      </c>
      <c r="H73" s="54" t="n">
        <v>334623.981663923</v>
      </c>
      <c r="I73" s="54" t="n">
        <v>95774.7169795012</v>
      </c>
      <c r="J73" s="54" t="n">
        <v>294536.179942635</v>
      </c>
      <c r="K73" s="54" t="n">
        <v>74603.9122468457</v>
      </c>
      <c r="L73" s="54" t="n">
        <v>146.56</v>
      </c>
      <c r="M73" s="25" t="n">
        <v>8.4119483</v>
      </c>
      <c r="N73" s="28" t="n">
        <v>484950</v>
      </c>
      <c r="O73" s="28"/>
      <c r="P73" s="28" t="n">
        <v>1192761.3</v>
      </c>
      <c r="Q73" s="28" t="n">
        <v>961394.6</v>
      </c>
      <c r="R73" s="28" t="n">
        <v>100902.1</v>
      </c>
      <c r="S73" s="28" t="n">
        <v>23908.4</v>
      </c>
      <c r="T73" s="28" t="n">
        <v>23908.4</v>
      </c>
      <c r="U73" s="28" t="n">
        <v>1105400.9</v>
      </c>
      <c r="V73" s="28" t="n">
        <v>565724.7</v>
      </c>
      <c r="W73" s="28" t="n">
        <v>59956</v>
      </c>
      <c r="X73" s="28" t="n">
        <v>159986.7</v>
      </c>
      <c r="Y73" s="28"/>
      <c r="Z73" s="28" t="n">
        <v>138647.3</v>
      </c>
      <c r="AA73" s="28" t="n">
        <v>414564</v>
      </c>
      <c r="AB73" s="28" t="n">
        <v>214257.7</v>
      </c>
      <c r="AC73" s="28" t="n">
        <v>102447.8</v>
      </c>
      <c r="AD73" s="28" t="n">
        <v>161387.3</v>
      </c>
      <c r="AE73" s="28" t="n">
        <v>208801.5</v>
      </c>
      <c r="AF73" s="28" t="n">
        <v>163029.8</v>
      </c>
      <c r="AG73" s="28" t="n">
        <v>42439</v>
      </c>
      <c r="AH73" s="28" t="n">
        <v>131769.1</v>
      </c>
      <c r="AI73" s="28" t="n">
        <v>4675.8</v>
      </c>
      <c r="AJ73" s="51" t="n">
        <v>1649053.9</v>
      </c>
      <c r="AK73" s="51"/>
      <c r="AL73" s="51" t="n">
        <v>394694</v>
      </c>
      <c r="AM73" s="51" t="n">
        <v>5228</v>
      </c>
      <c r="AN73" s="51" t="n">
        <v>10</v>
      </c>
      <c r="AO73" s="51" t="n">
        <v>8560293</v>
      </c>
      <c r="AP73" s="51" t="n">
        <v>5744606</v>
      </c>
      <c r="AQ73" s="51" t="n">
        <v>2815688</v>
      </c>
      <c r="AR73" s="62" t="n">
        <v>598749</v>
      </c>
      <c r="AS73" s="52" t="n">
        <v>0.124</v>
      </c>
      <c r="AT73" s="62" t="n">
        <v>503129</v>
      </c>
      <c r="AU73" s="50" t="n">
        <v>13.1</v>
      </c>
      <c r="AV73" s="62" t="n">
        <v>95619</v>
      </c>
      <c r="AW73" s="25" t="n">
        <v>8.9</v>
      </c>
      <c r="AX73" s="28"/>
      <c r="AY73" s="61" t="n">
        <v>231345</v>
      </c>
      <c r="AZ73" s="61" t="n">
        <v>674984</v>
      </c>
      <c r="BA73" s="61" t="n">
        <v>59856</v>
      </c>
      <c r="BB73" s="61" t="n">
        <v>314444</v>
      </c>
      <c r="BC73" s="61" t="n">
        <v>1506901</v>
      </c>
      <c r="BD73" s="61" t="n">
        <v>383174</v>
      </c>
      <c r="BE73" s="61" t="n">
        <v>50406</v>
      </c>
      <c r="BF73" s="61" t="n">
        <v>1706550</v>
      </c>
      <c r="BG73" s="61" t="n">
        <v>3493119</v>
      </c>
    </row>
    <row r="74" customFormat="false" ht="15" hidden="false" customHeight="false" outlineLevel="0" collapsed="false">
      <c r="A74" s="46" t="s">
        <v>213</v>
      </c>
      <c r="B74" s="47" t="n">
        <v>2872958.29971965</v>
      </c>
      <c r="C74" s="47" t="n">
        <v>1250384.82757124</v>
      </c>
      <c r="D74" s="55" t="n">
        <v>1545828.43477088</v>
      </c>
      <c r="E74" s="47" t="n">
        <v>330299.649557999</v>
      </c>
      <c r="F74" s="54" t="n">
        <v>2741695.12100232</v>
      </c>
      <c r="G74" s="54" t="n">
        <v>7988355.179</v>
      </c>
      <c r="H74" s="54" t="n">
        <v>389206.99456417</v>
      </c>
      <c r="I74" s="54" t="n">
        <v>100996.642142497</v>
      </c>
      <c r="J74" s="54" t="n">
        <v>267618.282681169</v>
      </c>
      <c r="K74" s="54" t="n">
        <v>78654.6713633842</v>
      </c>
      <c r="L74" s="54" t="n">
        <v>147.91</v>
      </c>
      <c r="M74" s="25" t="n">
        <v>8.44689279999999</v>
      </c>
      <c r="N74" s="28" t="n">
        <v>694448.8</v>
      </c>
      <c r="O74" s="28"/>
      <c r="P74" s="28" t="n">
        <v>1447566.7</v>
      </c>
      <c r="Q74" s="28" t="n">
        <v>816323.1</v>
      </c>
      <c r="R74" s="28" t="n">
        <v>167620.9</v>
      </c>
      <c r="S74" s="28" t="n">
        <v>36286.6</v>
      </c>
      <c r="T74" s="28" t="n">
        <v>36286.6</v>
      </c>
      <c r="U74" s="28" t="n">
        <v>1371419</v>
      </c>
      <c r="V74" s="28" t="n">
        <v>668534.5</v>
      </c>
      <c r="W74" s="28" t="n">
        <v>86873</v>
      </c>
      <c r="X74" s="28" t="n">
        <v>230980.5</v>
      </c>
      <c r="Y74" s="28"/>
      <c r="Z74" s="28" t="n">
        <v>162781.7</v>
      </c>
      <c r="AA74" s="28" t="n">
        <v>1051045.9</v>
      </c>
      <c r="AB74" s="28" t="n">
        <v>576401.1</v>
      </c>
      <c r="AC74" s="28" t="n">
        <v>167608.3</v>
      </c>
      <c r="AD74" s="28" t="n">
        <v>197685.3</v>
      </c>
      <c r="AE74" s="28" t="n">
        <v>307519.5</v>
      </c>
      <c r="AF74" s="28" t="n">
        <v>104476.4</v>
      </c>
      <c r="AG74" s="28" t="n">
        <v>64921.5</v>
      </c>
      <c r="AH74" s="28" t="n">
        <v>60572.5</v>
      </c>
      <c r="AI74" s="28" t="n">
        <v>3561.8</v>
      </c>
      <c r="AJ74" s="51" t="n">
        <v>2341157.8</v>
      </c>
      <c r="AK74" s="51" t="n">
        <v>4041674.3</v>
      </c>
      <c r="AL74" s="51" t="n">
        <v>430935</v>
      </c>
      <c r="AM74" s="51" t="n">
        <v>4925</v>
      </c>
      <c r="AN74" s="51" t="n">
        <v>21</v>
      </c>
      <c r="AO74" s="51" t="n">
        <v>8386537</v>
      </c>
      <c r="AP74" s="51" t="n">
        <v>5756881</v>
      </c>
      <c r="AQ74" s="51" t="n">
        <v>2629656</v>
      </c>
      <c r="AR74" s="62" t="n">
        <v>753000</v>
      </c>
      <c r="AS74" s="52" t="n">
        <v>0.114</v>
      </c>
      <c r="AT74" s="62" t="n">
        <v>581729</v>
      </c>
      <c r="AU74" s="50" t="n">
        <v>12.7</v>
      </c>
      <c r="AV74" s="62" t="n">
        <v>171271</v>
      </c>
      <c r="AW74" s="25" t="n">
        <v>7</v>
      </c>
      <c r="AX74" s="28"/>
      <c r="AY74" s="61" t="n">
        <v>236895</v>
      </c>
      <c r="AZ74" s="61" t="n">
        <v>720735</v>
      </c>
      <c r="BA74" s="61" t="n">
        <v>95713</v>
      </c>
      <c r="BB74" s="61" t="n">
        <v>336404</v>
      </c>
      <c r="BC74" s="61" t="n">
        <v>1305943</v>
      </c>
      <c r="BD74" s="61" t="n">
        <v>354139</v>
      </c>
      <c r="BE74" s="61" t="n">
        <v>43728</v>
      </c>
      <c r="BF74" s="61" t="n">
        <v>1827477</v>
      </c>
      <c r="BG74" s="61" t="n">
        <v>3860334</v>
      </c>
    </row>
    <row r="75" customFormat="false" ht="15" hidden="false" customHeight="false" outlineLevel="0" collapsed="false">
      <c r="A75" s="46" t="s">
        <v>214</v>
      </c>
      <c r="B75" s="47" t="n">
        <v>2849044.66204576</v>
      </c>
      <c r="C75" s="47" t="n">
        <v>1284863.97509986</v>
      </c>
      <c r="D75" s="55" t="n">
        <v>1514645.4869182</v>
      </c>
      <c r="E75" s="47" t="n">
        <v>338619.928163395</v>
      </c>
      <c r="F75" s="54" t="n">
        <v>2863417.97104376</v>
      </c>
      <c r="G75" s="54" t="n">
        <v>8299366.704</v>
      </c>
      <c r="H75" s="54" t="n">
        <v>388046.079060769</v>
      </c>
      <c r="I75" s="54" t="n">
        <v>105549.265143514</v>
      </c>
      <c r="J75" s="54" t="n">
        <v>272501.90989268</v>
      </c>
      <c r="K75" s="54" t="n">
        <v>82007.287569839</v>
      </c>
      <c r="L75" s="54" t="n">
        <v>148.14</v>
      </c>
      <c r="M75" s="25" t="n">
        <v>8.4759183</v>
      </c>
      <c r="N75" s="28" t="n">
        <v>133624</v>
      </c>
      <c r="O75" s="28"/>
      <c r="P75" s="28" t="n">
        <v>1143503.3</v>
      </c>
      <c r="Q75" s="28" t="n">
        <v>650928</v>
      </c>
      <c r="R75" s="28" t="n">
        <v>152777.3</v>
      </c>
      <c r="S75" s="28" t="n">
        <v>20387.9</v>
      </c>
      <c r="T75" s="28" t="n">
        <v>256943</v>
      </c>
      <c r="U75" s="28" t="n">
        <v>771368.3</v>
      </c>
      <c r="V75" s="28" t="n">
        <v>413005</v>
      </c>
      <c r="W75" s="28" t="n">
        <v>63853</v>
      </c>
      <c r="X75" s="28" t="n">
        <v>140205.5</v>
      </c>
      <c r="Y75" s="28"/>
      <c r="Z75" s="28" t="n">
        <v>149167.2</v>
      </c>
      <c r="AA75" s="28" t="n">
        <v>551021.9</v>
      </c>
      <c r="AB75" s="28" t="n">
        <v>342016.7</v>
      </c>
      <c r="AC75" s="28" t="n">
        <v>125496.9</v>
      </c>
      <c r="AD75" s="28" t="n">
        <v>138276.2</v>
      </c>
      <c r="AE75" s="28" t="n">
        <v>251556.6</v>
      </c>
      <c r="AF75" s="28" t="n">
        <v>143333.2</v>
      </c>
      <c r="AG75" s="28" t="n">
        <v>38027.3</v>
      </c>
      <c r="AH75" s="28" t="n">
        <v>45679.1</v>
      </c>
      <c r="AI75" s="28" t="n">
        <v>4105.9</v>
      </c>
      <c r="AJ75" s="51" t="n">
        <v>1032046.5</v>
      </c>
      <c r="AK75" s="51"/>
      <c r="AL75" s="51" t="n">
        <v>552122</v>
      </c>
      <c r="AM75" s="51" t="n">
        <v>5100</v>
      </c>
      <c r="AN75" s="51" t="n">
        <v>176</v>
      </c>
      <c r="AO75" s="51" t="n">
        <v>8985294</v>
      </c>
      <c r="AP75" s="51" t="n">
        <v>5960644</v>
      </c>
      <c r="AQ75" s="51" t="n">
        <v>3024650</v>
      </c>
      <c r="AR75" s="62" t="n">
        <v>570067</v>
      </c>
      <c r="AS75" s="52" t="n">
        <v>0.124</v>
      </c>
      <c r="AT75" s="50" t="n">
        <v>471028</v>
      </c>
      <c r="AU75" s="50" t="n">
        <v>13.4</v>
      </c>
      <c r="AV75" s="62" t="n">
        <v>99039</v>
      </c>
      <c r="AW75" s="25" t="n">
        <v>7.5</v>
      </c>
      <c r="AX75" s="28"/>
      <c r="AY75" s="61" t="n">
        <v>253900</v>
      </c>
      <c r="AZ75" s="61" t="n">
        <v>739846</v>
      </c>
      <c r="BA75" s="61" t="n">
        <v>95308</v>
      </c>
      <c r="BB75" s="61" t="n">
        <v>308757</v>
      </c>
      <c r="BC75" s="61" t="n">
        <v>1320675</v>
      </c>
      <c r="BD75" s="61" t="n">
        <v>351704</v>
      </c>
      <c r="BE75" s="61" t="n">
        <v>46151</v>
      </c>
      <c r="BF75" s="61" t="n">
        <v>1876925</v>
      </c>
      <c r="BG75" s="61" t="n">
        <v>3941249</v>
      </c>
    </row>
    <row r="76" customFormat="false" ht="15" hidden="false" customHeight="false" outlineLevel="0" collapsed="false">
      <c r="A76" s="46" t="s">
        <v>215</v>
      </c>
      <c r="B76" s="47" t="n">
        <v>2900202.30850421</v>
      </c>
      <c r="C76" s="47" t="n">
        <v>1263590.58887206</v>
      </c>
      <c r="D76" s="55" t="n">
        <v>1534838.47117657</v>
      </c>
      <c r="E76" s="47" t="n">
        <v>340287.065506567</v>
      </c>
      <c r="F76" s="54" t="n">
        <v>3035549.762</v>
      </c>
      <c r="G76" s="54" t="n">
        <v>8905881.292</v>
      </c>
      <c r="H76" s="54" t="n">
        <v>427694.383928099</v>
      </c>
      <c r="I76" s="54" t="n">
        <v>108758.640567417</v>
      </c>
      <c r="J76" s="54" t="n">
        <v>312779.275491753</v>
      </c>
      <c r="K76" s="54" t="n">
        <v>84497.3142316514</v>
      </c>
      <c r="L76" s="54" t="n">
        <v>148.18</v>
      </c>
      <c r="M76" s="25" t="n">
        <v>8.5023302</v>
      </c>
      <c r="N76" s="28" t="n">
        <v>159292.9</v>
      </c>
      <c r="O76" s="28"/>
      <c r="P76" s="28" t="n">
        <v>1254652.6</v>
      </c>
      <c r="Q76" s="28" t="n">
        <v>786827.7</v>
      </c>
      <c r="R76" s="28" t="n">
        <v>101172.3</v>
      </c>
      <c r="S76" s="28" t="n">
        <v>24665.1</v>
      </c>
      <c r="T76" s="28" t="n">
        <v>419862.6</v>
      </c>
      <c r="U76" s="28" t="n">
        <v>973570.2</v>
      </c>
      <c r="V76" s="28" t="n">
        <v>445802.4</v>
      </c>
      <c r="W76" s="28" t="n">
        <v>42725.9</v>
      </c>
      <c r="X76" s="28" t="n">
        <v>169552.4</v>
      </c>
      <c r="Y76" s="28"/>
      <c r="Z76" s="28" t="n">
        <v>163487.6</v>
      </c>
      <c r="AA76" s="28" t="n">
        <v>533155.4</v>
      </c>
      <c r="AB76" s="28" t="n">
        <v>254321.5</v>
      </c>
      <c r="AC76" s="28" t="n">
        <v>110476.7</v>
      </c>
      <c r="AD76" s="28" t="n">
        <v>162144.3</v>
      </c>
      <c r="AE76" s="28" t="n">
        <v>229402.5</v>
      </c>
      <c r="AF76" s="28" t="n">
        <v>143431.6</v>
      </c>
      <c r="AG76" s="28" t="n">
        <v>47975.9</v>
      </c>
      <c r="AH76" s="28" t="n">
        <v>85457.1</v>
      </c>
      <c r="AI76" s="28" t="n">
        <v>4734.6</v>
      </c>
      <c r="AJ76" s="51" t="n">
        <v>1362578.6</v>
      </c>
      <c r="AK76" s="51"/>
      <c r="AL76" s="51" t="n">
        <v>518611</v>
      </c>
      <c r="AM76" s="51" t="n">
        <v>4960</v>
      </c>
      <c r="AN76" s="51" t="n">
        <v>3190</v>
      </c>
      <c r="AO76" s="51" t="n">
        <v>9016178</v>
      </c>
      <c r="AP76" s="51" t="n">
        <v>6184499</v>
      </c>
      <c r="AQ76" s="51" t="n">
        <v>2831680</v>
      </c>
      <c r="AR76" s="62" t="n">
        <v>655351</v>
      </c>
      <c r="AS76" s="52" t="n">
        <v>0.128</v>
      </c>
      <c r="AT76" s="62" t="n">
        <v>557167</v>
      </c>
      <c r="AU76" s="50" t="n">
        <v>13.7</v>
      </c>
      <c r="AV76" s="62" t="n">
        <v>98184</v>
      </c>
      <c r="AW76" s="25" t="n">
        <v>7.5</v>
      </c>
      <c r="AX76" s="28"/>
      <c r="AY76" s="61" t="n">
        <v>272966</v>
      </c>
      <c r="AZ76" s="61" t="n">
        <v>766264</v>
      </c>
      <c r="BA76" s="61" t="n">
        <v>89259</v>
      </c>
      <c r="BB76" s="61" t="n">
        <v>295672</v>
      </c>
      <c r="BC76" s="61" t="n">
        <v>1378231</v>
      </c>
      <c r="BD76" s="61" t="n">
        <v>364264</v>
      </c>
      <c r="BE76" s="61" t="n">
        <v>47625</v>
      </c>
      <c r="BF76" s="61" t="n">
        <v>1859487</v>
      </c>
      <c r="BG76" s="61" t="n">
        <v>4179481</v>
      </c>
    </row>
    <row r="77" customFormat="false" ht="15" hidden="false" customHeight="false" outlineLevel="0" collapsed="false">
      <c r="A77" s="46" t="s">
        <v>216</v>
      </c>
      <c r="B77" s="47" t="n">
        <v>2944280.74767082</v>
      </c>
      <c r="C77" s="47" t="n">
        <v>1382129.10696001</v>
      </c>
      <c r="D77" s="55" t="n">
        <v>1581460.32980338</v>
      </c>
      <c r="E77" s="47" t="n">
        <v>316594.75136467</v>
      </c>
      <c r="F77" s="54" t="n">
        <v>3221142.89719937</v>
      </c>
      <c r="G77" s="54" t="n">
        <v>9335851.629</v>
      </c>
      <c r="H77" s="54" t="n">
        <v>366527.62040382</v>
      </c>
      <c r="I77" s="54" t="n">
        <v>110180.759301629</v>
      </c>
      <c r="J77" s="54" t="n">
        <v>211601.946073971</v>
      </c>
      <c r="K77" s="54" t="n">
        <v>85387.5360247085</v>
      </c>
      <c r="L77" s="54" t="n">
        <v>149.68</v>
      </c>
      <c r="M77" s="25" t="n">
        <v>8.51915099999999</v>
      </c>
      <c r="N77" s="28" t="n">
        <v>548915.8</v>
      </c>
      <c r="O77" s="28"/>
      <c r="P77" s="28" t="n">
        <v>1304394.5</v>
      </c>
      <c r="Q77" s="28" t="n">
        <v>933647.2</v>
      </c>
      <c r="R77" s="28" t="n">
        <v>93893</v>
      </c>
      <c r="S77" s="28" t="n">
        <v>26786.2</v>
      </c>
      <c r="T77" s="28" t="n">
        <v>581899</v>
      </c>
      <c r="U77" s="28" t="n">
        <v>1245037.5</v>
      </c>
      <c r="V77" s="28" t="n">
        <v>576093.5</v>
      </c>
      <c r="W77" s="28" t="n">
        <v>69436.2</v>
      </c>
      <c r="X77" s="28" t="n">
        <v>191435.3</v>
      </c>
      <c r="Y77" s="28"/>
      <c r="Z77" s="28" t="n">
        <v>185073.2</v>
      </c>
      <c r="AA77" s="28" t="n">
        <v>446449.2</v>
      </c>
      <c r="AB77" s="28" t="n">
        <v>252093.4</v>
      </c>
      <c r="AC77" s="28" t="n">
        <v>126769.5</v>
      </c>
      <c r="AD77" s="28" t="n">
        <v>144299.8</v>
      </c>
      <c r="AE77" s="28" t="n">
        <v>236851.5</v>
      </c>
      <c r="AF77" s="28" t="n">
        <v>176245.3</v>
      </c>
      <c r="AG77" s="28" t="n">
        <v>48620.1</v>
      </c>
      <c r="AH77" s="28" t="n">
        <v>165463.2</v>
      </c>
      <c r="AI77" s="28" t="n">
        <v>4733.8</v>
      </c>
      <c r="AJ77" s="51" t="n">
        <v>2259580.2</v>
      </c>
      <c r="AK77" s="51"/>
      <c r="AL77" s="51" t="n">
        <v>579017</v>
      </c>
      <c r="AM77" s="51" t="n">
        <v>4964</v>
      </c>
      <c r="AN77" s="51" t="n">
        <v>201</v>
      </c>
      <c r="AO77" s="51" t="n">
        <v>9092969</v>
      </c>
      <c r="AP77" s="51" t="n">
        <v>6265747</v>
      </c>
      <c r="AQ77" s="51" t="n">
        <v>2827222</v>
      </c>
      <c r="AR77" s="62" t="n">
        <v>600617</v>
      </c>
      <c r="AS77" s="52" t="n">
        <v>0.133</v>
      </c>
      <c r="AT77" s="62" t="n">
        <v>542221</v>
      </c>
      <c r="AU77" s="50" t="n">
        <v>13.7</v>
      </c>
      <c r="AV77" s="62" t="n">
        <v>58396</v>
      </c>
      <c r="AW77" s="25" t="n">
        <v>9.9</v>
      </c>
      <c r="AX77" s="28"/>
      <c r="AY77" s="61" t="n">
        <v>273692</v>
      </c>
      <c r="AZ77" s="61" t="n">
        <v>801671</v>
      </c>
      <c r="BA77" s="61" t="n">
        <v>86490</v>
      </c>
      <c r="BB77" s="61" t="n">
        <v>304948</v>
      </c>
      <c r="BC77" s="61" t="n">
        <v>1374473</v>
      </c>
      <c r="BD77" s="61" t="n">
        <v>372679</v>
      </c>
      <c r="BE77" s="61" t="n">
        <v>53174</v>
      </c>
      <c r="BF77" s="61" t="n">
        <v>1887747</v>
      </c>
      <c r="BG77" s="61" t="n">
        <v>4376158</v>
      </c>
    </row>
    <row r="78" customFormat="false" ht="15" hidden="false" customHeight="false" outlineLevel="0" collapsed="false">
      <c r="A78" s="46" t="s">
        <v>217</v>
      </c>
      <c r="B78" s="47" t="n">
        <v>2856961.42647729</v>
      </c>
      <c r="C78" s="47" t="n">
        <v>1358086.90772983</v>
      </c>
      <c r="D78" s="55" t="n">
        <v>1664630.76302336</v>
      </c>
      <c r="E78" s="47" t="n">
        <v>352470.045125502</v>
      </c>
      <c r="F78" s="54" t="n">
        <v>3626716.56806417</v>
      </c>
      <c r="G78" s="54" t="n">
        <v>10446538.785</v>
      </c>
      <c r="H78" s="54" t="n">
        <v>219965.705808718</v>
      </c>
      <c r="I78" s="54" t="n">
        <v>113531.973684016</v>
      </c>
      <c r="J78" s="54" t="n">
        <v>243217.065045367</v>
      </c>
      <c r="K78" s="54" t="n">
        <v>88740.1561550295</v>
      </c>
      <c r="L78" s="54" t="n">
        <v>150.4</v>
      </c>
      <c r="M78" s="25" t="n">
        <v>8.53067089999999</v>
      </c>
      <c r="N78" s="28" t="n">
        <v>488192</v>
      </c>
      <c r="O78" s="28"/>
      <c r="P78" s="28" t="n">
        <v>1586190.1</v>
      </c>
      <c r="Q78" s="28" t="n">
        <v>1065327.6</v>
      </c>
      <c r="R78" s="28" t="n">
        <v>170774.5</v>
      </c>
      <c r="S78" s="28" t="n">
        <v>27769.1</v>
      </c>
      <c r="T78" s="28" t="n">
        <v>656987.6</v>
      </c>
      <c r="U78" s="28" t="n">
        <v>1634818.8</v>
      </c>
      <c r="V78" s="28" t="n">
        <v>859228</v>
      </c>
      <c r="W78" s="28" t="n">
        <v>101314</v>
      </c>
      <c r="X78" s="28" t="n">
        <v>310152.5</v>
      </c>
      <c r="Y78" s="28"/>
      <c r="Z78" s="28" t="n">
        <v>157615.4</v>
      </c>
      <c r="AA78" s="28" t="n">
        <v>1128829.1</v>
      </c>
      <c r="AB78" s="28" t="n">
        <v>533507.1</v>
      </c>
      <c r="AC78" s="28" t="n">
        <v>191068.6</v>
      </c>
      <c r="AD78" s="28" t="n">
        <v>163652.8</v>
      </c>
      <c r="AE78" s="28" t="n">
        <v>231405.5</v>
      </c>
      <c r="AF78" s="28" t="n">
        <v>53537.6</v>
      </c>
      <c r="AG78" s="28" t="n">
        <v>63106.8</v>
      </c>
      <c r="AH78" s="28" t="n">
        <v>73145.5</v>
      </c>
      <c r="AI78" s="28" t="n">
        <v>4849.4</v>
      </c>
      <c r="AJ78" s="51" t="n">
        <v>2859826.1</v>
      </c>
      <c r="AK78" s="51" t="n">
        <v>4240751.4</v>
      </c>
      <c r="AL78" s="51" t="n">
        <v>563635</v>
      </c>
      <c r="AM78" s="51" t="n">
        <v>4921</v>
      </c>
      <c r="AN78" s="51" t="n">
        <v>51</v>
      </c>
      <c r="AO78" s="51" t="n">
        <v>8994735</v>
      </c>
      <c r="AP78" s="51" t="n">
        <v>6311613</v>
      </c>
      <c r="AQ78" s="51" t="n">
        <v>2683122</v>
      </c>
      <c r="AR78" s="62" t="n">
        <v>858681</v>
      </c>
      <c r="AS78" s="52" t="n">
        <v>0.121</v>
      </c>
      <c r="AT78" s="62" t="n">
        <v>734364</v>
      </c>
      <c r="AU78" s="50" t="n">
        <v>12.6</v>
      </c>
      <c r="AV78" s="62" t="n">
        <v>124318</v>
      </c>
      <c r="AW78" s="25" t="n">
        <v>8.9</v>
      </c>
      <c r="AX78" s="28"/>
      <c r="AY78" s="61" t="n">
        <v>291037</v>
      </c>
      <c r="AZ78" s="61" t="n">
        <v>820830</v>
      </c>
      <c r="BA78" s="61" t="n">
        <v>81859</v>
      </c>
      <c r="BB78" s="61" t="n">
        <v>322025</v>
      </c>
      <c r="BC78" s="61" t="n">
        <v>1397017</v>
      </c>
      <c r="BD78" s="61" t="n">
        <v>423831</v>
      </c>
      <c r="BE78" s="61" t="n">
        <v>78376</v>
      </c>
      <c r="BF78" s="61" t="n">
        <v>1998683</v>
      </c>
      <c r="BG78" s="61" t="n">
        <v>4544381</v>
      </c>
    </row>
    <row r="79" customFormat="false" ht="15" hidden="false" customHeight="false" outlineLevel="0" collapsed="false">
      <c r="A79" s="64" t="s">
        <v>218</v>
      </c>
      <c r="B79" s="47" t="n">
        <v>2978382.80133522</v>
      </c>
      <c r="C79" s="47" t="n">
        <v>1425809.90117703</v>
      </c>
      <c r="D79" s="55" t="n">
        <v>1630690.96382632</v>
      </c>
      <c r="E79" s="47" t="n">
        <v>319529.721251725</v>
      </c>
      <c r="F79" s="54" t="n">
        <v>3725904.35718473</v>
      </c>
      <c r="G79" s="54" t="n">
        <v>10841116.745</v>
      </c>
      <c r="H79" s="54" t="n">
        <v>364228.274046291</v>
      </c>
      <c r="I79" s="54" t="n">
        <v>116255.894948003</v>
      </c>
      <c r="J79" s="54" t="n">
        <v>299523.5179341</v>
      </c>
      <c r="K79" s="54" t="n">
        <v>91537.2294397149</v>
      </c>
      <c r="L79" s="54" t="n">
        <v>150.66</v>
      </c>
      <c r="M79" s="25" t="n">
        <v>8.5588446</v>
      </c>
      <c r="N79" s="28" t="n">
        <v>134638.4</v>
      </c>
      <c r="O79" s="28"/>
      <c r="P79" s="28" t="n">
        <v>1347420.8</v>
      </c>
      <c r="Q79" s="28" t="n">
        <v>777608.3</v>
      </c>
      <c r="R79" s="28" t="n">
        <v>169352</v>
      </c>
      <c r="S79" s="28" t="n">
        <v>22292.7</v>
      </c>
      <c r="T79" s="28" t="n">
        <v>256581.6</v>
      </c>
      <c r="U79" s="28" t="n">
        <v>892689</v>
      </c>
      <c r="V79" s="28" t="n">
        <v>501245.8</v>
      </c>
      <c r="W79" s="28" t="n">
        <v>73196.4</v>
      </c>
      <c r="X79" s="28" t="n">
        <v>144267.5</v>
      </c>
      <c r="Y79" s="28"/>
      <c r="Z79" s="28" t="n">
        <v>193180.1</v>
      </c>
      <c r="AA79" s="28" t="n">
        <v>602442.1</v>
      </c>
      <c r="AB79" s="28" t="n">
        <v>402073.1</v>
      </c>
      <c r="AC79" s="28" t="n">
        <v>140975.5</v>
      </c>
      <c r="AD79" s="28" t="n">
        <v>146500.9</v>
      </c>
      <c r="AE79" s="28" t="n">
        <v>264196.3</v>
      </c>
      <c r="AF79" s="28" t="n">
        <v>149821.6</v>
      </c>
      <c r="AG79" s="28" t="n">
        <v>41518.6</v>
      </c>
      <c r="AH79" s="28" t="n">
        <v>51861.3</v>
      </c>
      <c r="AI79" s="28" t="n">
        <v>3627.9</v>
      </c>
      <c r="AJ79" s="51" t="n">
        <v>1300546</v>
      </c>
      <c r="AK79" s="51"/>
      <c r="AL79" s="51" t="n">
        <v>554281</v>
      </c>
      <c r="AM79" s="51" t="n">
        <v>4987</v>
      </c>
      <c r="AN79" s="51" t="n">
        <v>52</v>
      </c>
      <c r="AO79" s="51" t="n">
        <v>9649854</v>
      </c>
      <c r="AP79" s="51" t="n">
        <v>6560457</v>
      </c>
      <c r="AQ79" s="51" t="n">
        <v>3089397</v>
      </c>
      <c r="AR79" s="62" t="n">
        <v>665460</v>
      </c>
      <c r="AS79" s="52" t="n">
        <v>0.128</v>
      </c>
      <c r="AT79" s="62" t="n">
        <v>541088</v>
      </c>
      <c r="AU79" s="50" t="n">
        <v>13.7</v>
      </c>
      <c r="AV79" s="62" t="n">
        <v>124372</v>
      </c>
      <c r="AW79" s="25" t="n">
        <v>8.9</v>
      </c>
      <c r="AX79" s="28"/>
      <c r="AY79" s="61" t="n">
        <v>291974</v>
      </c>
      <c r="AZ79" s="61" t="n">
        <v>835386</v>
      </c>
      <c r="BA79" s="61" t="n">
        <v>81917</v>
      </c>
      <c r="BB79" s="61" t="n">
        <v>347159</v>
      </c>
      <c r="BC79" s="61" t="n">
        <v>1362334</v>
      </c>
      <c r="BD79" s="61" t="n">
        <v>425006</v>
      </c>
      <c r="BE79" s="61" t="n">
        <v>74151</v>
      </c>
      <c r="BF79" s="61" t="n">
        <v>2044374</v>
      </c>
      <c r="BG79" s="61" t="n">
        <v>4655906</v>
      </c>
    </row>
    <row r="80" customFormat="false" ht="15" hidden="false" customHeight="false" outlineLevel="0" collapsed="false">
      <c r="A80" s="64" t="s">
        <v>219</v>
      </c>
      <c r="B80" s="47" t="n">
        <v>3036559.98129273</v>
      </c>
      <c r="C80" s="47" t="n">
        <v>1591944.29875669</v>
      </c>
      <c r="D80" s="55" t="n">
        <v>1672722.39047008</v>
      </c>
      <c r="E80" s="47" t="n">
        <v>297794.135800079</v>
      </c>
      <c r="F80" s="54" t="n">
        <v>3801003.34795684</v>
      </c>
      <c r="G80" s="54" t="n">
        <v>11415990.709</v>
      </c>
      <c r="H80" s="54" t="n">
        <v>249919.37819204</v>
      </c>
      <c r="I80" s="54" t="n">
        <v>122948.568940749</v>
      </c>
      <c r="J80" s="54" t="n">
        <v>237080.390962249</v>
      </c>
      <c r="K80" s="54" t="n">
        <v>94153.4118342665</v>
      </c>
      <c r="L80" s="54" t="n">
        <v>151.13</v>
      </c>
      <c r="M80" s="25" t="n">
        <v>8.5665576</v>
      </c>
      <c r="N80" s="28" t="n">
        <v>201308.6</v>
      </c>
      <c r="O80" s="28"/>
      <c r="P80" s="28" t="n">
        <v>1206433.3</v>
      </c>
      <c r="Q80" s="28" t="n">
        <v>760181</v>
      </c>
      <c r="R80" s="28" t="n">
        <v>124632.2</v>
      </c>
      <c r="S80" s="28" t="n">
        <v>21944.8</v>
      </c>
      <c r="T80" s="28" t="n">
        <v>477741</v>
      </c>
      <c r="U80" s="28" t="n">
        <v>1152162.4</v>
      </c>
      <c r="V80" s="28" t="n">
        <v>545605</v>
      </c>
      <c r="W80" s="28" t="n">
        <v>50601.1</v>
      </c>
      <c r="X80" s="28" t="n">
        <v>188422.4</v>
      </c>
      <c r="Y80" s="28"/>
      <c r="Z80" s="28" t="n">
        <v>316757.5</v>
      </c>
      <c r="AA80" s="28" t="n">
        <v>578661.9</v>
      </c>
      <c r="AB80" s="28" t="n">
        <v>278620.2</v>
      </c>
      <c r="AC80" s="28" t="n">
        <v>124613.5</v>
      </c>
      <c r="AD80" s="28" t="n">
        <v>164231.3</v>
      </c>
      <c r="AE80" s="28" t="n">
        <v>238658.5</v>
      </c>
      <c r="AF80" s="28" t="n">
        <v>153456</v>
      </c>
      <c r="AG80" s="28" t="n">
        <v>54920.9</v>
      </c>
      <c r="AH80" s="28" t="n">
        <v>92298.7</v>
      </c>
      <c r="AI80" s="28" t="n">
        <v>3628.2</v>
      </c>
      <c r="AJ80" s="51" t="n">
        <v>2102054</v>
      </c>
      <c r="AK80" s="51"/>
      <c r="AL80" s="51" t="n">
        <v>587887</v>
      </c>
      <c r="AM80" s="51" t="n">
        <v>4815</v>
      </c>
      <c r="AN80" s="51" t="n">
        <v>369</v>
      </c>
      <c r="AO80" s="51" t="n">
        <v>10055355</v>
      </c>
      <c r="AP80" s="51" t="n">
        <v>6602075</v>
      </c>
      <c r="AQ80" s="51" t="n">
        <v>3453280</v>
      </c>
      <c r="AR80" s="62" t="n">
        <v>736428</v>
      </c>
      <c r="AS80" s="52" t="n">
        <v>0.126</v>
      </c>
      <c r="AT80" s="62" t="n">
        <v>642688</v>
      </c>
      <c r="AU80" s="50" t="n">
        <v>12.6</v>
      </c>
      <c r="AV80" s="62" t="n">
        <v>93740</v>
      </c>
      <c r="AW80" s="25" t="n">
        <v>7.6</v>
      </c>
      <c r="AX80" s="28"/>
      <c r="AY80" s="61" t="n">
        <v>308954</v>
      </c>
      <c r="AZ80" s="61" t="n">
        <v>854692</v>
      </c>
      <c r="BA80" s="61" t="n">
        <v>86342</v>
      </c>
      <c r="BB80" s="61" t="n">
        <v>314763</v>
      </c>
      <c r="BC80" s="61" t="n">
        <v>1386873</v>
      </c>
      <c r="BD80" s="61" t="n">
        <v>400313</v>
      </c>
      <c r="BE80" s="61" t="n">
        <v>80025</v>
      </c>
      <c r="BF80" s="61" t="n">
        <v>2076905</v>
      </c>
      <c r="BG80" s="61" t="n">
        <v>5036116</v>
      </c>
    </row>
    <row r="81" customFormat="false" ht="15" hidden="false" customHeight="false" outlineLevel="0" collapsed="false">
      <c r="A81" s="64" t="s">
        <v>220</v>
      </c>
      <c r="B81" s="47" t="n">
        <v>3062826.38385004</v>
      </c>
      <c r="C81" s="47" t="n">
        <v>1580516.9172707</v>
      </c>
      <c r="D81" s="55" t="n">
        <v>1787555.70391452</v>
      </c>
      <c r="E81" s="47" t="n">
        <v>323469.165301267</v>
      </c>
      <c r="F81" s="54" t="n">
        <v>4042540.57847907</v>
      </c>
      <c r="G81" s="54" t="n">
        <v>11627353.753</v>
      </c>
      <c r="H81" s="54" t="n">
        <v>486665.744205648</v>
      </c>
      <c r="I81" s="54" t="n">
        <v>122537.451184585</v>
      </c>
      <c r="J81" s="54" t="n">
        <v>242213.123274811</v>
      </c>
      <c r="K81" s="54" t="n">
        <v>95431.1780378981</v>
      </c>
      <c r="L81" s="54" t="n">
        <v>152.92</v>
      </c>
      <c r="M81" s="25" t="n">
        <v>8.5823124</v>
      </c>
      <c r="N81" s="28" t="n">
        <v>742941.3</v>
      </c>
      <c r="O81" s="28"/>
      <c r="P81" s="28" t="n">
        <v>1358297.8</v>
      </c>
      <c r="Q81" s="28" t="n">
        <v>943975.6</v>
      </c>
      <c r="R81" s="28" t="n">
        <v>112073.4</v>
      </c>
      <c r="S81" s="28" t="n">
        <v>24282.2</v>
      </c>
      <c r="T81" s="28" t="n">
        <v>606847.4</v>
      </c>
      <c r="U81" s="28" t="n">
        <v>1663246.9</v>
      </c>
      <c r="V81" s="28" t="n">
        <v>651794.1</v>
      </c>
      <c r="W81" s="28" t="n">
        <v>74743.9</v>
      </c>
      <c r="X81" s="28" t="n">
        <v>222002.9</v>
      </c>
      <c r="Y81" s="28"/>
      <c r="Z81" s="28" t="n">
        <v>210445.7</v>
      </c>
      <c r="AA81" s="28" t="n">
        <v>515786.4</v>
      </c>
      <c r="AB81" s="28" t="n">
        <v>286059.7</v>
      </c>
      <c r="AC81" s="28" t="n">
        <v>139227.1</v>
      </c>
      <c r="AD81" s="28" t="n">
        <v>205931.6</v>
      </c>
      <c r="AE81" s="28" t="n">
        <v>269781.5</v>
      </c>
      <c r="AF81" s="28" t="n">
        <v>188699.9</v>
      </c>
      <c r="AG81" s="28" t="n">
        <v>54846.3</v>
      </c>
      <c r="AH81" s="28" t="n">
        <v>211280.3</v>
      </c>
      <c r="AI81" s="28" t="n">
        <v>3931.1</v>
      </c>
      <c r="AJ81" s="51" t="n">
        <v>2868162.3</v>
      </c>
      <c r="AK81" s="51"/>
      <c r="AL81" s="51" t="n">
        <v>549743</v>
      </c>
      <c r="AM81" s="51" t="n">
        <v>4885</v>
      </c>
      <c r="AN81" s="51" t="n">
        <v>396</v>
      </c>
      <c r="AO81" s="51" t="n">
        <v>10104699</v>
      </c>
      <c r="AP81" s="51" t="n">
        <v>6328336</v>
      </c>
      <c r="AQ81" s="51" t="n">
        <v>3776363</v>
      </c>
      <c r="AR81" s="62" t="n">
        <v>730659</v>
      </c>
      <c r="AS81" s="52" t="n">
        <v>0.128</v>
      </c>
      <c r="AT81" s="62" t="n">
        <v>640871</v>
      </c>
      <c r="AU81" s="50" t="n">
        <v>13.5</v>
      </c>
      <c r="AV81" s="62" t="n">
        <v>89788</v>
      </c>
      <c r="AW81" s="25" t="n">
        <v>7.8</v>
      </c>
      <c r="AX81" s="28"/>
      <c r="AY81" s="61" t="n">
        <v>309920</v>
      </c>
      <c r="AZ81" s="61" t="n">
        <v>851168</v>
      </c>
      <c r="BA81" s="61" t="n">
        <v>95837</v>
      </c>
      <c r="BB81" s="61" t="n">
        <v>346376</v>
      </c>
      <c r="BC81" s="61" t="n">
        <v>1402460</v>
      </c>
      <c r="BD81" s="61" t="n">
        <v>369455</v>
      </c>
      <c r="BE81" s="61" t="n">
        <v>83870</v>
      </c>
      <c r="BF81" s="61" t="n">
        <v>2156779</v>
      </c>
      <c r="BG81" s="61" t="n">
        <v>5319825</v>
      </c>
    </row>
    <row r="82" customFormat="false" ht="15" hidden="false" customHeight="false" outlineLevel="0" collapsed="false">
      <c r="A82" s="64" t="s">
        <v>221</v>
      </c>
      <c r="B82" s="47" t="n">
        <v>3156213.74052057</v>
      </c>
      <c r="C82" s="47" t="n">
        <v>1602130.24982359</v>
      </c>
      <c r="D82" s="55" t="n">
        <v>1807611.82534303</v>
      </c>
      <c r="E82" s="47" t="n">
        <v>319687.523634707</v>
      </c>
      <c r="F82" s="54" t="n">
        <v>4398168.68426518</v>
      </c>
      <c r="G82" s="54" t="n">
        <v>13026107.161</v>
      </c>
      <c r="H82" s="54" t="n">
        <v>316104.652686451</v>
      </c>
      <c r="I82" s="54" t="n">
        <v>130502.286598462</v>
      </c>
      <c r="J82" s="54" t="n">
        <v>253527.910476747</v>
      </c>
      <c r="K82" s="54" t="n">
        <v>98795.3432886154</v>
      </c>
      <c r="L82" s="54" t="n">
        <v>153.81</v>
      </c>
      <c r="M82" s="25" t="n">
        <v>8.60214209999999</v>
      </c>
      <c r="N82" s="28" t="n">
        <v>542306.2</v>
      </c>
      <c r="O82" s="28"/>
      <c r="P82" s="28" t="n">
        <v>1565542.1</v>
      </c>
      <c r="Q82" s="28" t="n">
        <v>1346722</v>
      </c>
      <c r="R82" s="28" t="n">
        <v>174260</v>
      </c>
      <c r="S82" s="28" t="n">
        <v>30978.4</v>
      </c>
      <c r="T82" s="28" t="n">
        <v>804078.5</v>
      </c>
      <c r="U82" s="28" t="n">
        <v>1707877</v>
      </c>
      <c r="V82" s="28" t="n">
        <v>1037893.2</v>
      </c>
      <c r="W82" s="28" t="n">
        <v>112639</v>
      </c>
      <c r="X82" s="28" t="n">
        <v>391468.6</v>
      </c>
      <c r="Y82" s="28"/>
      <c r="Z82" s="28" t="n">
        <v>266160.2</v>
      </c>
      <c r="AA82" s="28" t="n">
        <v>1322462.6</v>
      </c>
      <c r="AB82" s="28" t="n">
        <v>563304.1</v>
      </c>
      <c r="AC82" s="28" t="n">
        <v>232292.5</v>
      </c>
      <c r="AD82" s="28" t="n">
        <v>194775.7</v>
      </c>
      <c r="AE82" s="28" t="n">
        <v>257207.1</v>
      </c>
      <c r="AF82" s="28" t="n">
        <v>85149.5</v>
      </c>
      <c r="AG82" s="28" t="n">
        <v>92075.1</v>
      </c>
      <c r="AH82" s="28" t="n">
        <v>617103.6</v>
      </c>
      <c r="AI82" s="28" t="n">
        <v>4081.8</v>
      </c>
      <c r="AJ82" s="51" t="n">
        <v>2169534.4</v>
      </c>
      <c r="AK82" s="51" t="n">
        <v>4352072.8</v>
      </c>
      <c r="AL82" s="51" t="n">
        <v>555118</v>
      </c>
      <c r="AM82" s="51" t="n">
        <v>4773</v>
      </c>
      <c r="AN82" s="51" t="n">
        <v>104</v>
      </c>
      <c r="AO82" s="51" t="n">
        <v>10085857</v>
      </c>
      <c r="AP82" s="51" t="n">
        <v>6314138</v>
      </c>
      <c r="AQ82" s="51" t="n">
        <v>3771720</v>
      </c>
      <c r="AR82" s="62" t="n">
        <v>841475</v>
      </c>
      <c r="AS82" s="52" t="n">
        <v>0.121</v>
      </c>
      <c r="AT82" s="62" t="n">
        <v>645918</v>
      </c>
      <c r="AU82" s="50" t="n">
        <v>13.5</v>
      </c>
      <c r="AV82" s="63" t="n">
        <v>195557</v>
      </c>
      <c r="AW82" s="25" t="n">
        <v>7.6</v>
      </c>
      <c r="AX82" s="28"/>
      <c r="AY82" s="61" t="n">
        <v>309262</v>
      </c>
      <c r="AZ82" s="61" t="n">
        <v>876447</v>
      </c>
      <c r="BA82" s="61" t="n">
        <v>96899</v>
      </c>
      <c r="BB82" s="61" t="n">
        <v>375426</v>
      </c>
      <c r="BC82" s="61" t="n">
        <v>1383302</v>
      </c>
      <c r="BD82" s="61" t="n">
        <v>395595</v>
      </c>
      <c r="BE82" s="61" t="n">
        <v>89929</v>
      </c>
      <c r="BF82" s="61" t="n">
        <v>2207341</v>
      </c>
      <c r="BG82" s="61" t="n">
        <v>5557349</v>
      </c>
    </row>
    <row r="83" customFormat="false" ht="15" hidden="false" customHeight="false" outlineLevel="0" collapsed="false">
      <c r="A83" s="64" t="s">
        <v>222</v>
      </c>
      <c r="B83" s="47" t="n">
        <v>3103101.60211271</v>
      </c>
      <c r="C83" s="47" t="n">
        <v>1395248.02545165</v>
      </c>
      <c r="D83" s="55" t="n">
        <v>1860477.84433</v>
      </c>
      <c r="E83" s="47" t="n">
        <v>333073.970267149</v>
      </c>
      <c r="F83" s="54" t="n">
        <v>4581644.76298063</v>
      </c>
      <c r="G83" s="54" t="n">
        <v>13152164.812</v>
      </c>
      <c r="H83" s="54" t="n">
        <v>529774.01509102</v>
      </c>
      <c r="I83" s="54" t="n">
        <v>132536.150209595</v>
      </c>
      <c r="J83" s="54" t="n">
        <v>275010.965509547</v>
      </c>
      <c r="K83" s="54" t="n">
        <v>101860.383168754</v>
      </c>
      <c r="L83" s="50" t="n">
        <v>170.21</v>
      </c>
      <c r="M83" s="25" t="n">
        <v>8.607505</v>
      </c>
      <c r="N83" s="28" t="n">
        <v>161844.1</v>
      </c>
      <c r="O83" s="28"/>
      <c r="P83" s="28" t="n">
        <v>1490932.5</v>
      </c>
      <c r="Q83" s="28" t="n">
        <v>887560.5</v>
      </c>
      <c r="R83" s="28" t="n">
        <v>189751.2</v>
      </c>
      <c r="S83" s="28" t="n">
        <v>25501.5</v>
      </c>
      <c r="T83" s="28" t="n">
        <v>276758.1</v>
      </c>
      <c r="U83" s="28" t="n">
        <v>1082882.6</v>
      </c>
      <c r="V83" s="28" t="n">
        <v>585103.5</v>
      </c>
      <c r="W83" s="28" t="n">
        <v>79861.1</v>
      </c>
      <c r="X83" s="28" t="n">
        <v>159612.6</v>
      </c>
      <c r="Y83" s="28"/>
      <c r="Z83" s="28" t="n">
        <v>234028.5</v>
      </c>
      <c r="AA83" s="28" t="n">
        <v>628977.4</v>
      </c>
      <c r="AB83" s="28" t="n">
        <v>428658.9</v>
      </c>
      <c r="AC83" s="28" t="n">
        <v>168755</v>
      </c>
      <c r="AD83" s="28" t="n">
        <v>173520.5</v>
      </c>
      <c r="AE83" s="28" t="n">
        <v>282664.4</v>
      </c>
      <c r="AF83" s="28" t="n">
        <v>157790.9</v>
      </c>
      <c r="AG83" s="28" t="n">
        <v>50254.5</v>
      </c>
      <c r="AH83" s="28" t="n">
        <v>154022.8</v>
      </c>
      <c r="AI83" s="28" t="n">
        <v>5983.2</v>
      </c>
      <c r="AJ83" s="50"/>
      <c r="AK83" s="51"/>
      <c r="AL83" s="51" t="n">
        <v>823145</v>
      </c>
      <c r="AM83" s="51" t="n">
        <v>4945</v>
      </c>
      <c r="AN83" s="51" t="n">
        <v>111</v>
      </c>
      <c r="AO83" s="51" t="n">
        <v>11476295</v>
      </c>
      <c r="AP83" s="51" t="n">
        <v>6007457</v>
      </c>
      <c r="AQ83" s="51" t="n">
        <v>5468838</v>
      </c>
      <c r="AR83" s="50" t="n">
        <v>783631</v>
      </c>
      <c r="AS83" s="52" t="n">
        <v>0.115</v>
      </c>
      <c r="AT83" s="62" t="n">
        <v>524955</v>
      </c>
      <c r="AU83" s="50" t="n">
        <v>13.7</v>
      </c>
      <c r="AV83" s="62" t="n">
        <v>258676</v>
      </c>
      <c r="AW83" s="25" t="n">
        <v>7.2</v>
      </c>
      <c r="AX83" s="28"/>
      <c r="AY83" s="61" t="n">
        <v>350196</v>
      </c>
      <c r="AZ83" s="61" t="n">
        <v>909353</v>
      </c>
      <c r="BA83" s="61" t="n">
        <v>94034</v>
      </c>
      <c r="BB83" s="61" t="n">
        <v>434680</v>
      </c>
      <c r="BC83" s="61" t="n">
        <v>1461694</v>
      </c>
      <c r="BD83" s="61" t="n">
        <v>446278</v>
      </c>
      <c r="BE83" s="61" t="n">
        <v>101535</v>
      </c>
      <c r="BF83" s="61" t="n">
        <v>2324741</v>
      </c>
      <c r="BG83" s="61" t="n">
        <v>6044100</v>
      </c>
    </row>
    <row r="84" customFormat="false" ht="15" hidden="false" customHeight="false" outlineLevel="0" collapsed="false">
      <c r="A84" s="64" t="s">
        <v>223</v>
      </c>
      <c r="B84" s="47" t="n">
        <v>3094075.25268548</v>
      </c>
      <c r="C84" s="47" t="n">
        <v>1466608.92384702</v>
      </c>
      <c r="D84" s="55" t="n">
        <v>1990400.42802316</v>
      </c>
      <c r="E84" s="47" t="n">
        <v>344816.157016637</v>
      </c>
      <c r="F84" s="54" t="n">
        <v>4806988.48069311</v>
      </c>
      <c r="G84" s="54" t="n">
        <v>13555086.958</v>
      </c>
      <c r="H84" s="54" t="n">
        <v>540076.130162758</v>
      </c>
      <c r="I84" s="54" t="n">
        <v>135608.173287786</v>
      </c>
      <c r="J84" s="54" t="n">
        <v>306847.960666385</v>
      </c>
      <c r="K84" s="54" t="n">
        <v>105524.890377102</v>
      </c>
      <c r="L84" s="50" t="n">
        <v>182.66</v>
      </c>
      <c r="M84" s="25" t="n">
        <v>8.6441087</v>
      </c>
      <c r="N84" s="28" t="n">
        <v>231650.2</v>
      </c>
      <c r="O84" s="28"/>
      <c r="P84" s="28" t="n">
        <v>1421174.5</v>
      </c>
      <c r="Q84" s="28" t="n">
        <v>861773</v>
      </c>
      <c r="R84" s="28" t="n">
        <v>137178.5</v>
      </c>
      <c r="S84" s="28" t="n">
        <v>23248.2</v>
      </c>
      <c r="T84" s="28" t="n">
        <v>539685.7</v>
      </c>
      <c r="U84" s="28" t="n">
        <v>1445955.6</v>
      </c>
      <c r="V84" s="28" t="n">
        <v>621197.7</v>
      </c>
      <c r="W84" s="28" t="n">
        <v>56851.1</v>
      </c>
      <c r="X84" s="28" t="n">
        <v>203548.3</v>
      </c>
      <c r="Y84" s="28"/>
      <c r="Z84" s="28" t="n">
        <v>228187.8</v>
      </c>
      <c r="AA84" s="28" t="n">
        <v>614753.2</v>
      </c>
      <c r="AB84" s="28" t="n">
        <v>320171.7</v>
      </c>
      <c r="AC84" s="28" t="n">
        <v>143916.8</v>
      </c>
      <c r="AD84" s="28" t="n">
        <v>196893.2</v>
      </c>
      <c r="AE84" s="28" t="n">
        <v>265001</v>
      </c>
      <c r="AF84" s="28" t="n">
        <v>172165.2</v>
      </c>
      <c r="AG84" s="28" t="n">
        <v>64543.7</v>
      </c>
      <c r="AH84" s="28" t="n">
        <v>288958.7</v>
      </c>
      <c r="AI84" s="28" t="n">
        <v>9630.9</v>
      </c>
      <c r="AJ84" s="50"/>
      <c r="AK84" s="51"/>
      <c r="AL84" s="51" t="n">
        <v>786357</v>
      </c>
      <c r="AM84" s="51" t="n">
        <v>4994</v>
      </c>
      <c r="AN84" s="51" t="n">
        <v>129</v>
      </c>
      <c r="AO84" s="51" t="n">
        <v>11959245</v>
      </c>
      <c r="AP84" s="51" t="n">
        <v>6619844</v>
      </c>
      <c r="AQ84" s="51" t="n">
        <v>5339401</v>
      </c>
      <c r="AR84" s="62" t="n">
        <v>865569</v>
      </c>
      <c r="AS84" s="52" t="n">
        <v>0.12</v>
      </c>
      <c r="AT84" s="62" t="n">
        <v>672059</v>
      </c>
      <c r="AU84" s="50" t="n">
        <v>13.3</v>
      </c>
      <c r="AV84" s="62" t="n">
        <v>193510</v>
      </c>
      <c r="AW84" s="25" t="n">
        <v>7.6</v>
      </c>
      <c r="AX84" s="28"/>
      <c r="AY84" s="61" t="n">
        <v>280796</v>
      </c>
      <c r="AZ84" s="61" t="n">
        <v>934254</v>
      </c>
      <c r="BA84" s="61" t="n">
        <v>102439</v>
      </c>
      <c r="BB84" s="61" t="n">
        <v>420783</v>
      </c>
      <c r="BC84" s="61" t="n">
        <v>1372684</v>
      </c>
      <c r="BD84" s="61" t="n">
        <v>431385</v>
      </c>
      <c r="BE84" s="61" t="n">
        <v>98896</v>
      </c>
      <c r="BF84" s="61" t="n">
        <v>2389914</v>
      </c>
      <c r="BG84" s="61" t="n">
        <v>6132175</v>
      </c>
    </row>
    <row r="85" customFormat="false" ht="15" hidden="false" customHeight="false" outlineLevel="0" collapsed="false">
      <c r="A85" s="64" t="s">
        <v>224</v>
      </c>
      <c r="B85" s="47" t="n">
        <v>3186562.55324135</v>
      </c>
      <c r="C85" s="47" t="n">
        <v>1552905.25043427</v>
      </c>
      <c r="D85" s="55" t="n">
        <v>1986154.44500115</v>
      </c>
      <c r="E85" s="47" t="n">
        <v>338216.421645118</v>
      </c>
      <c r="F85" s="54" t="n">
        <v>5153682.40769682</v>
      </c>
      <c r="G85" s="54" t="n">
        <v>16374426.092</v>
      </c>
      <c r="H85" s="54" t="n">
        <v>293781.997627102</v>
      </c>
      <c r="I85" s="54" t="n">
        <v>148377.602239605</v>
      </c>
      <c r="J85" s="54" t="n">
        <v>294618.377413888</v>
      </c>
      <c r="K85" s="54" t="n">
        <v>112154.905563965</v>
      </c>
      <c r="L85" s="50" t="n">
        <v>182.52</v>
      </c>
      <c r="M85" s="25" t="n">
        <v>8.645296</v>
      </c>
      <c r="N85" s="28" t="n">
        <v>759914.6</v>
      </c>
      <c r="O85" s="28"/>
      <c r="P85" s="28" t="n">
        <v>1553285.9</v>
      </c>
      <c r="Q85" s="28" t="n">
        <v>1108634.6</v>
      </c>
      <c r="R85" s="28" t="n">
        <v>128943.3</v>
      </c>
      <c r="S85" s="28" t="n">
        <v>27070.6</v>
      </c>
      <c r="T85" s="28" t="n">
        <v>644126.2</v>
      </c>
      <c r="U85" s="28" t="n">
        <v>1846699.3</v>
      </c>
      <c r="V85" s="28" t="n">
        <v>732113.5</v>
      </c>
      <c r="W85" s="28" t="n">
        <v>91188.1</v>
      </c>
      <c r="X85" s="28" t="n">
        <v>239442.3</v>
      </c>
      <c r="Y85" s="28"/>
      <c r="Z85" s="28" t="n">
        <v>287551.5</v>
      </c>
      <c r="AA85" s="28" t="n">
        <v>603838.3</v>
      </c>
      <c r="AB85" s="28" t="n">
        <v>326865.6</v>
      </c>
      <c r="AC85" s="28" t="n">
        <v>170419.7</v>
      </c>
      <c r="AD85" s="28" t="n">
        <v>191018.3</v>
      </c>
      <c r="AE85" s="28" t="n">
        <v>292774.1</v>
      </c>
      <c r="AF85" s="28" t="n">
        <v>219019.3</v>
      </c>
      <c r="AG85" s="28" t="n">
        <v>68193.5</v>
      </c>
      <c r="AH85" s="28" t="n">
        <v>442021.3</v>
      </c>
      <c r="AI85" s="28" t="n">
        <v>6222.2</v>
      </c>
      <c r="AJ85" s="50"/>
      <c r="AK85" s="51"/>
      <c r="AL85" s="51" t="n">
        <v>601859</v>
      </c>
      <c r="AM85" s="51" t="n">
        <v>5003</v>
      </c>
      <c r="AN85" s="51" t="n">
        <v>197</v>
      </c>
      <c r="AO85" s="51" t="n">
        <v>12097531</v>
      </c>
      <c r="AP85" s="51" t="n">
        <v>6583246</v>
      </c>
      <c r="AQ85" s="51" t="n">
        <v>5514285</v>
      </c>
      <c r="AR85" s="62" t="n">
        <v>982828</v>
      </c>
      <c r="AS85" s="52" t="n">
        <v>0.118</v>
      </c>
      <c r="AT85" s="62" t="n">
        <v>862585</v>
      </c>
      <c r="AU85" s="50" t="n">
        <v>12.5</v>
      </c>
      <c r="AV85" s="62" t="n">
        <v>120243</v>
      </c>
      <c r="AW85" s="25" t="n">
        <v>6.6</v>
      </c>
      <c r="AX85" s="28"/>
      <c r="AY85" s="61" t="n">
        <v>287328</v>
      </c>
      <c r="AZ85" s="61" t="n">
        <v>940543</v>
      </c>
      <c r="BA85" s="61" t="n">
        <v>107140</v>
      </c>
      <c r="BB85" s="61" t="n">
        <v>444462</v>
      </c>
      <c r="BC85" s="61" t="n">
        <v>1332509</v>
      </c>
      <c r="BD85" s="61" t="n">
        <v>413060</v>
      </c>
      <c r="BE85" s="61" t="n">
        <v>94403</v>
      </c>
      <c r="BF85" s="61" t="n">
        <v>2391853</v>
      </c>
      <c r="BG85" s="61" t="n">
        <v>6216986</v>
      </c>
    </row>
    <row r="86" customFormat="false" ht="15" hidden="false" customHeight="false" outlineLevel="0" collapsed="false">
      <c r="A86" s="64" t="s">
        <v>225</v>
      </c>
      <c r="B86" s="47" t="n">
        <v>3400704.09208748</v>
      </c>
      <c r="C86" s="47" t="n">
        <v>1659208.2169995</v>
      </c>
      <c r="D86" s="55" t="n">
        <v>2019061.19195773</v>
      </c>
      <c r="E86" s="47" t="n">
        <v>362373.100036245</v>
      </c>
      <c r="F86" s="54" t="n">
        <v>5613052.66117789</v>
      </c>
      <c r="G86" s="54" t="n">
        <v>16429299.412</v>
      </c>
      <c r="H86" s="54" t="n">
        <v>602636.895674037</v>
      </c>
      <c r="I86" s="54" t="n">
        <v>135869.397453124</v>
      </c>
      <c r="J86" s="54" t="n">
        <v>294458.733769462</v>
      </c>
      <c r="K86" s="54" t="n">
        <v>107997.536489292</v>
      </c>
      <c r="L86" s="50" t="n">
        <v>181.38</v>
      </c>
      <c r="M86" s="25" t="n">
        <v>8.6386272</v>
      </c>
      <c r="N86" s="28" t="n">
        <v>564377.1</v>
      </c>
      <c r="O86" s="28"/>
      <c r="P86" s="28" t="n">
        <v>1517379.1</v>
      </c>
      <c r="Q86" s="28" t="n">
        <v>1235881</v>
      </c>
      <c r="R86" s="28" t="n">
        <v>181656.2</v>
      </c>
      <c r="S86" s="28" t="n">
        <v>28151.9</v>
      </c>
      <c r="T86" s="28" t="n">
        <v>897423.8</v>
      </c>
      <c r="U86" s="28" t="n">
        <v>1957211.6</v>
      </c>
      <c r="V86" s="28" t="n">
        <v>1206180.6</v>
      </c>
      <c r="W86" s="28" t="n">
        <v>138605.5</v>
      </c>
      <c r="X86" s="28" t="n">
        <v>402625.8</v>
      </c>
      <c r="Y86" s="28"/>
      <c r="Z86" s="28" t="n">
        <v>449650.5</v>
      </c>
      <c r="AA86" s="28" t="n">
        <v>1435442</v>
      </c>
      <c r="AB86" s="28" t="n">
        <v>594946.8</v>
      </c>
      <c r="AC86" s="28" t="n">
        <v>269833.4</v>
      </c>
      <c r="AD86" s="28" t="n">
        <v>211791</v>
      </c>
      <c r="AE86" s="28" t="n">
        <v>285016.7</v>
      </c>
      <c r="AF86" s="28" t="n">
        <v>117333</v>
      </c>
      <c r="AG86" s="28" t="n">
        <v>106139.4</v>
      </c>
      <c r="AH86" s="28" t="n">
        <v>234349.4</v>
      </c>
      <c r="AI86" s="28" t="n">
        <v>7286.5</v>
      </c>
      <c r="AJ86" s="50"/>
      <c r="AK86" s="51"/>
      <c r="AL86" s="51" t="n">
        <v>723884</v>
      </c>
      <c r="AM86" s="51" t="n">
        <v>4918</v>
      </c>
      <c r="AN86" s="51" t="n">
        <v>6188</v>
      </c>
      <c r="AO86" s="51" t="n">
        <v>11694235</v>
      </c>
      <c r="AP86" s="51" t="n">
        <v>5199319</v>
      </c>
      <c r="AQ86" s="51" t="n">
        <v>6494917</v>
      </c>
      <c r="AR86" s="62" t="n">
        <v>1558906</v>
      </c>
      <c r="AS86" s="52" t="n">
        <v>0.117</v>
      </c>
      <c r="AT86" s="62" t="n">
        <v>722827</v>
      </c>
      <c r="AU86" s="50" t="n">
        <v>15.9</v>
      </c>
      <c r="AV86" s="62" t="n">
        <v>836078</v>
      </c>
      <c r="AW86" s="25" t="n">
        <v>8.1</v>
      </c>
      <c r="AX86" s="28"/>
      <c r="AY86" s="61" t="n">
        <v>298631</v>
      </c>
      <c r="AZ86" s="61" t="n">
        <v>948298</v>
      </c>
      <c r="BA86" s="61" t="n">
        <v>121701</v>
      </c>
      <c r="BB86" s="61" t="n">
        <v>484104</v>
      </c>
      <c r="BC86" s="61" t="n">
        <v>1143632</v>
      </c>
      <c r="BD86" s="61" t="n">
        <v>434385</v>
      </c>
      <c r="BE86" s="61" t="n">
        <v>96925</v>
      </c>
      <c r="BF86" s="61" t="n">
        <v>2419893</v>
      </c>
      <c r="BG86" s="61" t="n">
        <v>6158573</v>
      </c>
    </row>
    <row r="87" customFormat="false" ht="15" hidden="false" customHeight="false" outlineLevel="0" collapsed="false">
      <c r="A87" s="64" t="s">
        <v>226</v>
      </c>
      <c r="B87" s="47" t="n">
        <v>8248033.8</v>
      </c>
      <c r="C87" s="25"/>
      <c r="D87" s="65"/>
      <c r="E87" s="47"/>
      <c r="F87" s="49"/>
      <c r="G87" s="49"/>
      <c r="H87" s="49"/>
      <c r="I87" s="49"/>
      <c r="J87" s="49"/>
      <c r="K87" s="49"/>
      <c r="L87" s="50" t="n">
        <v>184.64</v>
      </c>
      <c r="M87" s="25" t="n">
        <v>8.63602809999999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50"/>
      <c r="AK87" s="51"/>
      <c r="AL87" s="51" t="n">
        <v>701427</v>
      </c>
      <c r="AM87" s="51" t="n">
        <v>5171</v>
      </c>
      <c r="AN87" s="51" t="n">
        <v>6418</v>
      </c>
      <c r="AO87" s="51" t="n">
        <v>11284994</v>
      </c>
      <c r="AP87" s="51" t="n">
        <v>5271297</v>
      </c>
      <c r="AQ87" s="51" t="n">
        <v>6013697</v>
      </c>
      <c r="AR87" s="50" t="n">
        <v>714373</v>
      </c>
      <c r="AS87" s="52" t="n">
        <v>0.157</v>
      </c>
      <c r="AT87" s="50" t="n">
        <v>538052</v>
      </c>
      <c r="AU87" s="50" t="n">
        <v>18.2</v>
      </c>
      <c r="AV87" s="50" t="n">
        <v>176321</v>
      </c>
      <c r="AW87" s="25" t="n">
        <v>8</v>
      </c>
      <c r="AX87" s="28"/>
      <c r="AY87" s="61" t="n">
        <v>297047</v>
      </c>
      <c r="AZ87" s="61" t="n">
        <v>951809</v>
      </c>
      <c r="BA87" s="61" t="n">
        <v>119804</v>
      </c>
      <c r="BB87" s="61" t="n">
        <v>474720</v>
      </c>
      <c r="BC87" s="61" t="n">
        <v>1155874</v>
      </c>
      <c r="BD87" s="61" t="n">
        <v>451895</v>
      </c>
      <c r="BE87" s="61" t="n">
        <v>72670</v>
      </c>
      <c r="BF87" s="61" t="n">
        <v>2359292</v>
      </c>
      <c r="BG87" s="61" t="n">
        <v>6162328</v>
      </c>
    </row>
    <row r="88" customFormat="false" ht="15" hidden="false" customHeight="false" outlineLevel="0" collapsed="false">
      <c r="A88" s="64" t="s">
        <v>227</v>
      </c>
      <c r="B88" s="47" t="n">
        <v>8844105.4</v>
      </c>
      <c r="C88" s="25"/>
      <c r="D88" s="65"/>
      <c r="E88" s="47"/>
      <c r="F88" s="25"/>
      <c r="G88" s="49"/>
      <c r="H88" s="49"/>
      <c r="I88" s="49"/>
      <c r="J88" s="49"/>
      <c r="K88" s="49"/>
      <c r="L88" s="66" t="n">
        <v>185.86</v>
      </c>
      <c r="M88" s="25" t="n">
        <v>8.6157415</v>
      </c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50"/>
      <c r="AK88" s="51"/>
      <c r="AL88" s="51" t="n">
        <v>30630</v>
      </c>
      <c r="AM88" s="51" t="n">
        <v>5161</v>
      </c>
      <c r="AN88" s="51" t="n">
        <v>3418</v>
      </c>
      <c r="AO88" s="51" t="n">
        <v>11939252</v>
      </c>
      <c r="AP88" s="51" t="n">
        <v>5933490</v>
      </c>
      <c r="AQ88" s="51" t="n">
        <v>6005761</v>
      </c>
      <c r="AR88" s="50" t="n">
        <v>771253</v>
      </c>
      <c r="AS88" s="52" t="n">
        <v>0.136</v>
      </c>
      <c r="AT88" s="50" t="n">
        <v>620510</v>
      </c>
      <c r="AU88" s="50" t="n">
        <v>14.9</v>
      </c>
      <c r="AV88" s="50" t="n">
        <v>150743</v>
      </c>
      <c r="AW88" s="25" t="n">
        <v>8.1</v>
      </c>
      <c r="AX88" s="28"/>
      <c r="AY88" s="61" t="n">
        <v>292225</v>
      </c>
      <c r="AZ88" s="61" t="n">
        <v>883869</v>
      </c>
      <c r="BA88" s="61" t="n">
        <v>130217</v>
      </c>
      <c r="BB88" s="61" t="n">
        <v>480556</v>
      </c>
      <c r="BC88" s="61" t="n">
        <v>863896</v>
      </c>
      <c r="BD88" s="61" t="n">
        <v>419101</v>
      </c>
      <c r="BE88" s="61" t="n">
        <v>98906</v>
      </c>
      <c r="BF88" s="61" t="n">
        <v>2174656</v>
      </c>
      <c r="BG88" s="61" t="n">
        <v>5368026</v>
      </c>
    </row>
    <row r="89" customFormat="false" ht="15" hidden="false" customHeight="false" outlineLevel="0" collapsed="false">
      <c r="A89" s="64" t="s">
        <v>228</v>
      </c>
      <c r="B89" s="47" t="n">
        <v>10727158</v>
      </c>
      <c r="C89" s="25"/>
      <c r="D89" s="65"/>
      <c r="E89" s="47"/>
      <c r="F89" s="25"/>
      <c r="G89" s="49"/>
      <c r="H89" s="49"/>
      <c r="I89" s="25"/>
      <c r="J89" s="25"/>
      <c r="K89" s="25"/>
      <c r="L89" s="66"/>
      <c r="M89" s="66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50"/>
      <c r="AK89" s="51"/>
      <c r="AL89" s="51" t="n">
        <v>34052</v>
      </c>
      <c r="AM89" s="51" t="n">
        <v>5615</v>
      </c>
      <c r="AN89" s="51" t="n">
        <v>4907</v>
      </c>
      <c r="AO89" s="51" t="n">
        <v>14295026</v>
      </c>
      <c r="AP89" s="51" t="n">
        <v>5177337</v>
      </c>
      <c r="AQ89" s="51" t="n">
        <v>9117689</v>
      </c>
      <c r="AR89" s="50" t="n">
        <v>849623</v>
      </c>
      <c r="AS89" s="52" t="n">
        <v>0.141</v>
      </c>
      <c r="AT89" s="50" t="n">
        <v>752005</v>
      </c>
      <c r="AU89" s="50" t="n">
        <v>15</v>
      </c>
      <c r="AV89" s="50" t="n">
        <v>97623</v>
      </c>
      <c r="AW89" s="25" t="n">
        <v>7.5</v>
      </c>
      <c r="AX89" s="28"/>
      <c r="AY89" s="61" t="n">
        <v>373681</v>
      </c>
      <c r="AZ89" s="61" t="n">
        <v>1010387</v>
      </c>
      <c r="BA89" s="61" t="n">
        <v>176788</v>
      </c>
      <c r="BB89" s="61" t="n">
        <v>569583</v>
      </c>
      <c r="BC89" s="61" t="n">
        <v>927603</v>
      </c>
      <c r="BD89" s="61" t="n">
        <v>507085</v>
      </c>
      <c r="BE89" s="61" t="n">
        <v>116787</v>
      </c>
      <c r="BF89" s="61" t="n">
        <v>2411353</v>
      </c>
      <c r="BG89" s="61" t="n">
        <v>5740828</v>
      </c>
    </row>
    <row r="90" customFormat="false" ht="15" hidden="false" customHeight="false" outlineLevel="0" collapsed="false">
      <c r="A90" s="64" t="s">
        <v>229</v>
      </c>
      <c r="B90" s="47" t="n">
        <v>12480656.5</v>
      </c>
      <c r="C90" s="25"/>
      <c r="D90" s="65"/>
      <c r="E90" s="25"/>
      <c r="F90" s="25"/>
      <c r="G90" s="49"/>
      <c r="H90" s="25"/>
      <c r="I90" s="25"/>
      <c r="J90" s="25"/>
      <c r="K90" s="25"/>
      <c r="L90" s="25"/>
      <c r="M90" s="25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50"/>
      <c r="AK90" s="51"/>
      <c r="AL90" s="51" t="n">
        <v>30172</v>
      </c>
      <c r="AM90" s="51" t="n">
        <v>5679</v>
      </c>
      <c r="AN90" s="51" t="n">
        <v>6310</v>
      </c>
      <c r="AO90" s="51" t="n">
        <v>15970831</v>
      </c>
      <c r="AP90" s="51" t="n">
        <v>4952306</v>
      </c>
      <c r="AQ90" s="51" t="n">
        <v>11018525</v>
      </c>
      <c r="AR90" s="50" t="n">
        <v>1060509</v>
      </c>
      <c r="AS90" s="52" t="n">
        <v>0.139</v>
      </c>
      <c r="AT90" s="50" t="n">
        <v>765471</v>
      </c>
      <c r="AU90" s="50" t="n">
        <v>16.3</v>
      </c>
      <c r="AV90" s="50" t="n">
        <v>295038</v>
      </c>
      <c r="AW90" s="25" t="n">
        <v>7.7</v>
      </c>
      <c r="AX90" s="28"/>
      <c r="AY90" s="61" t="n">
        <v>456300</v>
      </c>
      <c r="AZ90" s="61" t="n">
        <v>1037772</v>
      </c>
      <c r="BA90" s="61" t="n">
        <v>204566</v>
      </c>
      <c r="BB90" s="61" t="n">
        <v>653643</v>
      </c>
      <c r="BC90" s="61" t="n">
        <v>991740</v>
      </c>
      <c r="BD90" s="61" t="n">
        <v>609183</v>
      </c>
      <c r="BE90" s="61" t="n">
        <v>136715</v>
      </c>
      <c r="BF90" s="61" t="n">
        <v>2645676</v>
      </c>
      <c r="BG90" s="61" t="n">
        <v>5938650</v>
      </c>
    </row>
    <row r="91" customFormat="false" ht="15" hidden="false" customHeight="false" outlineLevel="0" collapsed="false">
      <c r="A91" s="64"/>
      <c r="B91" s="47"/>
      <c r="C91" s="47"/>
      <c r="D91" s="55"/>
      <c r="E91" s="47"/>
      <c r="F91" s="54"/>
      <c r="G91" s="54"/>
      <c r="H91" s="54"/>
      <c r="I91" s="54"/>
      <c r="J91" s="54"/>
      <c r="K91" s="54"/>
      <c r="L91" s="50"/>
      <c r="M91" s="25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50"/>
      <c r="AK91" s="51"/>
      <c r="AL91" s="51"/>
      <c r="AM91" s="51"/>
      <c r="AN91" s="51"/>
      <c r="AO91" s="51" t="n">
        <v>16484977</v>
      </c>
      <c r="AP91" s="51" t="n">
        <v>6037074</v>
      </c>
      <c r="AQ91" s="51" t="n">
        <v>10447903</v>
      </c>
      <c r="AR91" s="50"/>
      <c r="AS91" s="52"/>
      <c r="AT91" s="50"/>
      <c r="AU91" s="50"/>
      <c r="AV91" s="50"/>
      <c r="AW91" s="25"/>
      <c r="AX91" s="28"/>
      <c r="AY91" s="61"/>
      <c r="AZ91" s="61"/>
      <c r="BA91" s="61"/>
      <c r="BB91" s="61"/>
      <c r="BC91" s="61"/>
      <c r="BD91" s="61"/>
      <c r="BE91" s="61"/>
      <c r="BF91" s="61"/>
      <c r="BG91" s="61"/>
    </row>
    <row r="92" customFormat="false" ht="15" hidden="false" customHeight="false" outlineLevel="0" collapsed="false">
      <c r="A92" s="64"/>
      <c r="B92" s="47"/>
      <c r="C92" s="47"/>
      <c r="D92" s="55"/>
      <c r="E92" s="47"/>
      <c r="F92" s="54"/>
      <c r="G92" s="54"/>
      <c r="H92" s="54"/>
      <c r="I92" s="54"/>
      <c r="J92" s="54"/>
      <c r="K92" s="54"/>
      <c r="L92" s="50"/>
      <c r="M92" s="25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50"/>
      <c r="AK92" s="51"/>
      <c r="AL92" s="51"/>
      <c r="AM92" s="51"/>
      <c r="AN92" s="51"/>
      <c r="AO92" s="51" t="n">
        <v>16817179</v>
      </c>
      <c r="AP92" s="51" t="n">
        <v>7123076</v>
      </c>
      <c r="AQ92" s="51" t="n">
        <v>9694103</v>
      </c>
      <c r="AR92" s="50"/>
      <c r="AS92" s="52"/>
      <c r="AT92" s="50"/>
      <c r="AU92" s="50"/>
      <c r="AV92" s="50"/>
      <c r="AW92" s="25"/>
      <c r="AX92" s="28"/>
      <c r="AY92" s="61"/>
      <c r="AZ92" s="61"/>
      <c r="BA92" s="61"/>
      <c r="BB92" s="61"/>
      <c r="BC92" s="61"/>
      <c r="BD92" s="61"/>
      <c r="BE92" s="61"/>
      <c r="BF92" s="61"/>
      <c r="BG92" s="61"/>
    </row>
    <row r="93" customFormat="false" ht="15" hidden="false" customHeight="false" outlineLevel="0" collapsed="false">
      <c r="A93" s="64"/>
      <c r="B93" s="47"/>
      <c r="C93" s="47"/>
      <c r="D93" s="55"/>
      <c r="E93" s="47"/>
      <c r="F93" s="54"/>
      <c r="G93" s="54"/>
      <c r="H93" s="54"/>
      <c r="I93" s="54"/>
      <c r="J93" s="54"/>
      <c r="K93" s="54"/>
      <c r="L93" s="50"/>
      <c r="M93" s="25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50"/>
      <c r="AK93" s="51"/>
      <c r="AL93" s="51"/>
      <c r="AM93" s="51"/>
      <c r="AN93" s="51"/>
      <c r="AO93" s="51" t="n">
        <v>17628083</v>
      </c>
      <c r="AP93" s="51" t="n">
        <v>7357749</v>
      </c>
      <c r="AQ93" s="51" t="n">
        <v>10270334</v>
      </c>
      <c r="AR93" s="50"/>
      <c r="AS93" s="52"/>
      <c r="AT93" s="50"/>
      <c r="AU93" s="50"/>
      <c r="AV93" s="50"/>
      <c r="AW93" s="25"/>
      <c r="AX93" s="28"/>
      <c r="AY93" s="61"/>
      <c r="AZ93" s="61"/>
      <c r="BA93" s="61"/>
      <c r="BB93" s="61"/>
      <c r="BC93" s="61"/>
      <c r="BD93" s="61"/>
      <c r="BE93" s="61"/>
      <c r="BF93" s="61"/>
      <c r="BG93" s="61"/>
    </row>
    <row r="94" customFormat="false" ht="15" hidden="false" customHeight="false" outlineLevel="0" collapsed="false">
      <c r="A94" s="64"/>
      <c r="B94" s="47"/>
      <c r="C94" s="47"/>
      <c r="D94" s="55"/>
      <c r="E94" s="47"/>
      <c r="F94" s="54"/>
      <c r="G94" s="54"/>
      <c r="H94" s="54"/>
      <c r="I94" s="54"/>
      <c r="J94" s="54"/>
      <c r="K94" s="54"/>
      <c r="L94" s="50"/>
      <c r="M94" s="25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50"/>
      <c r="AK94" s="51"/>
      <c r="AL94" s="51"/>
      <c r="AM94" s="51"/>
      <c r="AN94" s="51"/>
      <c r="AO94" s="51" t="n">
        <v>18163828</v>
      </c>
      <c r="AP94" s="51" t="n">
        <v>8238313</v>
      </c>
      <c r="AQ94" s="51" t="n">
        <v>9925514</v>
      </c>
      <c r="AR94" s="50"/>
      <c r="AS94" s="52"/>
      <c r="AT94" s="50"/>
      <c r="AU94" s="50"/>
      <c r="AV94" s="50"/>
      <c r="AW94" s="25"/>
      <c r="AX94" s="28"/>
      <c r="AY94" s="61"/>
      <c r="AZ94" s="61"/>
      <c r="BA94" s="61"/>
      <c r="BB94" s="61"/>
      <c r="BC94" s="61"/>
      <c r="BD94" s="61"/>
      <c r="BE94" s="61"/>
      <c r="BF94" s="61"/>
      <c r="BG94" s="61"/>
    </row>
    <row r="95" customFormat="false" ht="15" hidden="false" customHeight="false" outlineLevel="0" collapsed="false">
      <c r="A95" s="67"/>
      <c r="B95" s="68" t="n">
        <v>9309090.9</v>
      </c>
      <c r="D95" s="1"/>
      <c r="G95" s="69"/>
      <c r="AJ95" s="23"/>
      <c r="AK95" s="70"/>
      <c r="AT95" s="50"/>
      <c r="AU95" s="50"/>
      <c r="AV95" s="50"/>
      <c r="AW95" s="25"/>
    </row>
    <row r="96" s="73" customFormat="true" ht="15.75" hidden="false" customHeight="false" outlineLevel="0" collapsed="false">
      <c r="A96" s="71"/>
      <c r="B96" s="72"/>
      <c r="D96" s="74"/>
      <c r="G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7"/>
      <c r="AK96" s="78"/>
      <c r="AL96" s="76"/>
      <c r="AM96" s="76"/>
      <c r="AN96" s="76"/>
      <c r="AR96" s="77"/>
      <c r="AS96" s="79"/>
      <c r="AT96" s="77"/>
      <c r="AV96" s="77"/>
      <c r="AX96" s="76"/>
      <c r="AY96" s="76"/>
      <c r="AZ96" s="76"/>
      <c r="BA96" s="76"/>
      <c r="BB96" s="76"/>
      <c r="BC96" s="76"/>
      <c r="BD96" s="76"/>
      <c r="BE96" s="76"/>
      <c r="BF96" s="76"/>
      <c r="BG96" s="76"/>
    </row>
    <row r="97" customFormat="false" ht="15" hidden="false" customHeight="false" outlineLevel="0" collapsed="false">
      <c r="A97" s="64" t="s">
        <v>210</v>
      </c>
      <c r="B97" s="47" t="n">
        <v>2582028.1</v>
      </c>
      <c r="C97" s="47" t="n">
        <v>1289357.8</v>
      </c>
      <c r="D97" s="47"/>
      <c r="E97" s="47" t="n">
        <v>632901.5</v>
      </c>
      <c r="F97" s="47"/>
      <c r="G97" s="47"/>
      <c r="H97" s="47"/>
      <c r="I97" s="47"/>
      <c r="J97" s="47"/>
      <c r="K97" s="47"/>
      <c r="L97" s="47"/>
      <c r="M97" s="25" t="n">
        <v>8.1345</v>
      </c>
      <c r="N97" s="80" t="n">
        <v>135438.7</v>
      </c>
      <c r="O97" s="81" t="n">
        <v>722225.7</v>
      </c>
      <c r="P97" s="81" t="n">
        <v>410570.5</v>
      </c>
      <c r="Q97" s="81" t="n">
        <v>259905.7</v>
      </c>
      <c r="R97" s="81" t="n">
        <v>44360.6</v>
      </c>
      <c r="S97" s="81" t="n">
        <v>7388.9</v>
      </c>
      <c r="T97" s="82" t="n">
        <v>274695.2</v>
      </c>
      <c r="U97" s="83" t="n">
        <v>319657.6</v>
      </c>
      <c r="V97" s="84" t="n">
        <v>219054.2</v>
      </c>
      <c r="W97" s="84" t="n">
        <v>29458.4</v>
      </c>
      <c r="X97" s="84" t="n">
        <v>108542.7</v>
      </c>
      <c r="Y97" s="84"/>
      <c r="Z97" s="84" t="n">
        <v>65151.5</v>
      </c>
      <c r="AA97" s="84" t="n">
        <v>217484.4</v>
      </c>
      <c r="AB97" s="84" t="n">
        <v>137332.7</v>
      </c>
      <c r="AC97" s="84" t="n">
        <v>60149.5</v>
      </c>
      <c r="AD97" s="84" t="n">
        <v>42490.3</v>
      </c>
      <c r="AE97" s="84" t="n">
        <v>56388</v>
      </c>
      <c r="AF97" s="85" t="n">
        <v>36290.5</v>
      </c>
      <c r="AG97" s="84" t="n">
        <v>13802.2</v>
      </c>
      <c r="AH97" s="84" t="n">
        <v>23380.1</v>
      </c>
      <c r="AI97" s="86" t="n">
        <v>1106</v>
      </c>
      <c r="AJ97" s="23" t="n">
        <v>417176</v>
      </c>
      <c r="AK97" s="70"/>
    </row>
    <row r="98" customFormat="false" ht="15" hidden="false" customHeight="false" outlineLevel="0" collapsed="false">
      <c r="A98" s="64" t="s">
        <v>211</v>
      </c>
      <c r="B98" s="47" t="n">
        <v>2714742</v>
      </c>
      <c r="C98" s="47" t="n">
        <v>1093745.1</v>
      </c>
      <c r="D98" s="47"/>
      <c r="E98" s="47" t="n">
        <v>226711.2</v>
      </c>
      <c r="F98" s="47"/>
      <c r="G98" s="47"/>
      <c r="H98" s="47"/>
      <c r="I98" s="47"/>
      <c r="J98" s="47"/>
      <c r="K98" s="47"/>
      <c r="L98" s="47"/>
      <c r="M98" s="25" t="n">
        <v>8.2044</v>
      </c>
      <c r="N98" s="87" t="n">
        <v>137257.8</v>
      </c>
      <c r="O98" s="47" t="n">
        <v>745645.2</v>
      </c>
      <c r="P98" s="47" t="n">
        <v>408074.1</v>
      </c>
      <c r="Q98" s="47" t="n">
        <v>287179.1</v>
      </c>
      <c r="R98" s="47" t="n">
        <v>44680.2</v>
      </c>
      <c r="S98" s="47" t="n">
        <v>5711.8</v>
      </c>
      <c r="T98" s="88" t="n">
        <v>266968.1</v>
      </c>
      <c r="U98" s="89" t="n">
        <v>344131.7</v>
      </c>
      <c r="V98" s="51" t="n">
        <v>211992.5</v>
      </c>
      <c r="W98" s="51" t="n">
        <v>23624.8</v>
      </c>
      <c r="X98" s="51" t="n">
        <v>106739.9</v>
      </c>
      <c r="Y98" s="51"/>
      <c r="Z98" s="51" t="n">
        <v>152504.2</v>
      </c>
      <c r="AA98" s="51" t="n">
        <v>195752.9</v>
      </c>
      <c r="AB98" s="51" t="n">
        <v>105161.5</v>
      </c>
      <c r="AC98" s="51" t="n">
        <v>63939.8</v>
      </c>
      <c r="AD98" s="51" t="n">
        <v>47253.9</v>
      </c>
      <c r="AE98" s="51" t="n">
        <v>64594.1</v>
      </c>
      <c r="AF98" s="90" t="n">
        <v>40255.4</v>
      </c>
      <c r="AG98" s="51" t="n">
        <v>12736.8</v>
      </c>
      <c r="AH98" s="51" t="n">
        <v>63366.6</v>
      </c>
      <c r="AI98" s="91" t="n">
        <v>1929.8</v>
      </c>
      <c r="AJ98" s="23" t="n">
        <v>1261801.7</v>
      </c>
      <c r="AK98" s="70"/>
      <c r="AL98" s="92"/>
      <c r="AM98" s="92"/>
      <c r="AN98" s="92"/>
      <c r="AO98" s="92"/>
      <c r="AP98" s="92"/>
      <c r="AQ98" s="92"/>
      <c r="AR98" s="92"/>
      <c r="AT98" s="92"/>
      <c r="AU98" s="92"/>
      <c r="AV98" s="92"/>
      <c r="AW98" s="92"/>
    </row>
    <row r="99" customFormat="false" ht="15" hidden="false" customHeight="false" outlineLevel="0" collapsed="false">
      <c r="A99" s="64" t="s">
        <v>212</v>
      </c>
      <c r="B99" s="47" t="n">
        <v>2689927.3</v>
      </c>
      <c r="C99" s="47" t="n">
        <v>2088777.9</v>
      </c>
      <c r="D99" s="47"/>
      <c r="E99" s="47" t="n">
        <v>170423.2</v>
      </c>
      <c r="F99" s="47"/>
      <c r="G99" s="47"/>
      <c r="H99" s="47"/>
      <c r="I99" s="47"/>
      <c r="J99" s="47"/>
      <c r="K99" s="47"/>
      <c r="L99" s="47"/>
      <c r="M99" s="25" t="n">
        <v>8.4433</v>
      </c>
      <c r="N99" s="87" t="n">
        <v>150878.2</v>
      </c>
      <c r="O99" s="47" t="n">
        <v>648127.2</v>
      </c>
      <c r="P99" s="47" t="n">
        <v>332133.3</v>
      </c>
      <c r="Q99" s="47" t="n">
        <v>260107.7</v>
      </c>
      <c r="R99" s="47" t="n">
        <v>45756.9</v>
      </c>
      <c r="S99" s="47" t="n">
        <v>10129.3</v>
      </c>
      <c r="T99" s="88" t="n">
        <v>291346.7</v>
      </c>
      <c r="U99" s="89" t="n">
        <v>359357.9</v>
      </c>
      <c r="V99" s="51" t="n">
        <v>256946</v>
      </c>
      <c r="W99" s="51" t="n">
        <v>25866.9</v>
      </c>
      <c r="X99" s="51" t="n">
        <v>101372.1</v>
      </c>
      <c r="Y99" s="51"/>
      <c r="Z99" s="51" t="n">
        <v>67520.7</v>
      </c>
      <c r="AA99" s="51" t="n">
        <v>203732.4</v>
      </c>
      <c r="AB99" s="51" t="n">
        <v>73336.3</v>
      </c>
      <c r="AC99" s="51" t="n">
        <v>31312.8</v>
      </c>
      <c r="AD99" s="51" t="n">
        <v>58744.6</v>
      </c>
      <c r="AE99" s="51" t="n">
        <v>79998.8</v>
      </c>
      <c r="AF99" s="90" t="n">
        <v>39293.8</v>
      </c>
      <c r="AG99" s="51" t="n">
        <v>15485.6</v>
      </c>
      <c r="AH99" s="51" t="n">
        <v>10553.8</v>
      </c>
      <c r="AI99" s="91" t="n">
        <v>2593.2</v>
      </c>
      <c r="AJ99" s="23" t="n">
        <v>356580.9</v>
      </c>
      <c r="AK99" s="70"/>
    </row>
    <row r="100" customFormat="false" ht="15" hidden="false" customHeight="false" outlineLevel="0" collapsed="false">
      <c r="A100" s="64" t="s">
        <v>213</v>
      </c>
      <c r="B100" s="47" t="n">
        <v>3019663.2</v>
      </c>
      <c r="C100" s="47" t="n">
        <v>1782678</v>
      </c>
      <c r="D100" s="47"/>
      <c r="E100" s="47" t="n">
        <v>213479.9</v>
      </c>
      <c r="F100" s="47"/>
      <c r="G100" s="47"/>
      <c r="H100" s="47"/>
      <c r="I100" s="47"/>
      <c r="J100" s="47"/>
      <c r="K100" s="47"/>
      <c r="L100" s="47"/>
      <c r="M100" s="25" t="n">
        <v>8.4291</v>
      </c>
      <c r="N100" s="87" t="n">
        <v>213860.9</v>
      </c>
      <c r="O100" s="47" t="n">
        <v>769628</v>
      </c>
      <c r="P100" s="47" t="n">
        <v>434921.1</v>
      </c>
      <c r="Q100" s="47" t="n">
        <v>278593</v>
      </c>
      <c r="R100" s="47" t="n">
        <v>48229.8</v>
      </c>
      <c r="S100" s="47" t="n">
        <v>7884.1</v>
      </c>
      <c r="T100" s="88" t="n">
        <v>285905.1</v>
      </c>
      <c r="U100" s="89" t="n">
        <v>379908.7</v>
      </c>
      <c r="V100" s="51" t="s">
        <v>230</v>
      </c>
      <c r="W100" s="51" t="n">
        <v>31399.5</v>
      </c>
      <c r="X100" s="51" t="n">
        <v>178773.9</v>
      </c>
      <c r="Y100" s="51"/>
      <c r="Z100" s="51" t="n">
        <v>99618.7</v>
      </c>
      <c r="AA100" s="51" t="n">
        <v>281999.6</v>
      </c>
      <c r="AB100" s="51" t="n">
        <v>42894.8</v>
      </c>
      <c r="AC100" s="51" t="n">
        <v>52607.1</v>
      </c>
      <c r="AD100" s="51" t="n">
        <v>40744.9</v>
      </c>
      <c r="AE100" s="51" t="n">
        <v>116471</v>
      </c>
      <c r="AF100" s="90" t="n">
        <v>40240.6</v>
      </c>
      <c r="AG100" s="51" t="n">
        <v>25276.8</v>
      </c>
      <c r="AH100" s="51" t="n">
        <v>38828.5</v>
      </c>
      <c r="AI100" s="91" t="n">
        <v>1979.2</v>
      </c>
      <c r="AJ100" s="23" t="n">
        <v>833929.5</v>
      </c>
      <c r="AK100" s="70"/>
    </row>
    <row r="101" customFormat="false" ht="15" hidden="false" customHeight="false" outlineLevel="0" collapsed="false">
      <c r="A101" s="64" t="s">
        <v>214</v>
      </c>
      <c r="B101" s="47" t="n">
        <v>2718275.3</v>
      </c>
      <c r="C101" s="47" t="n">
        <v>1441860.1</v>
      </c>
      <c r="D101" s="47"/>
      <c r="E101" s="47" t="n">
        <v>369831.7</v>
      </c>
      <c r="F101" s="47"/>
      <c r="G101" s="47"/>
      <c r="H101" s="47"/>
      <c r="I101" s="47"/>
      <c r="J101" s="47"/>
      <c r="K101" s="47"/>
      <c r="L101" s="47"/>
      <c r="M101" s="25" t="n">
        <v>8.4625</v>
      </c>
      <c r="N101" s="87" t="n">
        <v>128308.1</v>
      </c>
      <c r="O101" s="47" t="n">
        <v>744547.2</v>
      </c>
      <c r="P101" s="47" t="n">
        <v>407894.1</v>
      </c>
      <c r="Q101" s="47" t="n">
        <v>282266.4</v>
      </c>
      <c r="R101" s="47" t="n">
        <v>47561.3</v>
      </c>
      <c r="S101" s="47" t="n">
        <v>6825.4</v>
      </c>
      <c r="T101" s="88" t="n">
        <v>272084.5</v>
      </c>
      <c r="U101" s="93" t="n">
        <v>362469.4</v>
      </c>
      <c r="V101" s="28" t="n">
        <v>233800.8</v>
      </c>
      <c r="W101" s="28" t="n">
        <v>31609.2</v>
      </c>
      <c r="X101" s="28" t="n">
        <v>123300.7</v>
      </c>
      <c r="Y101" s="28"/>
      <c r="Z101" s="28" t="n">
        <v>65869.2</v>
      </c>
      <c r="AA101" s="28" t="n">
        <v>220833.7</v>
      </c>
      <c r="AB101" s="28" t="n">
        <v>158103.9</v>
      </c>
      <c r="AC101" s="28" t="n">
        <v>64428.7</v>
      </c>
      <c r="AD101" s="28" t="n">
        <v>43035.8</v>
      </c>
      <c r="AE101" s="28" t="n">
        <v>58484.6</v>
      </c>
      <c r="AF101" s="90" t="n">
        <v>38049.2</v>
      </c>
      <c r="AG101" s="28" t="n">
        <v>14841</v>
      </c>
      <c r="AH101" s="28" t="n">
        <v>28546.1</v>
      </c>
      <c r="AI101" s="94"/>
      <c r="AJ101" s="23" t="n">
        <v>938597.7</v>
      </c>
      <c r="AK101" s="70"/>
    </row>
    <row r="102" customFormat="false" ht="15" hidden="false" customHeight="false" outlineLevel="0" collapsed="false">
      <c r="A102" s="64" t="s">
        <v>215</v>
      </c>
      <c r="B102" s="47" t="n">
        <v>2848024.6</v>
      </c>
      <c r="C102" s="47" t="n">
        <v>1424238.4</v>
      </c>
      <c r="D102" s="47"/>
      <c r="E102" s="47" t="n">
        <v>366189.2</v>
      </c>
      <c r="F102" s="47"/>
      <c r="G102" s="47"/>
      <c r="H102" s="47"/>
      <c r="I102" s="47"/>
      <c r="J102" s="47"/>
      <c r="K102" s="47"/>
      <c r="L102" s="47"/>
      <c r="M102" s="25" t="n">
        <v>8.5267</v>
      </c>
      <c r="N102" s="87" t="n">
        <v>127354.4</v>
      </c>
      <c r="O102" s="47" t="n">
        <v>755089.5</v>
      </c>
      <c r="P102" s="47" t="n">
        <v>404588.5</v>
      </c>
      <c r="Q102" s="47" t="n">
        <v>297544.5</v>
      </c>
      <c r="R102" s="47" t="n">
        <v>46935.1</v>
      </c>
      <c r="S102" s="47" t="n">
        <v>6021.4</v>
      </c>
      <c r="T102" s="88" t="n">
        <v>270879</v>
      </c>
      <c r="U102" s="93" t="n">
        <v>394237.9</v>
      </c>
      <c r="V102" s="28" t="n">
        <v>226709.9</v>
      </c>
      <c r="W102" s="28" t="n">
        <v>25941.1</v>
      </c>
      <c r="X102" s="28" t="n">
        <v>118042.7</v>
      </c>
      <c r="Y102" s="28"/>
      <c r="Z102" s="28" t="n">
        <v>154884.7</v>
      </c>
      <c r="AA102" s="28" t="n">
        <v>213571.3</v>
      </c>
      <c r="AB102" s="28" t="n">
        <v>114454.5</v>
      </c>
      <c r="AC102" s="28" t="n">
        <v>69844.4</v>
      </c>
      <c r="AD102" s="28" t="n">
        <v>47943.4</v>
      </c>
      <c r="AE102" s="28" t="n">
        <v>67224</v>
      </c>
      <c r="AF102" s="28" t="n">
        <v>41894.6</v>
      </c>
      <c r="AG102" s="28" t="n">
        <v>13404.2</v>
      </c>
      <c r="AH102" s="28" t="n">
        <v>78534</v>
      </c>
      <c r="AI102" s="94"/>
      <c r="AJ102" s="23" t="n">
        <v>1085381.4</v>
      </c>
      <c r="AK102" s="70"/>
    </row>
    <row r="103" customFormat="false" ht="15" hidden="false" customHeight="false" outlineLevel="0" collapsed="false">
      <c r="A103" s="64" t="s">
        <v>216</v>
      </c>
      <c r="B103" s="47" t="n">
        <v>2812102.5</v>
      </c>
      <c r="C103" s="47" t="n">
        <v>1661884.6</v>
      </c>
      <c r="D103" s="47"/>
      <c r="E103" s="47" t="n">
        <v>315734.1</v>
      </c>
      <c r="F103" s="47"/>
      <c r="G103" s="47"/>
      <c r="H103" s="47"/>
      <c r="I103" s="47"/>
      <c r="J103" s="47"/>
      <c r="K103" s="47"/>
      <c r="L103" s="47"/>
      <c r="M103" s="25" t="n">
        <v>8.5403</v>
      </c>
      <c r="N103" s="87" t="n">
        <v>132186.6</v>
      </c>
      <c r="O103" s="47" t="n">
        <v>621973</v>
      </c>
      <c r="P103" s="47" t="n">
        <v>325046.8</v>
      </c>
      <c r="Q103" s="47" t="n">
        <v>242391.5</v>
      </c>
      <c r="R103" s="47" t="n">
        <v>45878.1</v>
      </c>
      <c r="S103" s="47" t="n">
        <v>8656.6</v>
      </c>
      <c r="T103" s="88" t="n">
        <v>306996.2</v>
      </c>
      <c r="U103" s="93" t="n">
        <v>408792.6</v>
      </c>
      <c r="V103" s="28" t="n">
        <v>275847</v>
      </c>
      <c r="W103" s="28" t="n">
        <v>28989.7</v>
      </c>
      <c r="X103" s="28" t="n">
        <v>108594.2</v>
      </c>
      <c r="Y103" s="28"/>
      <c r="Z103" s="28" t="n">
        <v>67942</v>
      </c>
      <c r="AA103" s="28" t="n">
        <v>218502.6</v>
      </c>
      <c r="AB103" s="28" t="n">
        <v>93524.2</v>
      </c>
      <c r="AC103" s="28" t="n">
        <v>39632.5</v>
      </c>
      <c r="AD103" s="28" t="n">
        <v>63798.7</v>
      </c>
      <c r="AE103" s="28" t="n">
        <v>82549.7</v>
      </c>
      <c r="AF103" s="28" t="n">
        <v>40337.8</v>
      </c>
      <c r="AG103" s="28" t="n">
        <v>17361.4</v>
      </c>
      <c r="AH103" s="28" t="n">
        <v>16176.5</v>
      </c>
      <c r="AI103" s="94"/>
      <c r="AJ103" s="23" t="n">
        <v>847612.6</v>
      </c>
      <c r="AK103" s="70"/>
    </row>
    <row r="104" customFormat="false" ht="15" hidden="false" customHeight="false" outlineLevel="0" collapsed="false">
      <c r="A104" s="64" t="s">
        <v>217</v>
      </c>
      <c r="B104" s="47" t="n">
        <v>3182071.5</v>
      </c>
      <c r="C104" s="47" t="n">
        <v>2358379.9</v>
      </c>
      <c r="D104" s="47"/>
      <c r="E104" s="47" t="n">
        <v>359938.4</v>
      </c>
      <c r="F104" s="47"/>
      <c r="G104" s="47"/>
      <c r="H104" s="47"/>
      <c r="I104" s="47"/>
      <c r="J104" s="47"/>
      <c r="K104" s="47"/>
      <c r="L104" s="47"/>
      <c r="M104" s="25" t="n">
        <v>8.4999</v>
      </c>
      <c r="N104" s="87" t="n">
        <v>137336.7</v>
      </c>
      <c r="O104" s="47" t="n">
        <v>800993.7</v>
      </c>
      <c r="P104" s="47" t="n">
        <v>450472.4</v>
      </c>
      <c r="Q104" s="47" t="n">
        <v>293318.7</v>
      </c>
      <c r="R104" s="47" t="n">
        <v>48943.3</v>
      </c>
      <c r="S104" s="47" t="n">
        <v>8259.3</v>
      </c>
      <c r="T104" s="88" t="n">
        <v>300714.4</v>
      </c>
      <c r="U104" s="93" t="n">
        <v>438322</v>
      </c>
      <c r="V104" s="28" t="n">
        <v>341263.3</v>
      </c>
      <c r="W104" s="28" t="n">
        <v>35857.4</v>
      </c>
      <c r="X104" s="28" t="n">
        <v>245539</v>
      </c>
      <c r="Y104" s="28"/>
      <c r="Z104" s="28" t="n">
        <v>140029.5</v>
      </c>
      <c r="AA104" s="28" t="n">
        <v>312825.4</v>
      </c>
      <c r="AB104" s="28" t="n">
        <v>22504.5</v>
      </c>
      <c r="AC104" s="28" t="n">
        <v>58058.5</v>
      </c>
      <c r="AD104" s="28" t="n">
        <v>41337</v>
      </c>
      <c r="AE104" s="28" t="n">
        <v>120420.6</v>
      </c>
      <c r="AF104" s="28" t="n">
        <v>40540.2</v>
      </c>
      <c r="AG104" s="28" t="n">
        <v>27431.4</v>
      </c>
      <c r="AH104" s="28" t="n">
        <v>46186.3</v>
      </c>
      <c r="AI104" s="94"/>
      <c r="AJ104" s="23" t="n">
        <v>475595.2</v>
      </c>
      <c r="AK104" s="70"/>
    </row>
    <row r="105" customFormat="false" ht="15" hidden="false" customHeight="false" outlineLevel="0" collapsed="false">
      <c r="A105" s="64" t="s">
        <v>218</v>
      </c>
      <c r="B105" s="47" t="n">
        <v>2836142.2</v>
      </c>
      <c r="C105" s="47" t="n">
        <v>1615593.5</v>
      </c>
      <c r="D105" s="47"/>
      <c r="E105" s="47" t="n">
        <v>366341.2</v>
      </c>
      <c r="F105" s="47"/>
      <c r="G105" s="47"/>
      <c r="H105" s="47"/>
      <c r="I105" s="47"/>
      <c r="J105" s="47"/>
      <c r="K105" s="47"/>
      <c r="L105" s="47"/>
      <c r="M105" s="25" t="n">
        <v>8.5461</v>
      </c>
      <c r="N105" s="87" t="n">
        <v>128638.4</v>
      </c>
      <c r="O105" s="47" t="n">
        <v>757814.8</v>
      </c>
      <c r="P105" s="47" t="n">
        <v>420628.7</v>
      </c>
      <c r="Q105" s="47" t="n">
        <v>284272.2</v>
      </c>
      <c r="R105" s="47" t="n">
        <v>46576.5</v>
      </c>
      <c r="S105" s="47" t="n">
        <v>6337.4</v>
      </c>
      <c r="T105" s="88" t="n">
        <v>258289.8</v>
      </c>
      <c r="U105" s="93" t="n">
        <v>408908.7</v>
      </c>
      <c r="V105" s="28" t="n">
        <v>249968.8</v>
      </c>
      <c r="W105" s="28" t="n">
        <v>33136.9</v>
      </c>
      <c r="X105" s="28" t="n">
        <v>135534.2</v>
      </c>
      <c r="Y105" s="28"/>
      <c r="Z105" s="28" t="n">
        <v>70038.7</v>
      </c>
      <c r="AA105" s="28" t="n">
        <v>225551.9</v>
      </c>
      <c r="AB105" s="28" t="n">
        <v>173165.8</v>
      </c>
      <c r="AC105" s="28" t="n">
        <v>70048</v>
      </c>
      <c r="AD105" s="28" t="n">
        <v>44402.1</v>
      </c>
      <c r="AE105" s="28" t="n">
        <v>60208.4</v>
      </c>
      <c r="AF105" s="28" t="n">
        <v>38696.8</v>
      </c>
      <c r="AG105" s="28" t="n">
        <v>15808.1</v>
      </c>
      <c r="AH105" s="28" t="n">
        <v>32245.9</v>
      </c>
      <c r="AI105" s="94"/>
      <c r="AJ105" s="23" t="n">
        <v>636667.5</v>
      </c>
      <c r="AK105" s="70"/>
    </row>
    <row r="106" customFormat="false" ht="15" hidden="false" customHeight="false" outlineLevel="0" collapsed="false">
      <c r="A106" s="64" t="s">
        <v>219</v>
      </c>
      <c r="B106" s="47" t="n">
        <v>3010087.7</v>
      </c>
      <c r="C106" s="47" t="n">
        <v>2053987.9</v>
      </c>
      <c r="D106" s="47"/>
      <c r="E106" s="47" t="n">
        <v>361124.8</v>
      </c>
      <c r="F106" s="47"/>
      <c r="G106" s="47"/>
      <c r="H106" s="47"/>
      <c r="I106" s="47"/>
      <c r="J106" s="47"/>
      <c r="K106" s="47"/>
      <c r="L106" s="47"/>
      <c r="M106" s="25" t="n">
        <v>8.5907</v>
      </c>
      <c r="N106" s="87" t="n">
        <v>129933.1</v>
      </c>
      <c r="O106" s="47" t="n">
        <v>764082.9</v>
      </c>
      <c r="P106" s="47" t="n">
        <v>409912.4</v>
      </c>
      <c r="Q106" s="47" t="n">
        <v>300981</v>
      </c>
      <c r="R106" s="47" t="n">
        <v>48227.7</v>
      </c>
      <c r="S106" s="47" t="n">
        <v>4961.8</v>
      </c>
      <c r="T106" s="88" t="n">
        <v>287575.7</v>
      </c>
      <c r="U106" s="93" t="n">
        <v>439488.8</v>
      </c>
      <c r="V106" s="28" t="n">
        <v>245580.3</v>
      </c>
      <c r="W106" s="28" t="n">
        <v>28102.8</v>
      </c>
      <c r="X106" s="28" t="n">
        <v>136009.8</v>
      </c>
      <c r="Y106" s="28"/>
      <c r="Z106" s="28" t="n">
        <v>164455.3</v>
      </c>
      <c r="AA106" s="28" t="n">
        <v>220702.5</v>
      </c>
      <c r="AB106" s="28" t="n">
        <v>114978.3</v>
      </c>
      <c r="AC106" s="28" t="n">
        <v>75142.4</v>
      </c>
      <c r="AD106" s="28" t="n">
        <v>51097.6</v>
      </c>
      <c r="AE106" s="28" t="n">
        <v>69461.2</v>
      </c>
      <c r="AF106" s="28" t="n">
        <v>42058.7</v>
      </c>
      <c r="AG106" s="28" t="n">
        <v>14193</v>
      </c>
      <c r="AH106" s="28" t="n">
        <v>84400.3</v>
      </c>
      <c r="AI106" s="94"/>
      <c r="AJ106" s="23" t="n">
        <v>723057.9</v>
      </c>
      <c r="AK106" s="70"/>
    </row>
    <row r="107" customFormat="false" ht="15" hidden="false" customHeight="false" outlineLevel="0" collapsed="false">
      <c r="A107" s="64" t="s">
        <v>220</v>
      </c>
      <c r="B107" s="47" t="n">
        <v>3001004</v>
      </c>
      <c r="C107" s="47" t="n">
        <v>2050135.2</v>
      </c>
      <c r="D107" s="47"/>
      <c r="E107" s="47" t="n">
        <v>318994.2</v>
      </c>
      <c r="F107" s="47"/>
      <c r="G107" s="47"/>
      <c r="H107" s="47"/>
      <c r="I107" s="47"/>
      <c r="J107" s="47"/>
      <c r="K107" s="47"/>
      <c r="L107" s="47"/>
      <c r="M107" s="25" t="n">
        <v>8.607673</v>
      </c>
      <c r="N107" s="87" t="n">
        <v>149532.9</v>
      </c>
      <c r="O107" s="47" t="n">
        <v>637979.9</v>
      </c>
      <c r="P107" s="47" t="n">
        <v>343633.4</v>
      </c>
      <c r="Q107" s="47" t="n">
        <v>240272.4</v>
      </c>
      <c r="R107" s="47" t="n">
        <v>46869.1</v>
      </c>
      <c r="S107" s="47" t="n">
        <v>7205</v>
      </c>
      <c r="T107" s="88" t="n">
        <v>323867.1</v>
      </c>
      <c r="U107" s="93" t="n">
        <v>461743.4</v>
      </c>
      <c r="V107" s="28" t="n">
        <v>296872.3</v>
      </c>
      <c r="W107" s="28" t="n">
        <v>30241</v>
      </c>
      <c r="X107" s="28" t="n">
        <v>122159.1</v>
      </c>
      <c r="Y107" s="28"/>
      <c r="Z107" s="28" t="n">
        <v>73311.1</v>
      </c>
      <c r="AA107" s="28" t="n">
        <v>220509.7</v>
      </c>
      <c r="AB107" s="28" t="n">
        <v>99616.8</v>
      </c>
      <c r="AC107" s="28" t="n">
        <v>42839.2</v>
      </c>
      <c r="AD107" s="28" t="n">
        <v>63940.5</v>
      </c>
      <c r="AE107" s="28" t="n">
        <v>85112.1</v>
      </c>
      <c r="AF107" s="28" t="n">
        <v>41119.8</v>
      </c>
      <c r="AG107" s="28" t="n">
        <v>18440.6</v>
      </c>
      <c r="AH107" s="28" t="n">
        <v>18345</v>
      </c>
      <c r="AI107" s="94"/>
      <c r="AJ107" s="23" t="n">
        <v>834851.4</v>
      </c>
      <c r="AK107" s="70"/>
    </row>
    <row r="108" customFormat="false" ht="15" hidden="false" customHeight="false" outlineLevel="0" collapsed="false">
      <c r="A108" s="64" t="s">
        <v>221</v>
      </c>
      <c r="B108" s="47" t="n">
        <v>3403983.9</v>
      </c>
      <c r="C108" s="47" t="n">
        <v>2458459.2</v>
      </c>
      <c r="D108" s="47"/>
      <c r="E108" s="47" t="n">
        <v>389058.5</v>
      </c>
      <c r="F108" s="47"/>
      <c r="G108" s="47"/>
      <c r="H108" s="47"/>
      <c r="I108" s="47"/>
      <c r="J108" s="47"/>
      <c r="K108" s="47"/>
      <c r="L108" s="47"/>
      <c r="M108" s="25" t="n">
        <v>8.576</v>
      </c>
      <c r="N108" s="87" t="n">
        <v>174893.6</v>
      </c>
      <c r="O108" s="47" t="n">
        <v>843919.1</v>
      </c>
      <c r="P108" s="47" t="n">
        <v>466569</v>
      </c>
      <c r="Q108" s="47" t="n">
        <v>320363.2</v>
      </c>
      <c r="R108" s="47" t="n">
        <v>49018.3</v>
      </c>
      <c r="S108" s="47" t="n">
        <v>7968.6</v>
      </c>
      <c r="T108" s="88" t="n">
        <v>319158.4</v>
      </c>
      <c r="U108" s="93" t="n">
        <v>484638.5</v>
      </c>
      <c r="V108" s="28" t="n">
        <v>366172.2</v>
      </c>
      <c r="W108" s="28" t="n">
        <v>35470.6</v>
      </c>
      <c r="X108" s="28" t="n">
        <v>276834.5</v>
      </c>
      <c r="Y108" s="28"/>
      <c r="Z108" s="28" t="n">
        <v>168542.2</v>
      </c>
      <c r="AA108" s="28" t="n">
        <v>316582.6</v>
      </c>
      <c r="AB108" s="28" t="n">
        <v>10241</v>
      </c>
      <c r="AC108" s="28" t="n">
        <v>46312.7</v>
      </c>
      <c r="AD108" s="28" t="n">
        <v>41426.2</v>
      </c>
      <c r="AE108" s="28" t="n">
        <v>123501.1</v>
      </c>
      <c r="AF108" s="28" t="n">
        <v>40755.9</v>
      </c>
      <c r="AG108" s="28" t="n">
        <v>31615.5</v>
      </c>
      <c r="AH108" s="28" t="n">
        <v>33578.3</v>
      </c>
      <c r="AI108" s="94"/>
      <c r="AJ108" s="23" t="n">
        <v>757877.9</v>
      </c>
      <c r="AK108" s="70"/>
    </row>
    <row r="109" customFormat="false" ht="15" hidden="false" customHeight="false" outlineLevel="0" collapsed="false">
      <c r="A109" s="64" t="s">
        <v>222</v>
      </c>
      <c r="B109" s="47" t="n">
        <v>2945737.3</v>
      </c>
      <c r="C109" s="47" t="n">
        <v>1751438.3</v>
      </c>
      <c r="D109" s="47" t="n">
        <v>1562160.70751341</v>
      </c>
      <c r="E109" s="47" t="n">
        <v>361137.4</v>
      </c>
      <c r="F109" s="47"/>
      <c r="G109" s="47"/>
      <c r="H109" s="47"/>
      <c r="I109" s="47"/>
      <c r="J109" s="47"/>
      <c r="K109" s="47"/>
      <c r="L109" s="47"/>
      <c r="M109" s="25" t="n">
        <v>8.5871</v>
      </c>
      <c r="N109" s="87" t="n">
        <v>132313.6</v>
      </c>
      <c r="O109" s="47" t="n">
        <v>746776.5</v>
      </c>
      <c r="P109" s="47" t="n">
        <v>415503.9</v>
      </c>
      <c r="Q109" s="47" t="n">
        <v>277743.4</v>
      </c>
      <c r="R109" s="47" t="n">
        <v>47207.5</v>
      </c>
      <c r="S109" s="47" t="n">
        <v>6321.7</v>
      </c>
      <c r="T109" s="88" t="n">
        <v>267714</v>
      </c>
      <c r="U109" s="93" t="n">
        <v>459349.7</v>
      </c>
      <c r="V109" s="28" t="n">
        <v>265002.9</v>
      </c>
      <c r="W109" s="28" t="n">
        <v>33293</v>
      </c>
      <c r="X109" s="28" t="n">
        <v>150335.9</v>
      </c>
      <c r="Y109" s="28"/>
      <c r="Z109" s="28" t="n">
        <v>74061.2</v>
      </c>
      <c r="AA109" s="28" t="n">
        <v>224338.2</v>
      </c>
      <c r="AB109" s="28" t="n">
        <v>175161</v>
      </c>
      <c r="AC109" s="28" t="n">
        <v>73787.7</v>
      </c>
      <c r="AD109" s="28" t="s">
        <v>231</v>
      </c>
      <c r="AE109" s="28" t="n">
        <v>60913.5</v>
      </c>
      <c r="AF109" s="28" t="n">
        <v>39262.2</v>
      </c>
      <c r="AG109" s="28" t="n">
        <v>17757.2</v>
      </c>
      <c r="AH109" s="28" t="n">
        <v>31823.6</v>
      </c>
      <c r="AI109" s="94"/>
      <c r="AJ109" s="23" t="n">
        <v>716566.4</v>
      </c>
      <c r="AK109" s="70"/>
    </row>
    <row r="110" customFormat="false" ht="15" hidden="false" customHeight="false" outlineLevel="0" collapsed="false">
      <c r="A110" s="64" t="s">
        <v>223</v>
      </c>
      <c r="B110" s="47" t="n">
        <v>3121848.7</v>
      </c>
      <c r="C110" s="47" t="n">
        <v>2098409.8</v>
      </c>
      <c r="D110" s="47" t="n">
        <v>2054502.62744631</v>
      </c>
      <c r="E110" s="47" t="n">
        <v>428314.2</v>
      </c>
      <c r="F110" s="47"/>
      <c r="G110" s="47"/>
      <c r="H110" s="47"/>
      <c r="I110" s="47"/>
      <c r="J110" s="47"/>
      <c r="K110" s="47"/>
      <c r="L110" s="47"/>
      <c r="M110" s="25" t="n">
        <v>8.6508</v>
      </c>
      <c r="N110" s="87" t="n">
        <v>133127.8</v>
      </c>
      <c r="O110" s="47" t="n">
        <v>759003.5</v>
      </c>
      <c r="P110" s="47" t="n">
        <v>408136.8</v>
      </c>
      <c r="Q110" s="47" t="n">
        <v>297554.2</v>
      </c>
      <c r="R110" s="47" t="n">
        <v>48881.5</v>
      </c>
      <c r="S110" s="47" t="n">
        <v>4431</v>
      </c>
      <c r="T110" s="88" t="n">
        <v>299621.5</v>
      </c>
      <c r="U110" s="93" t="n">
        <v>467405.3</v>
      </c>
      <c r="V110" s="28" t="n">
        <v>262922.7</v>
      </c>
      <c r="W110" s="28" t="n">
        <v>28480.3</v>
      </c>
      <c r="X110" s="28" t="n">
        <v>144916.5</v>
      </c>
      <c r="Y110" s="28"/>
      <c r="Z110" s="28" t="n">
        <v>174372.8</v>
      </c>
      <c r="AA110" s="28" t="n">
        <v>225759.2</v>
      </c>
      <c r="AB110" s="28" t="n">
        <v>118621.5</v>
      </c>
      <c r="AC110" s="28" t="n">
        <v>78136.4</v>
      </c>
      <c r="AD110" s="28" t="n">
        <v>53777.9</v>
      </c>
      <c r="AE110" s="28" t="n">
        <v>71037.6</v>
      </c>
      <c r="AF110" s="28" t="n">
        <v>43399.4</v>
      </c>
      <c r="AG110" s="28" t="n">
        <v>12980.5</v>
      </c>
      <c r="AH110" s="28" t="n">
        <v>90043.5</v>
      </c>
      <c r="AI110" s="94"/>
      <c r="AJ110" s="23" t="n">
        <v>666585.5</v>
      </c>
      <c r="AK110" s="70"/>
    </row>
    <row r="111" customFormat="false" ht="15" hidden="false" customHeight="false" outlineLevel="0" collapsed="false">
      <c r="A111" s="64" t="s">
        <v>224</v>
      </c>
      <c r="B111" s="47" t="n">
        <v>3128880.7</v>
      </c>
      <c r="C111" s="47" t="n">
        <v>2157965.9</v>
      </c>
      <c r="D111" s="47" t="n">
        <v>1956552.80232438</v>
      </c>
      <c r="E111" s="47" t="n">
        <v>368643.8</v>
      </c>
      <c r="F111" s="47"/>
      <c r="G111" s="47"/>
      <c r="H111" s="47"/>
      <c r="I111" s="47"/>
      <c r="J111" s="47"/>
      <c r="K111" s="47"/>
      <c r="L111" s="47"/>
      <c r="M111" s="25" t="n">
        <v>8.6787</v>
      </c>
      <c r="N111" s="87" t="n">
        <v>147377</v>
      </c>
      <c r="O111" s="47" t="n">
        <v>646816.9</v>
      </c>
      <c r="P111" s="47" t="n">
        <v>346580.7</v>
      </c>
      <c r="Q111" s="47" t="n">
        <v>245831.1</v>
      </c>
      <c r="R111" s="47" t="n">
        <v>47787.7</v>
      </c>
      <c r="S111" s="47" t="n">
        <v>6617.4</v>
      </c>
      <c r="T111" s="88" t="n">
        <v>337578.3</v>
      </c>
      <c r="U111" s="93" t="n">
        <v>499090.7</v>
      </c>
      <c r="V111" s="28" t="n">
        <v>316316.2</v>
      </c>
      <c r="W111" s="28" t="n">
        <v>32598.4</v>
      </c>
      <c r="X111" s="28" t="n">
        <v>127721.9</v>
      </c>
      <c r="Y111" s="28"/>
      <c r="Z111" s="28" t="n">
        <v>71528.3</v>
      </c>
      <c r="AA111" s="28" t="n">
        <v>236374.3</v>
      </c>
      <c r="AB111" s="28" t="n">
        <v>104259</v>
      </c>
      <c r="AC111" s="28" t="n">
        <v>46526.5</v>
      </c>
      <c r="AD111" s="28" t="n">
        <v>63856.2</v>
      </c>
      <c r="AE111" s="28" t="n">
        <v>87033.7</v>
      </c>
      <c r="AF111" s="28" t="n">
        <v>41111.8</v>
      </c>
      <c r="AG111" s="28" t="n">
        <v>22420.5</v>
      </c>
      <c r="AH111" s="28" t="n">
        <v>18713.1</v>
      </c>
      <c r="AI111" s="94"/>
      <c r="AJ111" s="23" t="n">
        <v>736875.2</v>
      </c>
      <c r="AK111" s="70"/>
    </row>
    <row r="112" customFormat="false" ht="15" hidden="false" customHeight="false" outlineLevel="0" collapsed="false">
      <c r="A112" s="64" t="s">
        <v>225</v>
      </c>
      <c r="B112" s="47" t="n">
        <v>3570911.6</v>
      </c>
      <c r="C112" s="47" t="n">
        <v>2259495.8</v>
      </c>
      <c r="D112" s="47" t="n">
        <v>2218651.36008572</v>
      </c>
      <c r="E112" s="47" t="n">
        <v>420485.2</v>
      </c>
      <c r="F112" s="47" t="n">
        <v>5613052.66117789</v>
      </c>
      <c r="G112" s="47"/>
      <c r="H112" s="95"/>
      <c r="I112" s="47"/>
      <c r="J112" s="47"/>
      <c r="K112" s="47"/>
      <c r="L112" s="47"/>
      <c r="M112" s="25" t="n">
        <v>8.6511</v>
      </c>
      <c r="N112" s="87" t="n">
        <v>176340.6</v>
      </c>
      <c r="O112" s="47" t="n">
        <v>867461</v>
      </c>
      <c r="P112" s="47" t="n">
        <v>468219.5</v>
      </c>
      <c r="Q112" s="47" t="n">
        <v>340299</v>
      </c>
      <c r="R112" s="47" t="n">
        <v>51303.1</v>
      </c>
      <c r="S112" s="47" t="n">
        <v>7639.4</v>
      </c>
      <c r="T112" s="88" t="n">
        <v>335680.4</v>
      </c>
      <c r="U112" s="93" t="n">
        <v>509652.6</v>
      </c>
      <c r="V112" s="28" t="n">
        <v>394788.5</v>
      </c>
      <c r="W112" s="28" t="n">
        <v>40126.9</v>
      </c>
      <c r="X112" s="28" t="n">
        <v>300136.5</v>
      </c>
      <c r="Y112" s="28"/>
      <c r="Z112" s="28" t="n">
        <v>179001.4</v>
      </c>
      <c r="AA112" s="28" t="n">
        <v>337677.5</v>
      </c>
      <c r="AB112" s="28" t="n">
        <v>8536.4</v>
      </c>
      <c r="AC112" s="28" t="n">
        <v>52628.7</v>
      </c>
      <c r="AD112" s="28" t="s">
        <v>231</v>
      </c>
      <c r="AE112" s="28" t="n">
        <v>127597.6</v>
      </c>
      <c r="AF112" s="28" t="n">
        <v>42361.1</v>
      </c>
      <c r="AG112" s="28" t="n">
        <v>32137.7</v>
      </c>
      <c r="AH112" s="28" t="n">
        <v>31563.5</v>
      </c>
      <c r="AI112" s="94"/>
      <c r="AJ112" s="23" t="n">
        <v>1012312.7</v>
      </c>
      <c r="AK112" s="70" t="n">
        <v>4707645.8</v>
      </c>
    </row>
    <row r="113" customFormat="false" ht="15" hidden="false" customHeight="false" outlineLevel="0" collapsed="false">
      <c r="A113" s="64" t="s">
        <v>226</v>
      </c>
      <c r="B113" s="47" t="n">
        <v>3020650.2</v>
      </c>
      <c r="C113" s="47" t="n">
        <v>1774930.6</v>
      </c>
      <c r="D113" s="47" t="n">
        <v>1672746.53953123</v>
      </c>
      <c r="E113" s="47" t="n">
        <v>381276.3</v>
      </c>
      <c r="F113" s="47" t="n">
        <v>5747238.44494562</v>
      </c>
      <c r="G113" s="54" t="n">
        <v>16394617.102</v>
      </c>
      <c r="H113" s="96" t="n">
        <v>687388</v>
      </c>
      <c r="I113" s="97" t="n">
        <v>145365.5364133</v>
      </c>
      <c r="J113" s="97" t="n">
        <v>298823.38882138</v>
      </c>
      <c r="K113" s="97" t="n">
        <v>108567.88059105</v>
      </c>
      <c r="L113" s="47" t="n">
        <v>184.64</v>
      </c>
      <c r="M113" s="25" t="n">
        <v>8.449169</v>
      </c>
      <c r="N113" s="87" t="n">
        <v>135802.5</v>
      </c>
      <c r="O113" s="47" t="n">
        <v>748707.7</v>
      </c>
      <c r="P113" s="47" t="n">
        <v>419585</v>
      </c>
      <c r="Q113" s="47" t="n">
        <v>277362.2</v>
      </c>
      <c r="R113" s="47" t="n">
        <v>46124.6</v>
      </c>
      <c r="S113" s="47" t="n">
        <v>5635.9</v>
      </c>
      <c r="T113" s="88" t="n">
        <v>271970.3</v>
      </c>
      <c r="U113" s="93" t="n">
        <v>469985.6</v>
      </c>
      <c r="V113" s="28" t="n">
        <v>284157.6</v>
      </c>
      <c r="W113" s="28" t="n">
        <v>35539.7</v>
      </c>
      <c r="X113" s="28" t="n">
        <v>157314.1</v>
      </c>
      <c r="Y113" s="28"/>
      <c r="Z113" s="28" t="n">
        <v>76719</v>
      </c>
      <c r="AA113" s="28" t="n">
        <v>229299.1</v>
      </c>
      <c r="AB113" s="28" t="n">
        <v>181127</v>
      </c>
      <c r="AC113" s="28" t="n">
        <v>74163</v>
      </c>
      <c r="AD113" s="28" t="n">
        <v>45405.6</v>
      </c>
      <c r="AE113" s="28" t="n">
        <v>62545</v>
      </c>
      <c r="AF113" s="28" t="n">
        <v>40012.3</v>
      </c>
      <c r="AG113" s="28" t="n">
        <v>18290.2</v>
      </c>
      <c r="AH113" s="28" t="n">
        <v>40009.2</v>
      </c>
      <c r="AI113" s="94"/>
      <c r="AJ113" s="23" t="n">
        <v>930749.2</v>
      </c>
      <c r="AK113" s="70"/>
    </row>
    <row r="114" customFormat="false" ht="15" hidden="false" customHeight="false" outlineLevel="0" collapsed="false">
      <c r="A114" s="64" t="s">
        <v>227</v>
      </c>
      <c r="B114" s="47" t="n">
        <v>3173937.1</v>
      </c>
      <c r="C114" s="47" t="n">
        <v>2151851.6</v>
      </c>
      <c r="D114" s="47" t="s">
        <v>232</v>
      </c>
      <c r="E114" s="47" t="n">
        <v>433489.7</v>
      </c>
      <c r="F114" s="47" t="n">
        <v>5692629.4002906</v>
      </c>
      <c r="G114" s="47" t="n">
        <v>15555821.161</v>
      </c>
      <c r="H114" s="95" t="n">
        <f aca="false">1921000-H113</f>
        <v>1233612</v>
      </c>
      <c r="I114" s="47" t="n">
        <f aca="false">343662.1007511-I113</f>
        <v>198296.5643378</v>
      </c>
      <c r="J114" s="47" t="n">
        <f aca="false">578666-J113</f>
        <v>279842.61117862</v>
      </c>
      <c r="K114" s="47" t="n">
        <f aca="false">256624.835314-K113</f>
        <v>148056.95472295</v>
      </c>
      <c r="L114" s="47" t="n">
        <v>185.86</v>
      </c>
      <c r="M114" s="25" t="n">
        <v>8.575336</v>
      </c>
      <c r="N114" s="87" t="n">
        <v>136096.4</v>
      </c>
      <c r="O114" s="47" t="n">
        <v>764564.8</v>
      </c>
      <c r="P114" s="47" t="n">
        <v>412232.5</v>
      </c>
      <c r="Q114" s="47" t="n">
        <v>300176.6</v>
      </c>
      <c r="R114" s="47" t="n">
        <v>48265.4</v>
      </c>
      <c r="S114" s="47" t="n">
        <v>3890.3</v>
      </c>
      <c r="T114" s="88" t="n">
        <v>322555</v>
      </c>
      <c r="U114" s="93" t="n">
        <v>483496.5</v>
      </c>
      <c r="V114" s="28" t="n">
        <v>279215.8</v>
      </c>
      <c r="W114" s="28" t="n">
        <v>28029.4</v>
      </c>
      <c r="X114" s="28" t="n">
        <v>145057.6</v>
      </c>
      <c r="Y114" s="28"/>
      <c r="Z114" s="28" t="n">
        <v>178662.7</v>
      </c>
      <c r="AA114" s="28" t="n">
        <v>228451.5</v>
      </c>
      <c r="AB114" s="28" t="n">
        <v>118261</v>
      </c>
      <c r="AC114" s="28" t="n">
        <v>79596.3</v>
      </c>
      <c r="AD114" s="28" t="n">
        <v>56167.6</v>
      </c>
      <c r="AE114" s="28" t="n">
        <v>72427.8</v>
      </c>
      <c r="AF114" s="28" t="n">
        <v>43976.9</v>
      </c>
      <c r="AG114" s="28" t="n">
        <v>13338.9</v>
      </c>
      <c r="AH114" s="28" t="n">
        <v>79014.1</v>
      </c>
      <c r="AI114" s="94"/>
      <c r="AJ114" s="23" t="n">
        <v>698637.4</v>
      </c>
      <c r="AK114" s="70"/>
    </row>
    <row r="115" customFormat="false" ht="15" hidden="false" customHeight="false" outlineLevel="0" collapsed="false">
      <c r="A115" s="64" t="s">
        <v>228</v>
      </c>
      <c r="B115" s="47" t="n">
        <v>3127404.8</v>
      </c>
      <c r="C115" s="47" t="n">
        <v>2164803.8</v>
      </c>
      <c r="D115" s="47" t="n">
        <v>2015668.81693846</v>
      </c>
      <c r="E115" s="47" t="n">
        <v>361852.5</v>
      </c>
      <c r="F115" s="47" t="n">
        <v>7499695.57943461</v>
      </c>
      <c r="G115" s="47" t="n">
        <v>15783615.205</v>
      </c>
      <c r="H115" s="95" t="n">
        <f aca="false">2085000-H114</f>
        <v>851388</v>
      </c>
      <c r="I115" s="47" t="n">
        <f aca="false">489439-I114</f>
        <v>291142.4356622</v>
      </c>
      <c r="J115" s="47" t="n">
        <f aca="false">757603-J114</f>
        <v>477760.38882138</v>
      </c>
      <c r="K115" s="47" t="n">
        <f aca="false">371148-K114</f>
        <v>223091.04527705</v>
      </c>
      <c r="L115" s="47" t="n">
        <v>216.2</v>
      </c>
      <c r="M115" s="25" t="n">
        <v>8.63454</v>
      </c>
      <c r="N115" s="87" t="n">
        <v>151610</v>
      </c>
      <c r="O115" s="47" t="n">
        <v>625977.9</v>
      </c>
      <c r="P115" s="47" t="n">
        <v>319753.8</v>
      </c>
      <c r="Q115" s="47" t="n">
        <v>253505.6</v>
      </c>
      <c r="R115" s="47" t="n">
        <v>46708.5</v>
      </c>
      <c r="S115" s="47" t="n">
        <v>6010</v>
      </c>
      <c r="T115" s="88" t="n">
        <v>348403.9</v>
      </c>
      <c r="U115" s="93" t="n">
        <v>483689.5</v>
      </c>
      <c r="V115" s="28" t="n">
        <v>328634.5</v>
      </c>
      <c r="W115" s="28" t="n">
        <v>34198.5</v>
      </c>
      <c r="X115" s="28" t="n">
        <v>129989.6</v>
      </c>
      <c r="Y115" s="28"/>
      <c r="Z115" s="28" t="n">
        <v>73534.8</v>
      </c>
      <c r="AA115" s="28" t="n">
        <v>240409.7</v>
      </c>
      <c r="AB115" s="28" t="n">
        <v>106638.3</v>
      </c>
      <c r="AC115" s="28" t="n">
        <v>44718.2</v>
      </c>
      <c r="AD115" s="28" t="n">
        <v>66501.2</v>
      </c>
      <c r="AE115" s="28" t="n">
        <v>89705.4</v>
      </c>
      <c r="AF115" s="28" t="n">
        <v>43008.2</v>
      </c>
      <c r="AG115" s="28" t="n">
        <v>22488.7</v>
      </c>
      <c r="AH115" s="28" t="n">
        <v>13189</v>
      </c>
      <c r="AI115" s="94"/>
      <c r="AJ115" s="23" t="n">
        <v>772464</v>
      </c>
      <c r="AK115" s="70"/>
    </row>
    <row r="116" customFormat="false" ht="15.75" hidden="false" customHeight="false" outlineLevel="0" collapsed="false">
      <c r="A116" s="64" t="s">
        <v>229</v>
      </c>
      <c r="B116" s="47" t="n">
        <v>3597198</v>
      </c>
      <c r="C116" s="47" t="n">
        <v>2321700.1</v>
      </c>
      <c r="D116" s="47" t="s">
        <v>233</v>
      </c>
      <c r="E116" s="47" t="n">
        <v>441293.7</v>
      </c>
      <c r="F116" s="47" t="n">
        <v>8665700.31131287</v>
      </c>
      <c r="G116" s="47" t="n">
        <v>25754359.07</v>
      </c>
      <c r="H116" s="95" t="n">
        <f aca="false">1702000-H115</f>
        <v>850612</v>
      </c>
      <c r="I116" s="47" t="n">
        <f aca="false">598807-I115</f>
        <v>307664.5643378</v>
      </c>
      <c r="J116" s="47" t="n">
        <f aca="false">1224645-J115</f>
        <v>746884.61117862</v>
      </c>
      <c r="K116" s="47" t="n">
        <f aca="false">464674-K115</f>
        <v>241582.95472295</v>
      </c>
      <c r="L116" s="47" t="n">
        <v>300.22</v>
      </c>
      <c r="M116" s="25" t="n">
        <v>8.51073</v>
      </c>
      <c r="N116" s="98" t="n">
        <v>184517.5</v>
      </c>
      <c r="O116" s="99" t="n">
        <v>828209.7</v>
      </c>
      <c r="P116" s="99" t="n">
        <v>441315.8</v>
      </c>
      <c r="Q116" s="99" t="n">
        <v>329360.4</v>
      </c>
      <c r="R116" s="99" t="n">
        <v>50600.8</v>
      </c>
      <c r="S116" s="99" t="n">
        <v>6932.7</v>
      </c>
      <c r="T116" s="100" t="n">
        <v>348527.6</v>
      </c>
      <c r="U116" s="101" t="n">
        <v>502411.7</v>
      </c>
      <c r="V116" s="102" t="n">
        <v>413881.8</v>
      </c>
      <c r="W116" s="102" t="n">
        <v>42647.5</v>
      </c>
      <c r="X116" s="102" t="n">
        <v>318954</v>
      </c>
      <c r="Y116" s="102"/>
      <c r="Z116" s="102" t="n">
        <v>178563.3</v>
      </c>
      <c r="AA116" s="102" t="n">
        <v>352659.5</v>
      </c>
      <c r="AB116" s="102" t="n">
        <v>18436.9</v>
      </c>
      <c r="AC116" s="102" t="n">
        <v>62144.7</v>
      </c>
      <c r="AD116" s="102" t="n">
        <v>45538.8</v>
      </c>
      <c r="AE116" s="102" t="n">
        <v>128856.4</v>
      </c>
      <c r="AF116" s="102" t="n">
        <v>43298</v>
      </c>
      <c r="AG116" s="102" t="n">
        <v>37822</v>
      </c>
      <c r="AH116" s="102" t="n">
        <v>37761.1</v>
      </c>
      <c r="AI116" s="103"/>
      <c r="AJ116" s="23" t="n">
        <v>876663.2</v>
      </c>
      <c r="AK116" s="70" t="n">
        <v>3917033.9</v>
      </c>
    </row>
    <row r="117" customFormat="false" ht="15" hidden="false" customHeight="false" outlineLevel="0" collapsed="false">
      <c r="A117" s="67"/>
      <c r="B117" s="68"/>
      <c r="D117" s="1"/>
      <c r="G117" s="69"/>
      <c r="AK117" s="70"/>
      <c r="AL117" s="104" t="s">
        <v>234</v>
      </c>
    </row>
    <row r="118" customFormat="false" ht="15" hidden="false" customHeight="false" outlineLevel="0" collapsed="false">
      <c r="A118" s="67"/>
      <c r="B118" s="68"/>
      <c r="D118" s="1"/>
      <c r="G118" s="69"/>
    </row>
    <row r="119" customFormat="false" ht="63.75" hidden="false" customHeight="false" outlineLevel="0" collapsed="false">
      <c r="A119" s="105"/>
      <c r="B119" s="105" t="s">
        <v>235</v>
      </c>
      <c r="C119" s="106"/>
      <c r="D119" s="107" t="s">
        <v>236</v>
      </c>
      <c r="G119" s="108"/>
      <c r="H119" s="108"/>
      <c r="I119" s="107"/>
      <c r="J119" s="107"/>
      <c r="K119" s="107"/>
      <c r="L119" s="109"/>
      <c r="M119" s="110"/>
      <c r="N119" s="110"/>
      <c r="O119" s="92"/>
      <c r="P119" s="92"/>
      <c r="Q119" s="92"/>
      <c r="U119" s="92"/>
      <c r="V119" s="92"/>
      <c r="W119" s="92"/>
      <c r="X119" s="92"/>
      <c r="Z119" s="92"/>
      <c r="AA119" s="92"/>
      <c r="AB119" s="92"/>
      <c r="AC119" s="92"/>
    </row>
    <row r="120" customFormat="false" ht="15" hidden="false" customHeight="false" outlineLevel="0" collapsed="false">
      <c r="A120" s="105"/>
      <c r="B120" s="105" t="s">
        <v>237</v>
      </c>
      <c r="C120" s="106"/>
      <c r="D120" s="111"/>
      <c r="E120" s="112"/>
      <c r="I120" s="69"/>
      <c r="J120" s="69"/>
      <c r="K120" s="69"/>
      <c r="N120" s="92"/>
      <c r="O120" s="92"/>
      <c r="P120" s="92"/>
      <c r="Q120" s="92"/>
      <c r="U120" s="92"/>
      <c r="V120" s="92"/>
      <c r="W120" s="92"/>
      <c r="X120" s="92"/>
      <c r="Y120" s="92"/>
      <c r="Z120" s="92"/>
      <c r="AA120" s="92"/>
      <c r="AB120" s="92"/>
      <c r="AC120" s="92"/>
    </row>
    <row r="121" customFormat="false" ht="15" hidden="false" customHeight="false" outlineLevel="0" collapsed="false">
      <c r="A121" s="105"/>
      <c r="B121" s="105" t="s">
        <v>238</v>
      </c>
      <c r="C121" s="106"/>
      <c r="D121" s="105"/>
      <c r="I121" s="69"/>
      <c r="J121" s="69"/>
      <c r="K121" s="69"/>
      <c r="M121" s="69"/>
      <c r="N121" s="92"/>
      <c r="O121" s="92"/>
      <c r="P121" s="92"/>
      <c r="Q121" s="92"/>
      <c r="U121" s="92"/>
      <c r="V121" s="92"/>
      <c r="W121" s="92"/>
      <c r="X121" s="92"/>
      <c r="Y121" s="92"/>
      <c r="Z121" s="92"/>
      <c r="AA121" s="92"/>
      <c r="AB121" s="92"/>
      <c r="AC121" s="92"/>
    </row>
    <row r="122" customFormat="false" ht="15" hidden="false" customHeight="false" outlineLevel="0" collapsed="false">
      <c r="A122" s="105"/>
      <c r="B122" s="105" t="s">
        <v>239</v>
      </c>
      <c r="C122" s="106"/>
      <c r="D122" s="105"/>
      <c r="N122" s="92"/>
      <c r="O122" s="92"/>
      <c r="P122" s="92"/>
      <c r="Q122" s="92"/>
      <c r="U122" s="92"/>
      <c r="V122" s="92"/>
      <c r="W122" s="92"/>
      <c r="X122" s="92"/>
      <c r="Y122" s="92"/>
      <c r="Z122" s="92"/>
      <c r="AA122" s="92"/>
      <c r="AB122" s="92"/>
      <c r="AC122" s="92"/>
    </row>
    <row r="123" customFormat="false" ht="15" hidden="false" customHeight="false" outlineLevel="0" collapsed="false">
      <c r="A123" s="105"/>
      <c r="B123" s="105" t="s">
        <v>240</v>
      </c>
      <c r="C123" s="106"/>
      <c r="D123" s="105"/>
      <c r="N123" s="92"/>
      <c r="O123" s="92"/>
      <c r="P123" s="92"/>
      <c r="Q123" s="92"/>
      <c r="U123" s="92"/>
      <c r="V123" s="92"/>
      <c r="W123" s="92"/>
      <c r="X123" s="92"/>
      <c r="Y123" s="92"/>
      <c r="Z123" s="92"/>
      <c r="AA123" s="92"/>
      <c r="AB123" s="92"/>
      <c r="AC123" s="92"/>
    </row>
    <row r="124" customFormat="false" ht="15" hidden="false" customHeight="false" outlineLevel="0" collapsed="false">
      <c r="A124" s="105"/>
      <c r="B124" s="105" t="s">
        <v>241</v>
      </c>
      <c r="C124" s="106"/>
      <c r="D124" s="105"/>
      <c r="N124" s="92"/>
      <c r="O124" s="92"/>
      <c r="P124" s="92"/>
      <c r="Q124" s="92"/>
      <c r="U124" s="92"/>
      <c r="V124" s="92"/>
      <c r="W124" s="92"/>
      <c r="X124" s="92"/>
      <c r="Y124" s="92"/>
      <c r="Z124" s="92"/>
      <c r="AA124" s="92"/>
      <c r="AB124" s="92"/>
      <c r="AC124" s="92"/>
    </row>
    <row r="125" customFormat="false" ht="15" hidden="false" customHeight="false" outlineLevel="0" collapsed="false">
      <c r="A125" s="105"/>
      <c r="B125" s="105" t="s">
        <v>242</v>
      </c>
      <c r="C125" s="106"/>
      <c r="D125" s="105"/>
      <c r="H125" s="92"/>
      <c r="I125" s="92"/>
      <c r="J125" s="92"/>
      <c r="K125" s="92"/>
      <c r="M125" s="92"/>
      <c r="N125" s="92"/>
      <c r="O125" s="92"/>
      <c r="P125" s="92"/>
      <c r="Q125" s="92"/>
      <c r="U125" s="92"/>
      <c r="V125" s="92"/>
      <c r="W125" s="92"/>
      <c r="X125" s="92"/>
      <c r="Y125" s="92"/>
      <c r="Z125" s="92"/>
      <c r="AA125" s="92"/>
      <c r="AB125" s="92"/>
      <c r="AC125" s="92"/>
    </row>
    <row r="126" customFormat="false" ht="15" hidden="false" customHeight="false" outlineLevel="0" collapsed="false">
      <c r="A126" s="105"/>
      <c r="B126" s="105" t="s">
        <v>243</v>
      </c>
      <c r="C126" s="106"/>
      <c r="D126" s="105"/>
      <c r="N126" s="92"/>
      <c r="O126" s="92"/>
      <c r="P126" s="92"/>
      <c r="Q126" s="92"/>
      <c r="U126" s="92"/>
      <c r="V126" s="92"/>
      <c r="W126" s="92"/>
      <c r="X126" s="92"/>
      <c r="Y126" s="92"/>
      <c r="Z126" s="92"/>
      <c r="AA126" s="92"/>
      <c r="AB126" s="92"/>
      <c r="AC126" s="92"/>
    </row>
    <row r="127" customFormat="false" ht="15" hidden="false" customHeight="false" outlineLevel="0" collapsed="false">
      <c r="A127" s="105"/>
      <c r="B127" s="105" t="s">
        <v>244</v>
      </c>
      <c r="C127" s="106"/>
      <c r="D127" s="105"/>
      <c r="U127" s="92"/>
      <c r="V127" s="92"/>
      <c r="W127" s="92"/>
      <c r="X127" s="92"/>
      <c r="Y127" s="92"/>
      <c r="Z127" s="92"/>
      <c r="AA127" s="92"/>
      <c r="AB127" s="92"/>
      <c r="AC127" s="92"/>
    </row>
    <row r="128" customFormat="false" ht="15" hidden="false" customHeight="false" outlineLevel="0" collapsed="false">
      <c r="A128" s="105"/>
      <c r="B128" s="105" t="s">
        <v>245</v>
      </c>
      <c r="C128" s="106"/>
      <c r="D128" s="105"/>
      <c r="U128" s="92"/>
      <c r="V128" s="92"/>
      <c r="W128" s="92"/>
      <c r="X128" s="92"/>
      <c r="Y128" s="92"/>
      <c r="Z128" s="92"/>
      <c r="AA128" s="92"/>
      <c r="AB128" s="92"/>
      <c r="AC128" s="92"/>
    </row>
    <row r="129" customFormat="false" ht="15" hidden="false" customHeight="false" outlineLevel="0" collapsed="false">
      <c r="A129" s="105"/>
      <c r="B129" s="105" t="s">
        <v>246</v>
      </c>
      <c r="C129" s="106"/>
      <c r="D129" s="105"/>
      <c r="U129" s="92"/>
      <c r="V129" s="92"/>
      <c r="W129" s="92"/>
      <c r="X129" s="92"/>
      <c r="Y129" s="92"/>
      <c r="Z129" s="92"/>
      <c r="AA129" s="92"/>
      <c r="AB129" s="92"/>
      <c r="AC129" s="92"/>
    </row>
    <row r="130" customFormat="false" ht="15" hidden="false" customHeight="false" outlineLevel="0" collapsed="false">
      <c r="A130" s="105"/>
      <c r="B130" s="105" t="s">
        <v>247</v>
      </c>
      <c r="C130" s="106"/>
      <c r="D130" s="105"/>
      <c r="U130" s="92"/>
      <c r="V130" s="92"/>
      <c r="W130" s="92"/>
      <c r="X130" s="92"/>
      <c r="Y130" s="92"/>
      <c r="Z130" s="92"/>
      <c r="AA130" s="92"/>
      <c r="AB130" s="92"/>
      <c r="AC130" s="92"/>
    </row>
    <row r="131" customFormat="false" ht="15" hidden="false" customHeight="false" outlineLevel="0" collapsed="false">
      <c r="A131" s="105"/>
      <c r="B131" s="105" t="s">
        <v>248</v>
      </c>
      <c r="C131" s="106"/>
      <c r="D131" s="105"/>
      <c r="U131" s="92"/>
      <c r="V131" s="92"/>
      <c r="W131" s="92"/>
      <c r="X131" s="92"/>
      <c r="Y131" s="92"/>
      <c r="Z131" s="92"/>
      <c r="AA131" s="92"/>
      <c r="AB131" s="92"/>
      <c r="AC131" s="92"/>
    </row>
    <row r="132" customFormat="false" ht="15" hidden="false" customHeight="false" outlineLevel="0" collapsed="false">
      <c r="A132" s="105"/>
      <c r="B132" s="105" t="s">
        <v>249</v>
      </c>
      <c r="C132" s="106"/>
      <c r="D132" s="105"/>
      <c r="V132" s="92"/>
      <c r="W132" s="92"/>
      <c r="X132" s="92"/>
      <c r="Y132" s="92"/>
      <c r="Z132" s="92"/>
      <c r="AA132" s="92"/>
      <c r="AB132" s="92"/>
      <c r="AC132" s="92"/>
    </row>
    <row r="133" customFormat="false" ht="15" hidden="false" customHeight="false" outlineLevel="0" collapsed="false">
      <c r="A133" s="105"/>
      <c r="B133" s="105" t="s">
        <v>250</v>
      </c>
      <c r="C133" s="106"/>
      <c r="D133" s="105"/>
      <c r="V133" s="92"/>
      <c r="W133" s="92"/>
      <c r="X133" s="92"/>
      <c r="Y133" s="92"/>
      <c r="Z133" s="92"/>
    </row>
    <row r="134" customFormat="false" ht="15" hidden="false" customHeight="false" outlineLevel="0" collapsed="false">
      <c r="A134" s="105"/>
      <c r="B134" s="105" t="s">
        <v>251</v>
      </c>
      <c r="C134" s="106"/>
      <c r="D134" s="105"/>
    </row>
    <row r="135" customFormat="false" ht="15" hidden="false" customHeight="false" outlineLevel="0" collapsed="false">
      <c r="A135" s="105"/>
      <c r="B135" s="105" t="s">
        <v>252</v>
      </c>
      <c r="C135" s="106"/>
      <c r="D135" s="105"/>
    </row>
    <row r="136" customFormat="false" ht="15" hidden="false" customHeight="false" outlineLevel="0" collapsed="false">
      <c r="A136" s="105"/>
      <c r="B136" s="105" t="s">
        <v>253</v>
      </c>
      <c r="C136" s="106"/>
      <c r="D136" s="105"/>
    </row>
    <row r="137" customFormat="false" ht="15" hidden="false" customHeight="false" outlineLevel="0" collapsed="false">
      <c r="A137" s="105"/>
      <c r="B137" s="105" t="s">
        <v>254</v>
      </c>
      <c r="C137" s="106"/>
      <c r="D137" s="105"/>
    </row>
    <row r="138" customFormat="false" ht="15" hidden="false" customHeight="false" outlineLevel="0" collapsed="false">
      <c r="A138" s="105"/>
      <c r="B138" s="105" t="s">
        <v>255</v>
      </c>
      <c r="C138" s="106"/>
      <c r="D138" s="105"/>
    </row>
    <row r="139" customFormat="false" ht="15" hidden="false" customHeight="false" outlineLevel="0" collapsed="false">
      <c r="A139" s="105"/>
      <c r="B139" s="105" t="s">
        <v>256</v>
      </c>
      <c r="C139" s="106"/>
      <c r="D139" s="105"/>
    </row>
    <row r="140" customFormat="false" ht="15" hidden="false" customHeight="false" outlineLevel="0" collapsed="false">
      <c r="A140" s="105"/>
      <c r="B140" s="105" t="s">
        <v>257</v>
      </c>
      <c r="C140" s="106"/>
      <c r="D140" s="105"/>
    </row>
    <row r="141" customFormat="false" ht="15" hidden="false" customHeight="false" outlineLevel="0" collapsed="false">
      <c r="A141" s="105"/>
      <c r="B141" s="105" t="s">
        <v>258</v>
      </c>
      <c r="C141" s="106"/>
      <c r="D141" s="105"/>
    </row>
    <row r="142" customFormat="false" ht="15" hidden="false" customHeight="false" outlineLevel="0" collapsed="false">
      <c r="A142" s="105"/>
      <c r="B142" s="105" t="s">
        <v>259</v>
      </c>
      <c r="C142" s="106"/>
      <c r="D142" s="105"/>
    </row>
    <row r="143" customFormat="false" ht="15" hidden="false" customHeight="false" outlineLevel="0" collapsed="false">
      <c r="A143" s="105"/>
      <c r="B143" s="105" t="s">
        <v>260</v>
      </c>
      <c r="C143" s="106"/>
      <c r="D143" s="105"/>
    </row>
    <row r="144" customFormat="false" ht="15" hidden="false" customHeight="false" outlineLevel="0" collapsed="false">
      <c r="A144" s="105"/>
      <c r="B144" s="105" t="s">
        <v>261</v>
      </c>
      <c r="C144" s="106"/>
      <c r="D144" s="105"/>
    </row>
    <row r="145" customFormat="false" ht="15" hidden="false" customHeight="false" outlineLevel="0" collapsed="false">
      <c r="A145" s="105"/>
      <c r="B145" s="105" t="s">
        <v>262</v>
      </c>
      <c r="C145" s="106"/>
      <c r="D145" s="105"/>
    </row>
    <row r="146" customFormat="false" ht="15" hidden="false" customHeight="false" outlineLevel="0" collapsed="false">
      <c r="A146" s="105"/>
      <c r="B146" s="113" t="s">
        <v>263</v>
      </c>
      <c r="C146" s="106"/>
      <c r="D146" s="105"/>
    </row>
    <row r="147" customFormat="false" ht="15" hidden="false" customHeight="false" outlineLevel="0" collapsed="false">
      <c r="A147" s="105"/>
      <c r="B147" s="113" t="s">
        <v>264</v>
      </c>
      <c r="C147" s="106"/>
      <c r="D147" s="105"/>
    </row>
    <row r="148" customFormat="false" ht="15" hidden="false" customHeight="false" outlineLevel="0" collapsed="false">
      <c r="A148" s="105"/>
      <c r="B148" s="113" t="s">
        <v>265</v>
      </c>
      <c r="C148" s="106"/>
      <c r="D148" s="105"/>
    </row>
    <row r="149" customFormat="false" ht="15" hidden="false" customHeight="false" outlineLevel="0" collapsed="false">
      <c r="A149" s="105"/>
      <c r="B149" s="105" t="s">
        <v>266</v>
      </c>
      <c r="C149" s="106"/>
      <c r="D149" s="105"/>
    </row>
    <row r="150" customFormat="false" ht="15" hidden="false" customHeight="false" outlineLevel="0" collapsed="false">
      <c r="A150" s="105"/>
      <c r="B150" s="105" t="s">
        <v>267</v>
      </c>
      <c r="C150" s="106"/>
      <c r="D150" s="105"/>
    </row>
    <row r="151" customFormat="false" ht="15" hidden="false" customHeight="false" outlineLevel="0" collapsed="false">
      <c r="A151" s="105"/>
      <c r="B151" s="105" t="s">
        <v>268</v>
      </c>
      <c r="C151" s="106"/>
      <c r="D151" s="105"/>
    </row>
    <row r="152" customFormat="false" ht="15" hidden="false" customHeight="false" outlineLevel="0" collapsed="false">
      <c r="A152" s="105"/>
      <c r="B152" s="105" t="s">
        <v>269</v>
      </c>
      <c r="C152" s="106"/>
      <c r="D152" s="105"/>
    </row>
    <row r="153" customFormat="false" ht="15" hidden="false" customHeight="false" outlineLevel="0" collapsed="false">
      <c r="A153" s="105"/>
      <c r="B153" s="105" t="s">
        <v>270</v>
      </c>
      <c r="C153" s="106"/>
      <c r="D153" s="105"/>
    </row>
    <row r="154" customFormat="false" ht="15" hidden="false" customHeight="false" outlineLevel="0" collapsed="false">
      <c r="A154" s="105"/>
      <c r="B154" s="105" t="s">
        <v>271</v>
      </c>
      <c r="C154" s="106"/>
      <c r="D154" s="105"/>
    </row>
    <row r="155" customFormat="false" ht="15" hidden="false" customHeight="false" outlineLevel="0" collapsed="false">
      <c r="A155" s="105"/>
      <c r="B155" s="105" t="s">
        <v>272</v>
      </c>
      <c r="C155" s="106"/>
      <c r="D155" s="105"/>
    </row>
    <row r="156" customFormat="false" ht="15" hidden="false" customHeight="false" outlineLevel="0" collapsed="false">
      <c r="A156" s="105"/>
      <c r="B156" s="105" t="s">
        <v>273</v>
      </c>
      <c r="C156" s="106"/>
      <c r="D156" s="105"/>
    </row>
    <row r="157" customFormat="false" ht="15" hidden="false" customHeight="false" outlineLevel="0" collapsed="false">
      <c r="A157" s="105"/>
      <c r="B157" s="105" t="s">
        <v>274</v>
      </c>
      <c r="C157" s="106"/>
      <c r="D157" s="105"/>
    </row>
    <row r="158" customFormat="false" ht="15" hidden="false" customHeight="false" outlineLevel="0" collapsed="false">
      <c r="A158" s="105"/>
      <c r="B158" s="105" t="s">
        <v>275</v>
      </c>
      <c r="C158" s="106"/>
      <c r="D158" s="105"/>
    </row>
  </sheetData>
  <mergeCells count="9">
    <mergeCell ref="N1:T1"/>
    <mergeCell ref="U1:AI1"/>
    <mergeCell ref="AL1:AN1"/>
    <mergeCell ref="AO1:AQ1"/>
    <mergeCell ref="AR1:AW1"/>
    <mergeCell ref="AX1:BG1"/>
    <mergeCell ref="AR2:AS2"/>
    <mergeCell ref="AT2:AU2"/>
    <mergeCell ref="AV2:AW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73.28"/>
    <col collapsed="false" customWidth="true" hidden="false" outlineLevel="0" max="3" min="3" style="0" width="10"/>
    <col collapsed="false" customWidth="true" hidden="false" outlineLevel="0" max="4" min="4" style="0" width="41.86"/>
    <col collapsed="false" customWidth="true" hidden="false" outlineLevel="0" max="1025" min="5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25"/>
      <c r="D1" s="25"/>
    </row>
    <row r="2" customFormat="false" ht="15" hidden="false" customHeight="false" outlineLevel="0" collapsed="false">
      <c r="A2" s="115" t="s">
        <v>3</v>
      </c>
      <c r="B2" s="116" t="s">
        <v>278</v>
      </c>
      <c r="C2" s="25" t="s">
        <v>3</v>
      </c>
      <c r="D2" s="25" t="s">
        <v>235</v>
      </c>
    </row>
    <row r="3" customFormat="false" ht="15" hidden="false" customHeight="false" outlineLevel="0" collapsed="false">
      <c r="A3" s="117" t="s">
        <v>4</v>
      </c>
      <c r="B3" s="116" t="s">
        <v>279</v>
      </c>
      <c r="C3" s="117" t="s">
        <v>4</v>
      </c>
      <c r="D3" s="25" t="s">
        <v>240</v>
      </c>
    </row>
    <row r="4" customFormat="false" ht="15" hidden="false" customHeight="false" outlineLevel="0" collapsed="false">
      <c r="A4" s="118" t="s">
        <v>93</v>
      </c>
      <c r="B4" s="118" t="s">
        <v>280</v>
      </c>
      <c r="C4" s="119" t="s">
        <v>93</v>
      </c>
      <c r="D4" s="25" t="s">
        <v>281</v>
      </c>
    </row>
    <row r="5" customFormat="false" ht="15" hidden="false" customHeight="false" outlineLevel="0" collapsed="false">
      <c r="A5" s="117" t="s">
        <v>6</v>
      </c>
      <c r="B5" s="116" t="s">
        <v>282</v>
      </c>
      <c r="C5" s="117" t="s">
        <v>6</v>
      </c>
      <c r="D5" s="25" t="s">
        <v>283</v>
      </c>
    </row>
    <row r="6" customFormat="false" ht="15" hidden="false" customHeight="false" outlineLevel="0" collapsed="false">
      <c r="A6" s="117" t="s">
        <v>94</v>
      </c>
      <c r="B6" s="116" t="s">
        <v>284</v>
      </c>
      <c r="C6" s="120" t="s">
        <v>94</v>
      </c>
      <c r="D6" s="25" t="s">
        <v>262</v>
      </c>
    </row>
    <row r="7" customFormat="false" ht="15" hidden="false" customHeight="false" outlineLevel="0" collapsed="false">
      <c r="A7" s="121" t="s">
        <v>84</v>
      </c>
      <c r="B7" s="115" t="s">
        <v>285</v>
      </c>
      <c r="C7" s="49" t="s">
        <v>84</v>
      </c>
      <c r="D7" s="25" t="s">
        <v>264</v>
      </c>
    </row>
    <row r="8" customFormat="false" ht="15" hidden="false" customHeight="false" outlineLevel="0" collapsed="false">
      <c r="A8" s="121" t="s">
        <v>95</v>
      </c>
      <c r="B8" s="115" t="s">
        <v>286</v>
      </c>
      <c r="C8" s="49" t="s">
        <v>95</v>
      </c>
      <c r="D8" s="25" t="s">
        <v>265</v>
      </c>
    </row>
    <row r="9" customFormat="false" ht="15" hidden="false" customHeight="false" outlineLevel="0" collapsed="false">
      <c r="A9" s="49" t="s">
        <v>96</v>
      </c>
      <c r="B9" s="25" t="s">
        <v>287</v>
      </c>
      <c r="C9" s="49" t="s">
        <v>96</v>
      </c>
      <c r="D9" s="25" t="s">
        <v>266</v>
      </c>
    </row>
    <row r="10" customFormat="false" ht="15" hidden="false" customHeight="false" outlineLevel="0" collapsed="false">
      <c r="A10" s="49" t="s">
        <v>97</v>
      </c>
      <c r="B10" s="25" t="s">
        <v>288</v>
      </c>
      <c r="C10" s="49" t="s">
        <v>97</v>
      </c>
      <c r="D10" s="25" t="s">
        <v>289</v>
      </c>
    </row>
    <row r="11" customFormat="false" ht="15" hidden="false" customHeight="false" outlineLevel="0" collapsed="false">
      <c r="A11" s="49" t="s">
        <v>98</v>
      </c>
      <c r="B11" s="25" t="s">
        <v>290</v>
      </c>
      <c r="C11" s="49" t="s">
        <v>98</v>
      </c>
      <c r="D11" s="25" t="s">
        <v>268</v>
      </c>
    </row>
    <row r="12" customFormat="false" ht="15" hidden="false" customHeight="false" outlineLevel="0" collapsed="false">
      <c r="A12" s="49" t="s">
        <v>71</v>
      </c>
      <c r="B12" s="25" t="s">
        <v>291</v>
      </c>
      <c r="C12" s="49" t="s">
        <v>71</v>
      </c>
      <c r="D12" s="25" t="s">
        <v>273</v>
      </c>
    </row>
    <row r="13" customFormat="false" ht="15" hidden="false" customHeight="false" outlineLevel="0" collapsed="false">
      <c r="A13" s="49" t="s">
        <v>77</v>
      </c>
      <c r="B13" s="25" t="s">
        <v>292</v>
      </c>
      <c r="C13" s="49" t="s">
        <v>77</v>
      </c>
      <c r="D13" s="25" t="s">
        <v>275</v>
      </c>
    </row>
    <row r="14" customFormat="false" ht="15" hidden="false" customHeight="false" outlineLevel="0" collapsed="false">
      <c r="A14" s="25"/>
      <c r="B14" s="25" t="s">
        <v>293</v>
      </c>
      <c r="C14" s="25"/>
      <c r="D14" s="25"/>
    </row>
    <row r="15" customFormat="false" ht="15" hidden="false" customHeight="false" outlineLevel="0" collapsed="false">
      <c r="A15" s="49"/>
      <c r="B15" s="25" t="s">
        <v>294</v>
      </c>
      <c r="C15" s="25"/>
      <c r="D15" s="25"/>
    </row>
    <row r="16" customFormat="false" ht="15" hidden="false" customHeight="false" outlineLevel="0" collapsed="false">
      <c r="A16" s="25"/>
      <c r="B16" s="25" t="s">
        <v>295</v>
      </c>
      <c r="C16" s="25"/>
      <c r="D16" s="25"/>
    </row>
    <row r="17" customFormat="false" ht="15" hidden="false" customHeight="false" outlineLevel="0" collapsed="false">
      <c r="A17" s="25"/>
      <c r="B17" s="25" t="s">
        <v>296</v>
      </c>
      <c r="C17" s="25"/>
      <c r="D17" s="25"/>
    </row>
    <row r="18" customFormat="false" ht="15" hidden="false" customHeight="false" outlineLevel="0" collapsed="false">
      <c r="A18" s="25"/>
      <c r="B18" s="25" t="s">
        <v>297</v>
      </c>
      <c r="C18" s="25"/>
      <c r="D18" s="25"/>
    </row>
    <row r="19" customFormat="false" ht="15" hidden="false" customHeight="false" outlineLevel="0" collapsed="false">
      <c r="A19" s="25"/>
      <c r="B19" s="25" t="s">
        <v>298</v>
      </c>
      <c r="C19" s="25"/>
      <c r="D19" s="25"/>
    </row>
    <row r="20" customFormat="false" ht="15" hidden="false" customHeight="false" outlineLevel="0" collapsed="false">
      <c r="A20" s="25"/>
      <c r="B20" s="25" t="s">
        <v>299</v>
      </c>
      <c r="C20" s="25"/>
      <c r="D20" s="25"/>
    </row>
    <row r="21" customFormat="false" ht="15" hidden="false" customHeight="false" outlineLevel="0" collapsed="false">
      <c r="A21" s="25"/>
      <c r="B21" s="25" t="s">
        <v>91</v>
      </c>
      <c r="C21" s="25"/>
      <c r="D21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1.42"/>
    <col collapsed="false" customWidth="true" hidden="false" outlineLevel="0" max="3" min="3" style="22" width="167.86"/>
    <col collapsed="false" customWidth="true" hidden="false" outlineLevel="0" max="1025" min="4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114" t="s">
        <v>300</v>
      </c>
    </row>
    <row r="2" customFormat="false" ht="15" hidden="false" customHeight="false" outlineLevel="0" collapsed="false">
      <c r="A2" s="25" t="s">
        <v>3</v>
      </c>
      <c r="B2" s="65" t="s">
        <v>278</v>
      </c>
      <c r="C2" s="122" t="s">
        <v>301</v>
      </c>
    </row>
    <row r="3" customFormat="false" ht="15" hidden="false" customHeight="false" outlineLevel="0" collapsed="false">
      <c r="A3" s="117" t="s">
        <v>4</v>
      </c>
      <c r="B3" s="65" t="s">
        <v>279</v>
      </c>
      <c r="C3" s="122" t="s">
        <v>302</v>
      </c>
    </row>
    <row r="4" customFormat="false" ht="15" hidden="false" customHeight="false" outlineLevel="0" collapsed="false">
      <c r="A4" s="119" t="s">
        <v>93</v>
      </c>
      <c r="B4" s="119" t="s">
        <v>280</v>
      </c>
      <c r="C4" s="122" t="s">
        <v>302</v>
      </c>
    </row>
    <row r="5" customFormat="false" ht="15" hidden="false" customHeight="false" outlineLevel="0" collapsed="false">
      <c r="A5" s="117" t="s">
        <v>6</v>
      </c>
      <c r="B5" s="65" t="s">
        <v>282</v>
      </c>
      <c r="C5" s="122" t="s">
        <v>302</v>
      </c>
    </row>
    <row r="6" customFormat="false" ht="15" hidden="false" customHeight="false" outlineLevel="0" collapsed="false">
      <c r="A6" s="120" t="s">
        <v>94</v>
      </c>
      <c r="B6" s="65" t="s">
        <v>284</v>
      </c>
      <c r="C6" s="122" t="s">
        <v>302</v>
      </c>
    </row>
    <row r="7" customFormat="false" ht="15" hidden="false" customHeight="false" outlineLevel="0" collapsed="false">
      <c r="A7" s="49" t="s">
        <v>84</v>
      </c>
      <c r="B7" s="25" t="s">
        <v>285</v>
      </c>
      <c r="C7" s="122" t="s">
        <v>302</v>
      </c>
    </row>
    <row r="8" customFormat="false" ht="15" hidden="false" customHeight="false" outlineLevel="0" collapsed="false">
      <c r="A8" s="49" t="s">
        <v>95</v>
      </c>
      <c r="B8" s="25" t="s">
        <v>286</v>
      </c>
      <c r="C8" s="122" t="s">
        <v>302</v>
      </c>
    </row>
    <row r="9" customFormat="false" ht="15" hidden="false" customHeight="false" outlineLevel="0" collapsed="false">
      <c r="A9" s="49" t="s">
        <v>96</v>
      </c>
      <c r="B9" s="25" t="s">
        <v>287</v>
      </c>
      <c r="C9" s="122" t="s">
        <v>302</v>
      </c>
    </row>
    <row r="10" customFormat="false" ht="15" hidden="false" customHeight="false" outlineLevel="0" collapsed="false">
      <c r="A10" s="49" t="s">
        <v>97</v>
      </c>
      <c r="B10" s="25" t="s">
        <v>288</v>
      </c>
      <c r="C10" s="122" t="s">
        <v>302</v>
      </c>
    </row>
    <row r="11" customFormat="false" ht="15" hidden="false" customHeight="false" outlineLevel="0" collapsed="false">
      <c r="A11" s="49" t="s">
        <v>98</v>
      </c>
      <c r="B11" s="25" t="s">
        <v>290</v>
      </c>
      <c r="C11" s="122" t="s">
        <v>302</v>
      </c>
    </row>
    <row r="12" customFormat="false" ht="15" hidden="false" customHeight="false" outlineLevel="0" collapsed="false">
      <c r="A12" s="49" t="s">
        <v>71</v>
      </c>
      <c r="B12" s="25" t="s">
        <v>291</v>
      </c>
      <c r="C12" s="122" t="s">
        <v>302</v>
      </c>
    </row>
    <row r="13" customFormat="false" ht="15" hidden="false" customHeight="false" outlineLevel="0" collapsed="false">
      <c r="A13" s="49" t="s">
        <v>77</v>
      </c>
      <c r="B13" s="25" t="s">
        <v>292</v>
      </c>
      <c r="C13" s="122" t="s">
        <v>302</v>
      </c>
    </row>
    <row r="14" customFormat="false" ht="15" hidden="false" customHeight="false" outlineLevel="0" collapsed="false">
      <c r="A14" s="25"/>
      <c r="B14" s="25" t="s">
        <v>293</v>
      </c>
      <c r="C14" s="122" t="s">
        <v>303</v>
      </c>
    </row>
    <row r="15" customFormat="false" ht="15" hidden="false" customHeight="false" outlineLevel="0" collapsed="false">
      <c r="A15" s="25"/>
      <c r="B15" s="25" t="s">
        <v>294</v>
      </c>
      <c r="C15" s="122" t="s">
        <v>304</v>
      </c>
    </row>
    <row r="16" customFormat="false" ht="15" hidden="false" customHeight="false" outlineLevel="0" collapsed="false">
      <c r="A16" s="25"/>
      <c r="B16" s="25" t="s">
        <v>295</v>
      </c>
      <c r="C16" s="122" t="s">
        <v>305</v>
      </c>
    </row>
    <row r="17" customFormat="false" ht="15" hidden="false" customHeight="false" outlineLevel="0" collapsed="false">
      <c r="A17" s="25"/>
      <c r="B17" s="25" t="s">
        <v>296</v>
      </c>
      <c r="C17" s="122" t="s">
        <v>306</v>
      </c>
    </row>
    <row r="18" customFormat="false" ht="15" hidden="false" customHeight="false" outlineLevel="0" collapsed="false">
      <c r="A18" s="25"/>
      <c r="B18" s="25" t="s">
        <v>297</v>
      </c>
      <c r="C18" s="122" t="s">
        <v>307</v>
      </c>
    </row>
    <row r="19" customFormat="false" ht="15" hidden="false" customHeight="false" outlineLevel="0" collapsed="false">
      <c r="A19" s="25"/>
      <c r="B19" s="25" t="s">
        <v>298</v>
      </c>
      <c r="C19" s="122" t="s">
        <v>308</v>
      </c>
    </row>
    <row r="20" customFormat="false" ht="15" hidden="false" customHeight="false" outlineLevel="0" collapsed="false">
      <c r="A20" s="25"/>
      <c r="B20" s="25" t="s">
        <v>299</v>
      </c>
      <c r="C20" s="122" t="s">
        <v>309</v>
      </c>
    </row>
    <row r="21" customFormat="false" ht="15" hidden="false" customHeight="false" outlineLevel="0" collapsed="false">
      <c r="A21" s="25"/>
      <c r="B21" s="25" t="s">
        <v>91</v>
      </c>
      <c r="C21" s="122" t="s">
        <v>310</v>
      </c>
    </row>
    <row r="24" customFormat="false" ht="15" hidden="false" customHeight="false" outlineLevel="0" collapsed="false">
      <c r="B24" s="0" t="s">
        <v>311</v>
      </c>
    </row>
    <row r="25" customFormat="false" ht="15" hidden="false" customHeight="false" outlineLevel="0" collapsed="false">
      <c r="A25" s="0" t="n">
        <v>1</v>
      </c>
      <c r="B25" s="0" t="s">
        <v>312</v>
      </c>
    </row>
    <row r="26" customFormat="false" ht="15" hidden="false" customHeight="false" outlineLevel="0" collapsed="false">
      <c r="A26" s="0" t="n">
        <v>2</v>
      </c>
      <c r="B26" s="0" t="s">
        <v>313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0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182" activePane="bottomRight" state="frozen"/>
      <selection pane="topLeft" activeCell="A1" activeCellId="0" sqref="A1"/>
      <selection pane="topRight" activeCell="B1" activeCellId="0" sqref="B1"/>
      <selection pane="bottomLeft" activeCell="A182" activeCellId="0" sqref="A182"/>
      <selection pane="bottomRight" activeCell="H93" activeCellId="0" sqref="H93"/>
    </sheetView>
  </sheetViews>
  <sheetFormatPr defaultRowHeight="11.25" zeroHeight="false" outlineLevelRow="0" outlineLevelCol="0"/>
  <cols>
    <col collapsed="false" customWidth="true" hidden="false" outlineLevel="0" max="1" min="1" style="123" width="9.14"/>
    <col collapsed="false" customWidth="true" hidden="false" outlineLevel="0" max="2" min="2" style="124" width="9.29"/>
    <col collapsed="false" customWidth="true" hidden="false" outlineLevel="0" max="3" min="3" style="125" width="9.29"/>
    <col collapsed="false" customWidth="true" hidden="false" outlineLevel="0" max="4" min="4" style="125" width="11.99"/>
    <col collapsed="false" customWidth="true" hidden="false" outlineLevel="0" max="5" min="5" style="125" width="10.58"/>
    <col collapsed="false" customWidth="true" hidden="false" outlineLevel="0" max="11" min="6" style="125" width="11.29"/>
    <col collapsed="false" customWidth="true" hidden="false" outlineLevel="0" max="12" min="12" style="125" width="12.29"/>
    <col collapsed="false" customWidth="true" hidden="false" outlineLevel="0" max="13" min="13" style="123" width="9.29"/>
    <col collapsed="false" customWidth="true" hidden="false" outlineLevel="0" max="14" min="14" style="125" width="9.29"/>
    <col collapsed="false" customWidth="true" hidden="false" outlineLevel="0" max="15" min="15" style="123" width="18.85"/>
    <col collapsed="false" customWidth="true" hidden="false" outlineLevel="0" max="16" min="16" style="123" width="13.86"/>
    <col collapsed="false" customWidth="true" hidden="false" outlineLevel="0" max="17" min="17" style="123" width="11.29"/>
    <col collapsed="false" customWidth="true" hidden="false" outlineLevel="0" max="18" min="18" style="123" width="16.86"/>
    <col collapsed="false" customWidth="true" hidden="false" outlineLevel="0" max="19" min="19" style="123" width="27.99"/>
    <col collapsed="false" customWidth="true" hidden="false" outlineLevel="0" max="20" min="20" style="123" width="14.43"/>
    <col collapsed="false" customWidth="true" hidden="false" outlineLevel="0" max="21" min="21" style="123" width="10.29"/>
    <col collapsed="false" customWidth="true" hidden="false" outlineLevel="0" max="22" min="22" style="123" width="12.14"/>
    <col collapsed="false" customWidth="true" hidden="false" outlineLevel="0" max="23" min="23" style="123" width="9.58"/>
    <col collapsed="false" customWidth="true" hidden="false" outlineLevel="0" max="24" min="24" style="123" width="12.42"/>
    <col collapsed="false" customWidth="true" hidden="false" outlineLevel="0" max="25" min="25" style="123" width="21.86"/>
    <col collapsed="false" customWidth="true" hidden="false" outlineLevel="0" max="26" min="26" style="123" width="15.71"/>
    <col collapsed="false" customWidth="true" hidden="false" outlineLevel="0" max="27" min="27" style="123" width="12.14"/>
    <col collapsed="false" customWidth="true" hidden="false" outlineLevel="0" max="28" min="28" style="123" width="17.14"/>
    <col collapsed="false" customWidth="true" hidden="false" outlineLevel="0" max="29" min="29" style="123" width="26.29"/>
    <col collapsed="false" customWidth="true" hidden="false" outlineLevel="0" max="30" min="30" style="123" width="13.43"/>
    <col collapsed="false" customWidth="true" hidden="false" outlineLevel="0" max="31" min="31" style="123" width="13.57"/>
    <col collapsed="false" customWidth="true" hidden="false" outlineLevel="0" max="32" min="32" style="125" width="16.14"/>
    <col collapsed="false" customWidth="true" hidden="false" outlineLevel="0" max="33" min="33" style="125" width="18.85"/>
    <col collapsed="false" customWidth="true" hidden="false" outlineLevel="0" max="34" min="34" style="106" width="12.71"/>
    <col collapsed="false" customWidth="true" hidden="false" outlineLevel="0" max="35" min="35" style="125" width="10"/>
    <col collapsed="false" customWidth="true" hidden="false" outlineLevel="0" max="36" min="36" style="125" width="10.71"/>
    <col collapsed="false" customWidth="true" hidden="false" outlineLevel="0" max="37" min="37" style="125" width="8.42"/>
    <col collapsed="false" customWidth="true" hidden="false" outlineLevel="0" max="38" min="38" style="126" width="10.99"/>
    <col collapsed="false" customWidth="true" hidden="false" outlineLevel="0" max="39" min="39" style="123" width="8.71"/>
    <col collapsed="false" customWidth="true" hidden="false" outlineLevel="0" max="40" min="40" style="123" width="12.86"/>
    <col collapsed="false" customWidth="true" hidden="false" outlineLevel="0" max="43" min="41" style="127" width="14.7"/>
    <col collapsed="false" customWidth="true" hidden="false" outlineLevel="0" max="44" min="44" style="127" width="12.86"/>
    <col collapsed="false" customWidth="true" hidden="false" outlineLevel="0" max="45" min="45" style="127" width="14.7"/>
    <col collapsed="false" customWidth="true" hidden="false" outlineLevel="0" max="46" min="46" style="123" width="11.99"/>
    <col collapsed="false" customWidth="true" hidden="false" outlineLevel="0" max="1025" min="47" style="125" width="9.14"/>
  </cols>
  <sheetData>
    <row r="1" customFormat="false" ht="11.25" hidden="false" customHeight="false" outlineLevel="0" collapsed="false">
      <c r="O1" s="128" t="s">
        <v>314</v>
      </c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9" t="s">
        <v>315</v>
      </c>
      <c r="AG1" s="130"/>
      <c r="AH1" s="130"/>
      <c r="AI1" s="130"/>
      <c r="AJ1" s="131"/>
      <c r="AK1" s="132"/>
      <c r="AL1" s="132"/>
      <c r="AM1" s="133"/>
      <c r="AN1" s="134"/>
    </row>
    <row r="2" customFormat="false" ht="11.25" hidden="false" customHeight="false" outlineLevel="0" collapsed="false">
      <c r="A2" s="135"/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5"/>
      <c r="N2" s="137"/>
      <c r="O2" s="138" t="s">
        <v>316</v>
      </c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9"/>
      <c r="AF2" s="140" t="s">
        <v>317</v>
      </c>
      <c r="AG2" s="140"/>
      <c r="AH2" s="141"/>
      <c r="AI2" s="141"/>
      <c r="AJ2" s="142"/>
      <c r="AK2" s="132"/>
      <c r="AL2" s="132"/>
      <c r="AM2" s="143"/>
      <c r="AN2" s="144"/>
    </row>
    <row r="3" customFormat="false" ht="62.25" hidden="false" customHeight="true" outlineLevel="0" collapsed="false">
      <c r="A3" s="145" t="s">
        <v>92</v>
      </c>
      <c r="B3" s="146" t="s">
        <v>16</v>
      </c>
      <c r="C3" s="147" t="s">
        <v>17</v>
      </c>
      <c r="D3" s="148" t="s">
        <v>318</v>
      </c>
      <c r="E3" s="147" t="s">
        <v>19</v>
      </c>
      <c r="F3" s="149" t="s">
        <v>27</v>
      </c>
      <c r="G3" s="149"/>
      <c r="H3" s="149"/>
      <c r="I3" s="149"/>
      <c r="J3" s="150" t="s">
        <v>319</v>
      </c>
      <c r="K3" s="150" t="s">
        <v>320</v>
      </c>
      <c r="L3" s="150" t="s">
        <v>321</v>
      </c>
      <c r="M3" s="151" t="s">
        <v>322</v>
      </c>
      <c r="N3" s="151" t="s">
        <v>323</v>
      </c>
      <c r="O3" s="152" t="s">
        <v>324</v>
      </c>
      <c r="P3" s="152" t="s">
        <v>325</v>
      </c>
      <c r="Q3" s="152" t="s">
        <v>326</v>
      </c>
      <c r="R3" s="152" t="s">
        <v>327</v>
      </c>
      <c r="S3" s="152" t="s">
        <v>328</v>
      </c>
      <c r="T3" s="152" t="s">
        <v>136</v>
      </c>
      <c r="U3" s="152" t="s">
        <v>329</v>
      </c>
      <c r="V3" s="152" t="s">
        <v>330</v>
      </c>
      <c r="W3" s="152" t="s">
        <v>331</v>
      </c>
      <c r="X3" s="152" t="s">
        <v>332</v>
      </c>
      <c r="Y3" s="152" t="s">
        <v>333</v>
      </c>
      <c r="Z3" s="152" t="s">
        <v>334</v>
      </c>
      <c r="AA3" s="152" t="s">
        <v>335</v>
      </c>
      <c r="AB3" s="152" t="s">
        <v>336</v>
      </c>
      <c r="AC3" s="152" t="s">
        <v>337</v>
      </c>
      <c r="AD3" s="152" t="s">
        <v>338</v>
      </c>
      <c r="AE3" s="153" t="s">
        <v>339</v>
      </c>
      <c r="AF3" s="154" t="s">
        <v>340</v>
      </c>
      <c r="AG3" s="154" t="s">
        <v>341</v>
      </c>
      <c r="AH3" s="154" t="s">
        <v>342</v>
      </c>
      <c r="AI3" s="154" t="s">
        <v>343</v>
      </c>
      <c r="AJ3" s="155" t="s">
        <v>344</v>
      </c>
      <c r="AK3" s="156" t="s">
        <v>345</v>
      </c>
      <c r="AL3" s="156" t="s">
        <v>346</v>
      </c>
      <c r="AM3" s="156" t="s">
        <v>347</v>
      </c>
      <c r="AN3" s="157" t="s">
        <v>348</v>
      </c>
      <c r="AO3" s="156" t="s">
        <v>349</v>
      </c>
      <c r="AP3" s="156" t="s">
        <v>350</v>
      </c>
      <c r="AQ3" s="156" t="s">
        <v>351</v>
      </c>
      <c r="AR3" s="156" t="s">
        <v>352</v>
      </c>
      <c r="AS3" s="156" t="s">
        <v>353</v>
      </c>
      <c r="AT3" s="156" t="s">
        <v>354</v>
      </c>
    </row>
    <row r="4" customFormat="false" ht="12.75" hidden="false" customHeight="false" outlineLevel="0" collapsed="false">
      <c r="A4" s="158" t="s">
        <v>141</v>
      </c>
      <c r="B4" s="159"/>
      <c r="C4" s="160"/>
      <c r="D4" s="160" t="n">
        <v>40071.178</v>
      </c>
      <c r="E4" s="160"/>
      <c r="F4" s="160"/>
      <c r="G4" s="160"/>
      <c r="H4" s="160"/>
      <c r="I4" s="160"/>
      <c r="J4" s="160"/>
      <c r="K4" s="160"/>
      <c r="L4" s="160"/>
      <c r="M4" s="161" t="n">
        <v>1.578</v>
      </c>
      <c r="N4" s="162" t="n">
        <v>69.558082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7"/>
      <c r="AG4" s="137"/>
      <c r="AH4" s="163"/>
      <c r="AI4" s="137"/>
      <c r="AJ4" s="164"/>
      <c r="AK4" s="165"/>
      <c r="AL4" s="165"/>
      <c r="AM4" s="135"/>
      <c r="AN4" s="166"/>
      <c r="AO4" s="167"/>
      <c r="AP4" s="167"/>
      <c r="AQ4" s="167"/>
      <c r="AR4" s="167"/>
      <c r="AS4" s="167"/>
      <c r="AT4" s="168"/>
    </row>
    <row r="5" customFormat="false" ht="11.25" hidden="false" customHeight="false" outlineLevel="0" collapsed="false">
      <c r="A5" s="158" t="s">
        <v>142</v>
      </c>
      <c r="B5" s="159"/>
      <c r="C5" s="160"/>
      <c r="D5" s="160" t="n">
        <v>49713.6879999999</v>
      </c>
      <c r="E5" s="160"/>
      <c r="F5" s="160"/>
      <c r="G5" s="160"/>
      <c r="H5" s="160"/>
      <c r="I5" s="160"/>
      <c r="J5" s="160"/>
      <c r="K5" s="160"/>
      <c r="L5" s="160"/>
      <c r="M5" s="161" t="n">
        <v>1.87</v>
      </c>
      <c r="N5" s="162" t="n">
        <v>68.760096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7"/>
      <c r="AG5" s="137"/>
      <c r="AH5" s="163"/>
      <c r="AI5" s="137"/>
      <c r="AJ5" s="164"/>
      <c r="AK5" s="165"/>
      <c r="AL5" s="165"/>
      <c r="AM5" s="135"/>
      <c r="AN5" s="166"/>
      <c r="AO5" s="167"/>
      <c r="AP5" s="167"/>
      <c r="AQ5" s="167"/>
      <c r="AR5" s="167"/>
      <c r="AS5" s="167"/>
      <c r="AT5" s="135"/>
    </row>
    <row r="6" customFormat="false" ht="11.25" hidden="false" customHeight="false" outlineLevel="0" collapsed="false">
      <c r="A6" s="158" t="s">
        <v>143</v>
      </c>
      <c r="B6" s="159"/>
      <c r="C6" s="160"/>
      <c r="D6" s="160" t="n">
        <v>66821.323</v>
      </c>
      <c r="E6" s="160"/>
      <c r="F6" s="160"/>
      <c r="G6" s="160"/>
      <c r="H6" s="160"/>
      <c r="I6" s="160"/>
      <c r="J6" s="160"/>
      <c r="K6" s="160"/>
      <c r="L6" s="160"/>
      <c r="M6" s="161" t="n">
        <v>2.151</v>
      </c>
      <c r="N6" s="162" t="n">
        <v>68.067552</v>
      </c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7"/>
      <c r="AG6" s="137"/>
      <c r="AH6" s="163"/>
      <c r="AI6" s="137"/>
      <c r="AJ6" s="164"/>
      <c r="AK6" s="165"/>
      <c r="AL6" s="165"/>
      <c r="AM6" s="135"/>
      <c r="AN6" s="166"/>
      <c r="AO6" s="167"/>
      <c r="AP6" s="167"/>
      <c r="AQ6" s="167"/>
      <c r="AR6" s="167"/>
      <c r="AS6" s="167"/>
      <c r="AT6" s="135"/>
    </row>
    <row r="7" customFormat="false" ht="11.25" hidden="false" customHeight="false" outlineLevel="0" collapsed="false">
      <c r="A7" s="158" t="s">
        <v>144</v>
      </c>
      <c r="B7" s="159"/>
      <c r="C7" s="160"/>
      <c r="D7" s="160" t="n">
        <v>75247.256</v>
      </c>
      <c r="E7" s="160"/>
      <c r="F7" s="160"/>
      <c r="G7" s="160"/>
      <c r="H7" s="160"/>
      <c r="I7" s="160"/>
      <c r="J7" s="160"/>
      <c r="K7" s="160"/>
      <c r="L7" s="160"/>
      <c r="M7" s="161" t="n">
        <v>3.164</v>
      </c>
      <c r="N7" s="162" t="n">
        <v>67.534075</v>
      </c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7"/>
      <c r="AG7" s="137"/>
      <c r="AH7" s="163"/>
      <c r="AI7" s="137"/>
      <c r="AJ7" s="164"/>
      <c r="AK7" s="165"/>
      <c r="AL7" s="165"/>
      <c r="AM7" s="135" t="n">
        <v>84</v>
      </c>
      <c r="AN7" s="166" t="n">
        <v>164.6</v>
      </c>
      <c r="AO7" s="167"/>
      <c r="AP7" s="167"/>
      <c r="AQ7" s="167"/>
      <c r="AR7" s="167"/>
      <c r="AS7" s="167"/>
      <c r="AT7" s="135"/>
    </row>
    <row r="8" customFormat="false" ht="11.25" hidden="false" customHeight="false" outlineLevel="0" collapsed="false">
      <c r="A8" s="158" t="s">
        <v>145</v>
      </c>
      <c r="B8" s="136" t="n">
        <v>3751493.6077204</v>
      </c>
      <c r="C8" s="137" t="n">
        <v>1955651.78961617</v>
      </c>
      <c r="D8" s="137" t="n">
        <v>92868.86</v>
      </c>
      <c r="E8" s="137" t="n">
        <v>704938.264031193</v>
      </c>
      <c r="F8" s="137"/>
      <c r="G8" s="137"/>
      <c r="H8" s="137"/>
      <c r="I8" s="137"/>
      <c r="J8" s="137"/>
      <c r="K8" s="137"/>
      <c r="L8" s="137"/>
      <c r="M8" s="161" t="n">
        <v>4.272</v>
      </c>
      <c r="N8" s="162" t="n">
        <v>66.766571</v>
      </c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65" t="n">
        <v>126</v>
      </c>
      <c r="AG8" s="165" t="n">
        <v>50.7</v>
      </c>
      <c r="AH8" s="165" t="n">
        <v>30.9</v>
      </c>
      <c r="AI8" s="165" t="n">
        <v>88.5</v>
      </c>
      <c r="AJ8" s="169" t="n">
        <v>69.6</v>
      </c>
      <c r="AK8" s="165"/>
      <c r="AL8" s="165"/>
      <c r="AM8" s="135" t="n">
        <v>96</v>
      </c>
      <c r="AN8" s="166" t="n">
        <v>173.9</v>
      </c>
      <c r="AO8" s="167"/>
      <c r="AP8" s="167"/>
      <c r="AQ8" s="167"/>
      <c r="AR8" s="167"/>
      <c r="AS8" s="167"/>
      <c r="AT8" s="135"/>
    </row>
    <row r="9" customFormat="false" ht="11.25" hidden="false" customHeight="false" outlineLevel="0" collapsed="false">
      <c r="A9" s="158" t="s">
        <v>146</v>
      </c>
      <c r="B9" s="136" t="n">
        <v>3718010.84692223</v>
      </c>
      <c r="C9" s="137" t="n">
        <v>1883904.44225889</v>
      </c>
      <c r="D9" s="160" t="n">
        <v>110669.97</v>
      </c>
      <c r="E9" s="137" t="n">
        <v>670043.087224297</v>
      </c>
      <c r="F9" s="160"/>
      <c r="G9" s="160"/>
      <c r="H9" s="160"/>
      <c r="I9" s="160"/>
      <c r="J9" s="160"/>
      <c r="K9" s="160"/>
      <c r="L9" s="160"/>
      <c r="M9" s="161" t="n">
        <v>4.942</v>
      </c>
      <c r="N9" s="162" t="n">
        <v>66.547856</v>
      </c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65" t="n">
        <v>163.7</v>
      </c>
      <c r="AG9" s="165" t="n">
        <v>63.6</v>
      </c>
      <c r="AH9" s="165" t="n">
        <v>69.4</v>
      </c>
      <c r="AI9" s="165" t="n">
        <v>113.9</v>
      </c>
      <c r="AJ9" s="169" t="n">
        <v>94.7</v>
      </c>
      <c r="AK9" s="165"/>
      <c r="AL9" s="165"/>
      <c r="AM9" s="166" t="n">
        <v>60</v>
      </c>
      <c r="AN9" s="166" t="n">
        <v>140.9</v>
      </c>
      <c r="AO9" s="167"/>
      <c r="AP9" s="167"/>
      <c r="AQ9" s="167"/>
      <c r="AR9" s="167"/>
      <c r="AS9" s="167"/>
      <c r="AT9" s="135"/>
    </row>
    <row r="10" customFormat="false" ht="11.25" hidden="false" customHeight="false" outlineLevel="0" collapsed="false">
      <c r="A10" s="158" t="s">
        <v>147</v>
      </c>
      <c r="B10" s="136" t="n">
        <v>3764231.16640091</v>
      </c>
      <c r="C10" s="137" t="n">
        <v>1976058.21099069</v>
      </c>
      <c r="D10" s="160" t="n">
        <v>125476.88</v>
      </c>
      <c r="E10" s="137" t="n">
        <v>712001.18529514</v>
      </c>
      <c r="F10" s="160"/>
      <c r="G10" s="160"/>
      <c r="H10" s="160"/>
      <c r="I10" s="160"/>
      <c r="J10" s="160"/>
      <c r="K10" s="160"/>
      <c r="L10" s="160"/>
      <c r="M10" s="161" t="n">
        <v>4.47085666666667</v>
      </c>
      <c r="N10" s="162" t="n">
        <v>66.362069</v>
      </c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65" t="n">
        <v>200.9</v>
      </c>
      <c r="AG10" s="165" t="n">
        <v>74.2</v>
      </c>
      <c r="AH10" s="165" t="n">
        <v>132.2</v>
      </c>
      <c r="AI10" s="165" t="n">
        <v>101.9</v>
      </c>
      <c r="AJ10" s="169" t="n">
        <v>96.7</v>
      </c>
      <c r="AK10" s="165"/>
      <c r="AL10" s="165"/>
      <c r="AM10" s="166" t="n">
        <v>54</v>
      </c>
      <c r="AN10" s="166" t="n">
        <v>123.1</v>
      </c>
      <c r="AO10" s="167"/>
      <c r="AP10" s="167"/>
      <c r="AQ10" s="167"/>
      <c r="AR10" s="167"/>
      <c r="AS10" s="167"/>
      <c r="AT10" s="135"/>
    </row>
    <row r="11" customFormat="false" ht="11.25" hidden="false" customHeight="false" outlineLevel="0" collapsed="false">
      <c r="A11" s="158" t="s">
        <v>148</v>
      </c>
      <c r="B11" s="136" t="n">
        <v>3631559.46055343</v>
      </c>
      <c r="C11" s="137" t="n">
        <v>1918360.40418855</v>
      </c>
      <c r="D11" s="160" t="n">
        <v>152267.8</v>
      </c>
      <c r="E11" s="137" t="n">
        <v>734859.897212578</v>
      </c>
      <c r="F11" s="160"/>
      <c r="G11" s="160"/>
      <c r="H11" s="160"/>
      <c r="I11" s="160"/>
      <c r="J11" s="160"/>
      <c r="K11" s="160"/>
      <c r="L11" s="160"/>
      <c r="M11" s="161" t="n">
        <v>4.55174333333333</v>
      </c>
      <c r="N11" s="162" t="n">
        <v>66.156029</v>
      </c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65" t="n">
        <v>229.2</v>
      </c>
      <c r="AG11" s="165" t="n">
        <v>84</v>
      </c>
      <c r="AH11" s="165" t="n">
        <v>130.9</v>
      </c>
      <c r="AI11" s="165" t="n">
        <v>114.1</v>
      </c>
      <c r="AJ11" s="169" t="n">
        <v>108.9</v>
      </c>
      <c r="AK11" s="165"/>
      <c r="AL11" s="165" t="n">
        <v>28317.4</v>
      </c>
      <c r="AM11" s="166" t="n">
        <v>54</v>
      </c>
      <c r="AN11" s="166" t="n">
        <v>119</v>
      </c>
      <c r="AO11" s="167"/>
      <c r="AP11" s="167"/>
      <c r="AQ11" s="167"/>
      <c r="AR11" s="167"/>
      <c r="AS11" s="167"/>
      <c r="AT11" s="135"/>
    </row>
    <row r="12" customFormat="false" ht="11.25" hidden="false" customHeight="false" outlineLevel="0" collapsed="false">
      <c r="A12" s="158" t="s">
        <v>149</v>
      </c>
      <c r="B12" s="136" t="n">
        <v>3687032.51331781</v>
      </c>
      <c r="C12" s="137" t="n">
        <v>1926000.04870178</v>
      </c>
      <c r="D12" s="160" t="n">
        <v>155815.92</v>
      </c>
      <c r="E12" s="137" t="n">
        <v>693201.600608069</v>
      </c>
      <c r="F12" s="160"/>
      <c r="G12" s="160"/>
      <c r="H12" s="160"/>
      <c r="I12" s="160"/>
      <c r="J12" s="160"/>
      <c r="K12" s="160"/>
      <c r="L12" s="160"/>
      <c r="M12" s="161" t="n">
        <v>4.75766666666667</v>
      </c>
      <c r="N12" s="162" t="n">
        <v>66.366497</v>
      </c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65" t="n">
        <v>230</v>
      </c>
      <c r="AG12" s="165" t="n">
        <v>91.8</v>
      </c>
      <c r="AH12" s="165" t="n">
        <v>73.4</v>
      </c>
      <c r="AI12" s="165" t="n">
        <v>110.2</v>
      </c>
      <c r="AJ12" s="169" t="n">
        <v>97.2</v>
      </c>
      <c r="AK12" s="165"/>
      <c r="AL12" s="165"/>
      <c r="AM12" s="166" t="n">
        <v>38.4</v>
      </c>
      <c r="AN12" s="166" t="n">
        <v>105</v>
      </c>
      <c r="AO12" s="167"/>
      <c r="AP12" s="167"/>
      <c r="AQ12" s="167"/>
      <c r="AR12" s="167"/>
      <c r="AS12" s="167"/>
      <c r="AT12" s="135"/>
    </row>
    <row r="13" customFormat="false" ht="11.25" hidden="false" customHeight="false" outlineLevel="0" collapsed="false">
      <c r="A13" s="158" t="s">
        <v>150</v>
      </c>
      <c r="B13" s="136" t="n">
        <v>3617180.70993946</v>
      </c>
      <c r="C13" s="137" t="n">
        <v>1904787.23198926</v>
      </c>
      <c r="D13" s="160" t="n">
        <v>166017.08</v>
      </c>
      <c r="E13" s="137" t="n">
        <v>700730.468271859</v>
      </c>
      <c r="F13" s="160"/>
      <c r="G13" s="160"/>
      <c r="H13" s="160"/>
      <c r="I13" s="160"/>
      <c r="J13" s="160"/>
      <c r="K13" s="160"/>
      <c r="L13" s="160"/>
      <c r="M13" s="161" t="n">
        <v>4.977</v>
      </c>
      <c r="N13" s="162" t="n">
        <v>66.02126</v>
      </c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65" t="n">
        <v>242.9</v>
      </c>
      <c r="AG13" s="165" t="n">
        <v>97.5</v>
      </c>
      <c r="AH13" s="165" t="n">
        <v>91.3</v>
      </c>
      <c r="AI13" s="165" t="n">
        <v>123.5</v>
      </c>
      <c r="AJ13" s="169" t="n">
        <v>107.5</v>
      </c>
      <c r="AK13" s="165"/>
      <c r="AL13" s="165"/>
      <c r="AM13" s="166" t="n">
        <v>48</v>
      </c>
      <c r="AN13" s="166" t="n">
        <v>94.6</v>
      </c>
      <c r="AO13" s="167"/>
      <c r="AP13" s="167"/>
      <c r="AQ13" s="167"/>
      <c r="AR13" s="167"/>
      <c r="AS13" s="167"/>
      <c r="AT13" s="135"/>
    </row>
    <row r="14" customFormat="false" ht="11.25" hidden="false" customHeight="false" outlineLevel="0" collapsed="false">
      <c r="A14" s="158" t="s">
        <v>151</v>
      </c>
      <c r="B14" s="136" t="n">
        <v>3469337.7740026</v>
      </c>
      <c r="C14" s="137" t="n">
        <v>1800757.44087367</v>
      </c>
      <c r="D14" s="160" t="n">
        <v>158296.82</v>
      </c>
      <c r="E14" s="137" t="n">
        <v>684733.777407703</v>
      </c>
      <c r="F14" s="160"/>
      <c r="G14" s="160"/>
      <c r="H14" s="160"/>
      <c r="I14" s="160"/>
      <c r="J14" s="160"/>
      <c r="K14" s="160"/>
      <c r="L14" s="160"/>
      <c r="M14" s="161" t="n">
        <v>5.26566666666667</v>
      </c>
      <c r="N14" s="162" t="n">
        <v>65.74294</v>
      </c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65" t="n">
        <v>256.1</v>
      </c>
      <c r="AG14" s="165" t="n">
        <v>99.5</v>
      </c>
      <c r="AH14" s="165" t="n">
        <v>170.6</v>
      </c>
      <c r="AI14" s="165" t="n">
        <v>134.7</v>
      </c>
      <c r="AJ14" s="169" t="n">
        <v>115.3</v>
      </c>
      <c r="AK14" s="165"/>
      <c r="AL14" s="165"/>
      <c r="AM14" s="166" t="n">
        <v>48</v>
      </c>
      <c r="AN14" s="166" t="n">
        <v>65</v>
      </c>
      <c r="AO14" s="167"/>
      <c r="AP14" s="167"/>
      <c r="AQ14" s="167"/>
      <c r="AR14" s="167"/>
      <c r="AS14" s="167"/>
      <c r="AT14" s="135"/>
    </row>
    <row r="15" customFormat="false" ht="11.25" hidden="false" customHeight="false" outlineLevel="0" collapsed="false">
      <c r="A15" s="158" t="s">
        <v>152</v>
      </c>
      <c r="B15" s="136" t="n">
        <v>3550681.82971958</v>
      </c>
      <c r="C15" s="137" t="n">
        <v>1823792.81477536</v>
      </c>
      <c r="D15" s="160" t="n">
        <v>164379.31</v>
      </c>
      <c r="E15" s="137" t="n">
        <v>709109.415100894</v>
      </c>
      <c r="F15" s="160"/>
      <c r="G15" s="160"/>
      <c r="H15" s="160"/>
      <c r="I15" s="160"/>
      <c r="J15" s="160"/>
      <c r="K15" s="160"/>
      <c r="L15" s="160"/>
      <c r="M15" s="161" t="n">
        <v>5.483</v>
      </c>
      <c r="N15" s="162" t="n">
        <v>65.57532</v>
      </c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65" t="n">
        <v>278.8</v>
      </c>
      <c r="AG15" s="165" t="n">
        <v>102.6</v>
      </c>
      <c r="AH15" s="165" t="n">
        <v>139.9</v>
      </c>
      <c r="AI15" s="165" t="n">
        <v>155.1</v>
      </c>
      <c r="AJ15" s="169" t="n">
        <v>118.7</v>
      </c>
      <c r="AK15" s="165"/>
      <c r="AL15" s="165" t="n">
        <v>75231.4</v>
      </c>
      <c r="AM15" s="166" t="n">
        <v>30.2</v>
      </c>
      <c r="AN15" s="166" t="n">
        <v>44.2</v>
      </c>
      <c r="AO15" s="167"/>
      <c r="AP15" s="167"/>
      <c r="AQ15" s="167"/>
      <c r="AR15" s="167"/>
      <c r="AS15" s="167"/>
      <c r="AT15" s="135"/>
    </row>
    <row r="16" customFormat="false" ht="11.25" hidden="false" customHeight="false" outlineLevel="0" collapsed="false">
      <c r="A16" s="158" t="s">
        <v>153</v>
      </c>
      <c r="B16" s="136" t="n">
        <v>3598505.42762802</v>
      </c>
      <c r="C16" s="137" t="n">
        <v>1934063.38517298</v>
      </c>
      <c r="D16" s="160" t="n">
        <v>178007.31</v>
      </c>
      <c r="E16" s="137" t="n">
        <v>739441.992519411</v>
      </c>
      <c r="F16" s="160"/>
      <c r="G16" s="160"/>
      <c r="H16" s="160"/>
      <c r="I16" s="160"/>
      <c r="J16" s="160"/>
      <c r="K16" s="160"/>
      <c r="L16" s="160"/>
      <c r="M16" s="161" t="n">
        <v>5.653</v>
      </c>
      <c r="N16" s="162" t="n">
        <v>65.201139</v>
      </c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65" t="n">
        <v>282.8</v>
      </c>
      <c r="AG16" s="165" t="n">
        <v>119</v>
      </c>
      <c r="AH16" s="165" t="n">
        <v>83.4</v>
      </c>
      <c r="AI16" s="165" t="n">
        <v>130.3</v>
      </c>
      <c r="AJ16" s="169" t="n">
        <v>108.7</v>
      </c>
      <c r="AK16" s="165"/>
      <c r="AL16" s="165"/>
      <c r="AM16" s="166" t="n">
        <v>18</v>
      </c>
      <c r="AN16" s="166" t="n">
        <v>32.5</v>
      </c>
      <c r="AO16" s="167"/>
      <c r="AP16" s="167"/>
      <c r="AQ16" s="167"/>
      <c r="AR16" s="167"/>
      <c r="AS16" s="167"/>
      <c r="AT16" s="135"/>
    </row>
    <row r="17" customFormat="false" ht="11.25" hidden="false" customHeight="false" outlineLevel="0" collapsed="false">
      <c r="A17" s="158" t="s">
        <v>154</v>
      </c>
      <c r="B17" s="136" t="n">
        <v>3624938.64763045</v>
      </c>
      <c r="C17" s="137" t="n">
        <v>1951805.68297372</v>
      </c>
      <c r="D17" s="160" t="n">
        <v>185605.12</v>
      </c>
      <c r="E17" s="137" t="n">
        <v>752531.83912168</v>
      </c>
      <c r="F17" s="160"/>
      <c r="G17" s="160"/>
      <c r="H17" s="160"/>
      <c r="I17" s="160"/>
      <c r="J17" s="160"/>
      <c r="K17" s="160"/>
      <c r="L17" s="160"/>
      <c r="M17" s="161" t="n">
        <v>5.76566666666667</v>
      </c>
      <c r="N17" s="162" t="n">
        <v>64.587905</v>
      </c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65" t="n">
        <v>292</v>
      </c>
      <c r="AG17" s="165" t="n">
        <v>123.1</v>
      </c>
      <c r="AH17" s="165" t="n">
        <v>107.8</v>
      </c>
      <c r="AI17" s="165" t="n">
        <v>135.2</v>
      </c>
      <c r="AJ17" s="169" t="n">
        <v>125</v>
      </c>
      <c r="AK17" s="165"/>
      <c r="AL17" s="165"/>
      <c r="AM17" s="166" t="n">
        <v>16.6</v>
      </c>
      <c r="AN17" s="166" t="n">
        <v>28.8</v>
      </c>
      <c r="AO17" s="167"/>
      <c r="AP17" s="167"/>
      <c r="AQ17" s="167"/>
      <c r="AR17" s="167"/>
      <c r="AS17" s="167"/>
      <c r="AT17" s="135"/>
    </row>
    <row r="18" customFormat="false" ht="11.25" hidden="false" customHeight="false" outlineLevel="0" collapsed="false">
      <c r="A18" s="158" t="s">
        <v>155</v>
      </c>
      <c r="B18" s="136" t="n">
        <v>3558942.63766309</v>
      </c>
      <c r="C18" s="137" t="n">
        <v>1983354.48307898</v>
      </c>
      <c r="D18" s="160" t="n">
        <v>213005.96</v>
      </c>
      <c r="E18" s="137" t="n">
        <v>762018.623179022</v>
      </c>
      <c r="F18" s="160"/>
      <c r="G18" s="160"/>
      <c r="H18" s="160"/>
      <c r="I18" s="160"/>
      <c r="J18" s="160"/>
      <c r="K18" s="160"/>
      <c r="L18" s="160"/>
      <c r="M18" s="161" t="n">
        <v>5.81466666666667</v>
      </c>
      <c r="N18" s="162" t="n">
        <v>64.413943</v>
      </c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65" t="n">
        <v>315</v>
      </c>
      <c r="AG18" s="165" t="n">
        <v>125.3</v>
      </c>
      <c r="AH18" s="165" t="n">
        <v>186</v>
      </c>
      <c r="AI18" s="165" t="n">
        <v>148.4</v>
      </c>
      <c r="AJ18" s="169" t="n">
        <v>139.9</v>
      </c>
      <c r="AK18" s="165"/>
      <c r="AL18" s="165"/>
      <c r="AM18" s="166" t="n">
        <v>9.5</v>
      </c>
      <c r="AN18" s="166" t="n">
        <v>24</v>
      </c>
      <c r="AO18" s="167"/>
      <c r="AP18" s="167"/>
      <c r="AQ18" s="167"/>
      <c r="AR18" s="167"/>
      <c r="AS18" s="167"/>
      <c r="AT18" s="135"/>
    </row>
    <row r="19" customFormat="false" ht="11.25" hidden="false" customHeight="false" outlineLevel="0" collapsed="false">
      <c r="A19" s="158" t="s">
        <v>156</v>
      </c>
      <c r="B19" s="136" t="n">
        <v>3718327.50247135</v>
      </c>
      <c r="C19" s="137" t="n">
        <v>2067035.33787077</v>
      </c>
      <c r="D19" s="160" t="n">
        <v>219464.44</v>
      </c>
      <c r="E19" s="137" t="n">
        <v>799367.251527162</v>
      </c>
      <c r="F19" s="160"/>
      <c r="G19" s="160"/>
      <c r="H19" s="160"/>
      <c r="I19" s="160"/>
      <c r="J19" s="160"/>
      <c r="K19" s="160"/>
      <c r="L19" s="160"/>
      <c r="M19" s="161" t="n">
        <v>5.906</v>
      </c>
      <c r="N19" s="162" t="n">
        <v>64.414975</v>
      </c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65" t="n">
        <v>345.4</v>
      </c>
      <c r="AG19" s="165" t="n">
        <v>126.1</v>
      </c>
      <c r="AH19" s="165" t="n">
        <v>137.6</v>
      </c>
      <c r="AI19" s="165" t="n">
        <v>165.4</v>
      </c>
      <c r="AJ19" s="169" t="n">
        <v>154.1</v>
      </c>
      <c r="AK19" s="165"/>
      <c r="AL19" s="165" t="n">
        <v>128875.8</v>
      </c>
      <c r="AM19" s="166" t="n">
        <v>11.6</v>
      </c>
      <c r="AN19" s="166" t="n">
        <v>29.8</v>
      </c>
      <c r="AO19" s="167"/>
      <c r="AP19" s="167"/>
      <c r="AQ19" s="167"/>
      <c r="AR19" s="167"/>
      <c r="AS19" s="167"/>
      <c r="AT19" s="135"/>
    </row>
    <row r="20" customFormat="false" ht="11.25" hidden="false" customHeight="false" outlineLevel="0" collapsed="false">
      <c r="A20" s="158" t="s">
        <v>157</v>
      </c>
      <c r="B20" s="136" t="n">
        <v>3585047.51404775</v>
      </c>
      <c r="C20" s="137" t="n">
        <v>1956936.46458272</v>
      </c>
      <c r="D20" s="160" t="n">
        <v>175550.54</v>
      </c>
      <c r="E20" s="137" t="n">
        <v>593764.135215839</v>
      </c>
      <c r="F20" s="160"/>
      <c r="G20" s="160"/>
      <c r="H20" s="160"/>
      <c r="I20" s="160"/>
      <c r="J20" s="160"/>
      <c r="K20" s="160"/>
      <c r="L20" s="160"/>
      <c r="M20" s="161" t="n">
        <v>6.0448</v>
      </c>
      <c r="N20" s="162" t="n">
        <v>64.276468</v>
      </c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65" t="n">
        <v>307.2</v>
      </c>
      <c r="AG20" s="165" t="n">
        <v>102.7</v>
      </c>
      <c r="AH20" s="165" t="n">
        <v>127.2</v>
      </c>
      <c r="AI20" s="165" t="n">
        <v>124.8</v>
      </c>
      <c r="AJ20" s="169" t="n">
        <v>131.4</v>
      </c>
      <c r="AK20" s="165"/>
      <c r="AL20" s="165"/>
      <c r="AM20" s="166" t="n">
        <v>11</v>
      </c>
      <c r="AN20" s="166" t="n">
        <v>38.8</v>
      </c>
      <c r="AO20" s="167"/>
      <c r="AP20" s="167"/>
      <c r="AQ20" s="167"/>
      <c r="AR20" s="167"/>
      <c r="AS20" s="167"/>
      <c r="AT20" s="135"/>
    </row>
    <row r="21" customFormat="false" ht="11.25" hidden="false" customHeight="false" outlineLevel="0" collapsed="false">
      <c r="A21" s="158" t="s">
        <v>158</v>
      </c>
      <c r="B21" s="136" t="n">
        <v>3512700.20474332</v>
      </c>
      <c r="C21" s="137" t="n">
        <v>1882717.51163021</v>
      </c>
      <c r="D21" s="160" t="n">
        <v>181109.7</v>
      </c>
      <c r="E21" s="137" t="n">
        <v>567972.550412227</v>
      </c>
      <c r="F21" s="160"/>
      <c r="G21" s="160"/>
      <c r="H21" s="160"/>
      <c r="I21" s="160"/>
      <c r="J21" s="160"/>
      <c r="K21" s="160"/>
      <c r="L21" s="160"/>
      <c r="M21" s="161" t="n">
        <v>6.15066666666667</v>
      </c>
      <c r="N21" s="162" t="n">
        <v>63.588371</v>
      </c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65" t="n">
        <v>312.4</v>
      </c>
      <c r="AG21" s="165" t="n">
        <v>104.1</v>
      </c>
      <c r="AH21" s="165" t="n">
        <v>162.8</v>
      </c>
      <c r="AI21" s="165" t="n">
        <v>133</v>
      </c>
      <c r="AJ21" s="169" t="n">
        <v>134.3</v>
      </c>
      <c r="AK21" s="165"/>
      <c r="AL21" s="165"/>
      <c r="AM21" s="166" t="n">
        <v>15.1</v>
      </c>
      <c r="AN21" s="166" t="n">
        <v>44.9</v>
      </c>
      <c r="AO21" s="167"/>
      <c r="AP21" s="167"/>
      <c r="AQ21" s="167"/>
      <c r="AR21" s="167"/>
      <c r="AS21" s="167"/>
      <c r="AT21" s="135"/>
    </row>
    <row r="22" customFormat="false" ht="11.25" hidden="false" customHeight="false" outlineLevel="0" collapsed="false">
      <c r="A22" s="158" t="s">
        <v>159</v>
      </c>
      <c r="B22" s="136" t="n">
        <v>3295092.91483909</v>
      </c>
      <c r="C22" s="137" t="n">
        <v>2042484.22089406</v>
      </c>
      <c r="D22" s="160" t="n">
        <v>174929.63</v>
      </c>
      <c r="E22" s="137" t="n">
        <v>628660.62387828</v>
      </c>
      <c r="F22" s="160"/>
      <c r="G22" s="160"/>
      <c r="H22" s="160"/>
      <c r="I22" s="160"/>
      <c r="J22" s="160"/>
      <c r="K22" s="160"/>
      <c r="L22" s="160"/>
      <c r="M22" s="161" t="n">
        <v>9.16383333333333</v>
      </c>
      <c r="N22" s="162" t="n">
        <v>63.236549</v>
      </c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65" t="n">
        <v>371.6</v>
      </c>
      <c r="AG22" s="165" t="n">
        <v>120.1</v>
      </c>
      <c r="AH22" s="165" t="n">
        <v>119.7</v>
      </c>
      <c r="AI22" s="165" t="n">
        <v>197.3</v>
      </c>
      <c r="AJ22" s="169" t="n">
        <v>161.7</v>
      </c>
      <c r="AK22" s="165"/>
      <c r="AL22" s="165"/>
      <c r="AM22" s="166" t="n">
        <v>27.3</v>
      </c>
      <c r="AN22" s="166" t="n">
        <v>49</v>
      </c>
      <c r="AO22" s="167"/>
      <c r="AP22" s="167"/>
      <c r="AQ22" s="167"/>
      <c r="AR22" s="167"/>
      <c r="AS22" s="167"/>
      <c r="AT22" s="135"/>
    </row>
    <row r="23" customFormat="false" ht="11.25" hidden="false" customHeight="false" outlineLevel="0" collapsed="false">
      <c r="A23" s="158" t="s">
        <v>160</v>
      </c>
      <c r="B23" s="136" t="n">
        <v>3371284.22341622</v>
      </c>
      <c r="C23" s="137" t="n">
        <v>1994278.96367395</v>
      </c>
      <c r="D23" s="160" t="n">
        <v>211960.57</v>
      </c>
      <c r="E23" s="137" t="n">
        <v>748824.211340506</v>
      </c>
      <c r="F23" s="160"/>
      <c r="G23" s="160"/>
      <c r="H23" s="160"/>
      <c r="I23" s="160"/>
      <c r="J23" s="160"/>
      <c r="K23" s="160"/>
      <c r="L23" s="160"/>
      <c r="M23" s="161" t="n">
        <v>17.4610333333333</v>
      </c>
      <c r="N23" s="162" t="n">
        <v>63.405754</v>
      </c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65" t="n">
        <v>471.1</v>
      </c>
      <c r="AG23" s="165" t="n">
        <v>165.7</v>
      </c>
      <c r="AH23" s="165" t="n">
        <v>-16.2</v>
      </c>
      <c r="AI23" s="165" t="n">
        <v>365.9</v>
      </c>
      <c r="AJ23" s="169" t="n">
        <v>218.2</v>
      </c>
      <c r="AK23" s="165"/>
      <c r="AL23" s="165" t="n">
        <v>176700.8</v>
      </c>
      <c r="AM23" s="166" t="n">
        <v>24.2</v>
      </c>
      <c r="AN23" s="166" t="n">
        <v>45.5</v>
      </c>
      <c r="AO23" s="167"/>
      <c r="AP23" s="167"/>
      <c r="AQ23" s="167"/>
      <c r="AR23" s="167"/>
      <c r="AS23" s="167"/>
      <c r="AT23" s="135"/>
    </row>
    <row r="24" customFormat="false" ht="11.25" hidden="false" customHeight="false" outlineLevel="0" collapsed="false">
      <c r="A24" s="158" t="s">
        <v>161</v>
      </c>
      <c r="B24" s="136" t="n">
        <v>3510416.74631149</v>
      </c>
      <c r="C24" s="137" t="n">
        <v>1999241.18758526</v>
      </c>
      <c r="D24" s="160" t="n">
        <v>238993.46</v>
      </c>
      <c r="E24" s="137" t="n">
        <v>545094.901334421</v>
      </c>
      <c r="F24" s="160" t="n">
        <v>4095539.52131528</v>
      </c>
      <c r="G24" s="160"/>
      <c r="H24" s="160"/>
      <c r="I24" s="160"/>
      <c r="J24" s="160"/>
      <c r="K24" s="160"/>
      <c r="L24" s="160"/>
      <c r="M24" s="161" t="n">
        <v>22.8895</v>
      </c>
      <c r="N24" s="162" t="n">
        <v>61.522199</v>
      </c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65" t="n">
        <v>536.7</v>
      </c>
      <c r="AG24" s="165" t="n">
        <v>158.6</v>
      </c>
      <c r="AH24" s="165" t="n">
        <v>69.4</v>
      </c>
      <c r="AI24" s="165" t="n">
        <v>388.3</v>
      </c>
      <c r="AJ24" s="169" t="n">
        <v>264.4</v>
      </c>
      <c r="AK24" s="165"/>
      <c r="AL24" s="165"/>
      <c r="AM24" s="166" t="n">
        <v>22</v>
      </c>
      <c r="AN24" s="166" t="n">
        <v>45.1</v>
      </c>
      <c r="AO24" s="167"/>
      <c r="AP24" s="167"/>
      <c r="AQ24" s="167"/>
      <c r="AR24" s="167"/>
      <c r="AS24" s="167"/>
      <c r="AT24" s="135"/>
    </row>
    <row r="25" customFormat="false" ht="11.25" hidden="false" customHeight="false" outlineLevel="0" collapsed="false">
      <c r="A25" s="158" t="s">
        <v>162</v>
      </c>
      <c r="B25" s="136" t="n">
        <v>3622347.71817604</v>
      </c>
      <c r="C25" s="137" t="n">
        <v>1941530.55576775</v>
      </c>
      <c r="D25" s="160" t="n">
        <v>293613.49</v>
      </c>
      <c r="E25" s="137" t="n">
        <v>529614.164997202</v>
      </c>
      <c r="F25" s="160" t="n">
        <v>3994498.39328648</v>
      </c>
      <c r="G25" s="160"/>
      <c r="H25" s="160"/>
      <c r="I25" s="160"/>
      <c r="J25" s="160"/>
      <c r="K25" s="160"/>
      <c r="L25" s="160"/>
      <c r="M25" s="161" t="n">
        <v>24.4942333333333</v>
      </c>
      <c r="N25" s="162" t="n">
        <v>62.670252</v>
      </c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65" t="n">
        <v>580.5</v>
      </c>
      <c r="AG25" s="165" t="n">
        <v>172</v>
      </c>
      <c r="AH25" s="165" t="n">
        <v>170.1</v>
      </c>
      <c r="AI25" s="165" t="n">
        <v>470.9</v>
      </c>
      <c r="AJ25" s="169" t="n">
        <v>305.8</v>
      </c>
      <c r="AK25" s="165"/>
      <c r="AL25" s="165"/>
      <c r="AM25" s="166" t="n">
        <v>13.4</v>
      </c>
      <c r="AN25" s="166" t="n">
        <v>39.8</v>
      </c>
      <c r="AO25" s="167"/>
      <c r="AP25" s="167"/>
      <c r="AQ25" s="167"/>
      <c r="AR25" s="167"/>
      <c r="AS25" s="167"/>
      <c r="AT25" s="135"/>
    </row>
    <row r="26" customFormat="false" ht="11.25" hidden="false" customHeight="false" outlineLevel="0" collapsed="false">
      <c r="A26" s="158" t="s">
        <v>163</v>
      </c>
      <c r="B26" s="136" t="n">
        <v>3661631.72954594</v>
      </c>
      <c r="C26" s="137" t="n">
        <v>1925814.71081745</v>
      </c>
      <c r="D26" s="160" t="n">
        <v>337556.81</v>
      </c>
      <c r="E26" s="137" t="n">
        <v>523166.931016748</v>
      </c>
      <c r="F26" s="160" t="n">
        <v>3895950.05271589</v>
      </c>
      <c r="G26" s="160"/>
      <c r="H26" s="160"/>
      <c r="I26" s="160"/>
      <c r="J26" s="160"/>
      <c r="K26" s="160"/>
      <c r="L26" s="160"/>
      <c r="M26" s="161" t="n">
        <v>24.8239</v>
      </c>
      <c r="N26" s="162" t="n">
        <v>63.488748</v>
      </c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65" t="n">
        <v>655.3</v>
      </c>
      <c r="AG26" s="165" t="n">
        <v>182.6</v>
      </c>
      <c r="AH26" s="165" t="n">
        <v>313.8</v>
      </c>
      <c r="AI26" s="165" t="n">
        <v>529</v>
      </c>
      <c r="AJ26" s="169" t="n">
        <v>322.2</v>
      </c>
      <c r="AK26" s="165"/>
      <c r="AL26" s="165"/>
      <c r="AM26" s="166" t="n">
        <v>10.4</v>
      </c>
      <c r="AN26" s="166" t="n">
        <v>38.4</v>
      </c>
      <c r="AO26" s="167"/>
      <c r="AP26" s="167"/>
      <c r="AQ26" s="167"/>
      <c r="AR26" s="167"/>
      <c r="AS26" s="167"/>
      <c r="AT26" s="135"/>
    </row>
    <row r="27" customFormat="false" ht="11.25" hidden="false" customHeight="false" outlineLevel="0" collapsed="false">
      <c r="A27" s="158" t="s">
        <v>164</v>
      </c>
      <c r="B27" s="136" t="n">
        <v>3765314.9335201</v>
      </c>
      <c r="C27" s="137" t="n">
        <v>1957896.74637339</v>
      </c>
      <c r="D27" s="160" t="n">
        <v>365630.91</v>
      </c>
      <c r="E27" s="137" t="n">
        <v>532938.007527486</v>
      </c>
      <c r="F27" s="160" t="n">
        <v>3799833</v>
      </c>
      <c r="G27" s="160"/>
      <c r="H27" s="160"/>
      <c r="I27" s="160"/>
      <c r="J27" s="160"/>
      <c r="K27" s="160"/>
      <c r="L27" s="160"/>
      <c r="M27" s="161" t="n">
        <v>26.2719666666667</v>
      </c>
      <c r="N27" s="162" t="n">
        <v>63.757188</v>
      </c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65" t="n">
        <v>753.7</v>
      </c>
      <c r="AG27" s="165" t="n">
        <v>190</v>
      </c>
      <c r="AH27" s="165" t="n">
        <v>162</v>
      </c>
      <c r="AI27" s="165" t="n">
        <v>696.4</v>
      </c>
      <c r="AJ27" s="169" t="n">
        <v>370</v>
      </c>
      <c r="AK27" s="165"/>
      <c r="AL27" s="165" t="n">
        <v>216875.7</v>
      </c>
      <c r="AM27" s="166" t="n">
        <v>9</v>
      </c>
      <c r="AN27" s="166" t="n">
        <v>35.5</v>
      </c>
      <c r="AO27" s="167"/>
      <c r="AP27" s="167"/>
      <c r="AQ27" s="167"/>
      <c r="AR27" s="167"/>
      <c r="AS27" s="167"/>
      <c r="AT27" s="135"/>
    </row>
    <row r="28" customFormat="false" ht="11.25" hidden="false" customHeight="false" outlineLevel="0" collapsed="false">
      <c r="A28" s="158" t="s">
        <v>165</v>
      </c>
      <c r="B28" s="136" t="n">
        <v>3894079.09399315</v>
      </c>
      <c r="C28" s="137" t="n">
        <v>1766367.94989614</v>
      </c>
      <c r="D28" s="170" t="n">
        <v>410800.1</v>
      </c>
      <c r="E28" s="137" t="n">
        <v>571260.159068117</v>
      </c>
      <c r="F28" s="170" t="n">
        <v>3706087.2527931</v>
      </c>
      <c r="G28" s="170"/>
      <c r="H28" s="170"/>
      <c r="I28" s="170"/>
      <c r="J28" s="170"/>
      <c r="K28" s="170"/>
      <c r="L28" s="170"/>
      <c r="M28" s="161" t="n">
        <v>28.4582666666667</v>
      </c>
      <c r="N28" s="162" t="n">
        <v>64.20323</v>
      </c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65" t="n">
        <v>724</v>
      </c>
      <c r="AG28" s="165" t="n">
        <v>255.2</v>
      </c>
      <c r="AH28" s="165" t="n">
        <v>177</v>
      </c>
      <c r="AI28" s="165" t="n">
        <v>755.2</v>
      </c>
      <c r="AJ28" s="169" t="n">
        <v>382.9</v>
      </c>
      <c r="AK28" s="165"/>
      <c r="AL28" s="165"/>
      <c r="AM28" s="166" t="n">
        <v>9.6</v>
      </c>
      <c r="AN28" s="166" t="n">
        <v>31.7</v>
      </c>
      <c r="AO28" s="167"/>
      <c r="AP28" s="167"/>
      <c r="AQ28" s="167"/>
      <c r="AR28" s="167"/>
      <c r="AS28" s="167"/>
      <c r="AT28" s="135"/>
    </row>
    <row r="29" customFormat="false" ht="11.25" hidden="false" customHeight="false" outlineLevel="0" collapsed="false">
      <c r="A29" s="158" t="s">
        <v>166</v>
      </c>
      <c r="B29" s="136" t="n">
        <v>3947471.69469696</v>
      </c>
      <c r="C29" s="137" t="n">
        <v>1805014.49369525</v>
      </c>
      <c r="D29" s="170" t="n">
        <v>431019.839999999</v>
      </c>
      <c r="E29" s="137" t="n">
        <v>577704.809229169</v>
      </c>
      <c r="F29" s="170" t="n">
        <v>3614654.30857502</v>
      </c>
      <c r="G29" s="170"/>
      <c r="H29" s="170"/>
      <c r="I29" s="170"/>
      <c r="J29" s="170"/>
      <c r="K29" s="170"/>
      <c r="L29" s="170"/>
      <c r="M29" s="161" t="n">
        <v>28.3821333333333</v>
      </c>
      <c r="N29" s="162" t="n">
        <v>65.314126</v>
      </c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65" t="n">
        <v>760.9</v>
      </c>
      <c r="AG29" s="165" t="n">
        <v>265</v>
      </c>
      <c r="AH29" s="165" t="n">
        <v>283.2</v>
      </c>
      <c r="AI29" s="165" t="n">
        <v>803</v>
      </c>
      <c r="AJ29" s="169" t="n">
        <v>414.4</v>
      </c>
      <c r="AK29" s="165"/>
      <c r="AL29" s="165"/>
      <c r="AM29" s="166" t="n">
        <v>6.6</v>
      </c>
      <c r="AN29" s="166" t="n">
        <v>25.9</v>
      </c>
      <c r="AO29" s="167"/>
      <c r="AP29" s="167"/>
      <c r="AQ29" s="167"/>
      <c r="AR29" s="167"/>
      <c r="AS29" s="167"/>
      <c r="AT29" s="135"/>
    </row>
    <row r="30" customFormat="false" ht="11.25" hidden="false" customHeight="false" outlineLevel="0" collapsed="false">
      <c r="A30" s="158" t="s">
        <v>167</v>
      </c>
      <c r="B30" s="136" t="n">
        <v>4097447.08969486</v>
      </c>
      <c r="C30" s="137" t="n">
        <v>1892923.77270029</v>
      </c>
      <c r="D30" s="170" t="n">
        <v>469033.32</v>
      </c>
      <c r="E30" s="137" t="n">
        <v>629674.838859431</v>
      </c>
      <c r="F30" s="170" t="n">
        <v>3525477.10814227</v>
      </c>
      <c r="G30" s="170"/>
      <c r="H30" s="170"/>
      <c r="I30" s="170"/>
      <c r="J30" s="170"/>
      <c r="K30" s="170"/>
      <c r="L30" s="170"/>
      <c r="M30" s="161" t="n">
        <v>27.7944333333333</v>
      </c>
      <c r="N30" s="162" t="n">
        <v>65.255605</v>
      </c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65" t="n">
        <v>857.6</v>
      </c>
      <c r="AG30" s="165" t="n">
        <v>289.5</v>
      </c>
      <c r="AH30" s="165" t="n">
        <v>470.1</v>
      </c>
      <c r="AI30" s="165" t="n">
        <v>834.1</v>
      </c>
      <c r="AJ30" s="169" t="n">
        <v>461.9</v>
      </c>
      <c r="AK30" s="165"/>
      <c r="AL30" s="165"/>
      <c r="AM30" s="166" t="n">
        <v>5.4</v>
      </c>
      <c r="AN30" s="166" t="n">
        <v>21.4</v>
      </c>
      <c r="AO30" s="167"/>
      <c r="AP30" s="167"/>
      <c r="AQ30" s="167"/>
      <c r="AR30" s="167"/>
      <c r="AS30" s="167"/>
      <c r="AT30" s="135"/>
    </row>
    <row r="31" customFormat="false" ht="11.25" hidden="false" customHeight="false" outlineLevel="0" collapsed="false">
      <c r="A31" s="158" t="s">
        <v>168</v>
      </c>
      <c r="B31" s="136" t="n">
        <v>4109724.93704072</v>
      </c>
      <c r="C31" s="137" t="n">
        <v>1943068.8843943</v>
      </c>
      <c r="D31" s="170" t="n">
        <v>537259.63</v>
      </c>
      <c r="E31" s="137" t="n">
        <v>640447.181011365</v>
      </c>
      <c r="F31" s="170" t="n">
        <v>3438499.99999999</v>
      </c>
      <c r="G31" s="170"/>
      <c r="H31" s="170"/>
      <c r="I31" s="170"/>
      <c r="J31" s="170"/>
      <c r="K31" s="170"/>
      <c r="L31" s="170"/>
      <c r="M31" s="161" t="n">
        <v>27.8818333333333</v>
      </c>
      <c r="N31" s="162" t="n">
        <v>65.359909</v>
      </c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65" t="n">
        <v>952.7</v>
      </c>
      <c r="AG31" s="165" t="n">
        <v>292.8</v>
      </c>
      <c r="AH31" s="165" t="n">
        <v>435.4</v>
      </c>
      <c r="AI31" s="165" t="n">
        <v>826.6</v>
      </c>
      <c r="AJ31" s="169" t="n">
        <v>496.6</v>
      </c>
      <c r="AK31" s="165" t="n">
        <v>47461</v>
      </c>
      <c r="AL31" s="171" t="n">
        <v>458832</v>
      </c>
      <c r="AM31" s="166" t="n">
        <v>4.4</v>
      </c>
      <c r="AN31" s="166" t="n">
        <v>18.8</v>
      </c>
      <c r="AO31" s="167"/>
      <c r="AP31" s="167"/>
      <c r="AQ31" s="167"/>
      <c r="AR31" s="167"/>
      <c r="AS31" s="167"/>
      <c r="AT31" s="135"/>
    </row>
    <row r="32" customFormat="false" ht="11.25" hidden="false" customHeight="false" outlineLevel="0" collapsed="false">
      <c r="A32" s="158" t="s">
        <v>169</v>
      </c>
      <c r="B32" s="136" t="n">
        <v>4130541.4267509</v>
      </c>
      <c r="C32" s="137" t="n">
        <v>1953270.12016903</v>
      </c>
      <c r="D32" s="170" t="n">
        <v>547552.44</v>
      </c>
      <c r="E32" s="137" t="n">
        <v>657993.443763846</v>
      </c>
      <c r="F32" s="170" t="n">
        <v>3274367.5292109</v>
      </c>
      <c r="G32" s="170"/>
      <c r="H32" s="170"/>
      <c r="I32" s="170"/>
      <c r="J32" s="170"/>
      <c r="K32" s="170"/>
      <c r="L32" s="170"/>
      <c r="M32" s="161" t="n">
        <v>28.5434333333333</v>
      </c>
      <c r="N32" s="162" t="n">
        <v>64.9851599999999</v>
      </c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65" t="n">
        <v>937.1</v>
      </c>
      <c r="AG32" s="165" t="n">
        <v>345.9</v>
      </c>
      <c r="AH32" s="165" t="n">
        <v>253.7</v>
      </c>
      <c r="AI32" s="165" t="n">
        <v>792.7</v>
      </c>
      <c r="AJ32" s="169" t="n">
        <v>435.6</v>
      </c>
      <c r="AK32" s="165" t="n">
        <v>62952</v>
      </c>
      <c r="AL32" s="171" t="n">
        <v>505058</v>
      </c>
      <c r="AM32" s="166" t="n">
        <v>4.4</v>
      </c>
      <c r="AN32" s="166" t="n">
        <v>18.8</v>
      </c>
      <c r="AO32" s="167"/>
      <c r="AP32" s="167"/>
      <c r="AQ32" s="167"/>
      <c r="AR32" s="167"/>
      <c r="AS32" s="167"/>
      <c r="AT32" s="135"/>
    </row>
    <row r="33" customFormat="false" ht="11.25" hidden="false" customHeight="false" outlineLevel="0" collapsed="false">
      <c r="A33" s="158" t="s">
        <v>170</v>
      </c>
      <c r="B33" s="136" t="n">
        <v>4195164.37683793</v>
      </c>
      <c r="C33" s="137" t="n">
        <v>2069969.24251354</v>
      </c>
      <c r="D33" s="170" t="n">
        <v>573621.06</v>
      </c>
      <c r="E33" s="137" t="n">
        <v>682530.211512393</v>
      </c>
      <c r="F33" s="170" t="n">
        <v>3118069.71538482</v>
      </c>
      <c r="G33" s="170"/>
      <c r="H33" s="170"/>
      <c r="I33" s="170"/>
      <c r="J33" s="170"/>
      <c r="K33" s="170"/>
      <c r="L33" s="170"/>
      <c r="M33" s="161" t="n">
        <v>28.9930333333333</v>
      </c>
      <c r="N33" s="162" t="n">
        <v>65.053416</v>
      </c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65" t="n">
        <v>1023</v>
      </c>
      <c r="AG33" s="165" t="n">
        <v>365.2</v>
      </c>
      <c r="AH33" s="165" t="n">
        <v>409.6</v>
      </c>
      <c r="AI33" s="165" t="n">
        <v>838.8</v>
      </c>
      <c r="AJ33" s="169" t="n">
        <v>544.1</v>
      </c>
      <c r="AK33" s="165" t="n">
        <v>75144</v>
      </c>
      <c r="AL33" s="171" t="n">
        <v>559409</v>
      </c>
      <c r="AM33" s="166" t="n">
        <v>4.8</v>
      </c>
      <c r="AN33" s="166" t="n">
        <v>17.9</v>
      </c>
      <c r="AO33" s="167"/>
      <c r="AP33" s="167"/>
      <c r="AQ33" s="167"/>
      <c r="AR33" s="167"/>
      <c r="AS33" s="167"/>
      <c r="AT33" s="135"/>
    </row>
    <row r="34" customFormat="false" ht="11.25" hidden="false" customHeight="false" outlineLevel="0" collapsed="false">
      <c r="A34" s="158" t="s">
        <v>171</v>
      </c>
      <c r="B34" s="136" t="n">
        <v>4314051.17511774</v>
      </c>
      <c r="C34" s="137" t="n">
        <v>2127010.76086544</v>
      </c>
      <c r="D34" s="170" t="n">
        <v>638872.95</v>
      </c>
      <c r="E34" s="137" t="n">
        <v>704253.680864789</v>
      </c>
      <c r="F34" s="170" t="n">
        <v>2969232.58103008</v>
      </c>
      <c r="G34" s="170"/>
      <c r="H34" s="170"/>
      <c r="I34" s="170"/>
      <c r="J34" s="170"/>
      <c r="K34" s="170"/>
      <c r="L34" s="170"/>
      <c r="M34" s="161" t="n">
        <v>29.3304333333333</v>
      </c>
      <c r="N34" s="162" t="n">
        <v>65.191139</v>
      </c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65" t="n">
        <v>1125</v>
      </c>
      <c r="AG34" s="165" t="n">
        <v>373.8</v>
      </c>
      <c r="AH34" s="165" t="n">
        <v>682.7</v>
      </c>
      <c r="AI34" s="165" t="n">
        <v>848.7</v>
      </c>
      <c r="AJ34" s="169" t="n">
        <v>574.2</v>
      </c>
      <c r="AK34" s="165" t="n">
        <v>87198</v>
      </c>
      <c r="AL34" s="171" t="n">
        <v>615198</v>
      </c>
      <c r="AM34" s="166" t="n">
        <v>5</v>
      </c>
      <c r="AN34" s="166" t="n">
        <v>18</v>
      </c>
      <c r="AO34" s="167"/>
      <c r="AP34" s="167"/>
      <c r="AQ34" s="167"/>
      <c r="AR34" s="167"/>
      <c r="AS34" s="167"/>
      <c r="AT34" s="135"/>
    </row>
    <row r="35" customFormat="false" ht="11.25" hidden="false" customHeight="false" outlineLevel="0" collapsed="false">
      <c r="A35" s="158" t="s">
        <v>172</v>
      </c>
      <c r="B35" s="136" t="n">
        <v>4235611.36089945</v>
      </c>
      <c r="C35" s="137" t="n">
        <v>2174301.03314793</v>
      </c>
      <c r="D35" s="170" t="n">
        <v>617241.33</v>
      </c>
      <c r="E35" s="137" t="n">
        <v>725813.742805682</v>
      </c>
      <c r="F35" s="170" t="n">
        <v>2827499.99999999</v>
      </c>
      <c r="G35" s="170"/>
      <c r="H35" s="170"/>
      <c r="I35" s="170"/>
      <c r="J35" s="170"/>
      <c r="K35" s="170"/>
      <c r="L35" s="170"/>
      <c r="M35" s="161" t="n">
        <v>29.8072</v>
      </c>
      <c r="N35" s="162" t="n">
        <v>65.465023</v>
      </c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65" t="n">
        <v>1233</v>
      </c>
      <c r="AG35" s="165" t="n">
        <v>385</v>
      </c>
      <c r="AH35" s="165" t="n">
        <v>617.1</v>
      </c>
      <c r="AI35" s="165" t="n">
        <v>819.4</v>
      </c>
      <c r="AJ35" s="169" t="n">
        <v>612</v>
      </c>
      <c r="AK35" s="165" t="n">
        <v>97324</v>
      </c>
      <c r="AL35" s="171" t="n">
        <v>697194</v>
      </c>
      <c r="AM35" s="166" t="n">
        <v>5.2</v>
      </c>
      <c r="AN35" s="166" t="n">
        <v>17</v>
      </c>
      <c r="AO35" s="167"/>
      <c r="AP35" s="167"/>
      <c r="AQ35" s="167"/>
      <c r="AR35" s="167"/>
      <c r="AS35" s="167"/>
      <c r="AT35" s="135"/>
    </row>
    <row r="36" customFormat="false" ht="11.25" hidden="false" customHeight="false" outlineLevel="0" collapsed="false">
      <c r="A36" s="158" t="s">
        <v>173</v>
      </c>
      <c r="B36" s="136" t="n">
        <v>4297653.79993673</v>
      </c>
      <c r="C36" s="137" t="n">
        <v>2212074.82126303</v>
      </c>
      <c r="D36" s="170" t="n">
        <v>730367.44</v>
      </c>
      <c r="E36" s="137" t="n">
        <v>762107.084434909</v>
      </c>
      <c r="F36" s="170" t="n">
        <v>2835961.93774066</v>
      </c>
      <c r="G36" s="170"/>
      <c r="H36" s="170"/>
      <c r="I36" s="170"/>
      <c r="J36" s="170"/>
      <c r="K36" s="170"/>
      <c r="L36" s="170"/>
      <c r="M36" s="161" t="n">
        <v>30.7755333333333</v>
      </c>
      <c r="N36" s="162" t="n">
        <v>66.549198</v>
      </c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65" t="n">
        <v>1201.4371</v>
      </c>
      <c r="AG36" s="165" t="n">
        <v>456.9538</v>
      </c>
      <c r="AH36" s="165" t="n">
        <v>353.2986</v>
      </c>
      <c r="AI36" s="165" t="n">
        <v>759.4841</v>
      </c>
      <c r="AJ36" s="169" t="n">
        <v>523.7716</v>
      </c>
      <c r="AK36" s="165" t="n">
        <v>103761</v>
      </c>
      <c r="AL36" s="171" t="n">
        <v>779008</v>
      </c>
      <c r="AM36" s="166" t="n">
        <v>5.1</v>
      </c>
      <c r="AN36" s="166" t="n">
        <v>16.5</v>
      </c>
      <c r="AO36" s="167"/>
      <c r="AP36" s="167"/>
      <c r="AQ36" s="167"/>
      <c r="AR36" s="167"/>
      <c r="AS36" s="167"/>
      <c r="AT36" s="135"/>
    </row>
    <row r="37" customFormat="false" ht="11.25" hidden="false" customHeight="false" outlineLevel="0" collapsed="false">
      <c r="A37" s="158" t="s">
        <v>174</v>
      </c>
      <c r="B37" s="136" t="n">
        <v>4349408.9937156</v>
      </c>
      <c r="C37" s="137" t="n">
        <v>2226977.15263967</v>
      </c>
      <c r="D37" s="170" t="n">
        <v>811147.84</v>
      </c>
      <c r="E37" s="137" t="n">
        <v>767806.785935146</v>
      </c>
      <c r="F37" s="170" t="n">
        <v>2844449.1997573</v>
      </c>
      <c r="G37" s="170"/>
      <c r="H37" s="170"/>
      <c r="I37" s="170"/>
      <c r="J37" s="170"/>
      <c r="K37" s="170"/>
      <c r="L37" s="170"/>
      <c r="M37" s="161" t="n">
        <v>31.2738</v>
      </c>
      <c r="N37" s="162" t="n">
        <v>66.569481</v>
      </c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65" t="n">
        <v>1271.8865</v>
      </c>
      <c r="AG37" s="165" t="n">
        <v>474.1381</v>
      </c>
      <c r="AH37" s="165" t="n">
        <v>456.0842</v>
      </c>
      <c r="AI37" s="165" t="n">
        <v>929.4912</v>
      </c>
      <c r="AJ37" s="169" t="n">
        <v>638.8415</v>
      </c>
      <c r="AK37" s="165" t="n">
        <v>124972</v>
      </c>
      <c r="AL37" s="171" t="n">
        <v>866478</v>
      </c>
      <c r="AM37" s="166" t="n">
        <v>5.3</v>
      </c>
      <c r="AN37" s="166" t="n">
        <v>17.1</v>
      </c>
      <c r="AO37" s="167"/>
      <c r="AP37" s="167"/>
      <c r="AQ37" s="167"/>
      <c r="AR37" s="167"/>
      <c r="AS37" s="167"/>
      <c r="AT37" s="135"/>
    </row>
    <row r="38" customFormat="false" ht="11.25" hidden="false" customHeight="false" outlineLevel="0" collapsed="false">
      <c r="A38" s="158" t="s">
        <v>175</v>
      </c>
      <c r="B38" s="136" t="n">
        <v>4504341.13103953</v>
      </c>
      <c r="C38" s="137" t="n">
        <v>2258174.79030329</v>
      </c>
      <c r="D38" s="170" t="n">
        <v>864590.47</v>
      </c>
      <c r="E38" s="137" t="n">
        <v>783976.358576874</v>
      </c>
      <c r="F38" s="170" t="n">
        <v>2852961.86183859</v>
      </c>
      <c r="G38" s="170"/>
      <c r="H38" s="170"/>
      <c r="I38" s="170"/>
      <c r="J38" s="170"/>
      <c r="K38" s="170"/>
      <c r="L38" s="170"/>
      <c r="M38" s="161" t="n">
        <v>31.5652666666667</v>
      </c>
      <c r="N38" s="162" t="n">
        <v>66.968341</v>
      </c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65" t="n">
        <v>1389.4556</v>
      </c>
      <c r="AG38" s="165" t="n">
        <v>482.9475</v>
      </c>
      <c r="AH38" s="165" t="n">
        <v>615.1559</v>
      </c>
      <c r="AI38" s="165" t="n">
        <v>1043.1613</v>
      </c>
      <c r="AJ38" s="169" t="n">
        <v>713.456</v>
      </c>
      <c r="AK38" s="165" t="n">
        <v>140911</v>
      </c>
      <c r="AL38" s="171" t="n">
        <v>942696</v>
      </c>
      <c r="AM38" s="166" t="n">
        <v>4.6</v>
      </c>
      <c r="AN38" s="166" t="n">
        <v>14.8</v>
      </c>
      <c r="AO38" s="167"/>
      <c r="AP38" s="167"/>
      <c r="AQ38" s="167"/>
      <c r="AR38" s="167"/>
      <c r="AS38" s="167"/>
      <c r="AT38" s="135"/>
    </row>
    <row r="39" customFormat="false" ht="11.25" hidden="false" customHeight="false" outlineLevel="0" collapsed="false">
      <c r="A39" s="158" t="s">
        <v>176</v>
      </c>
      <c r="B39" s="136" t="n">
        <v>4516677.20988934</v>
      </c>
      <c r="C39" s="137" t="n">
        <v>2327863.29581452</v>
      </c>
      <c r="D39" s="170" t="n">
        <v>954880.5</v>
      </c>
      <c r="E39" s="137" t="n">
        <v>804170.388304588</v>
      </c>
      <c r="F39" s="170" t="n">
        <v>2861500</v>
      </c>
      <c r="G39" s="170"/>
      <c r="H39" s="170"/>
      <c r="I39" s="170"/>
      <c r="J39" s="170"/>
      <c r="K39" s="170"/>
      <c r="L39" s="170"/>
      <c r="M39" s="161" t="n">
        <v>31.7793333333333</v>
      </c>
      <c r="N39" s="162" t="n">
        <v>66.522621</v>
      </c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65" t="n">
        <v>1537.567</v>
      </c>
      <c r="AG39" s="165" t="n">
        <v>497.2953</v>
      </c>
      <c r="AH39" s="165" t="n">
        <v>744.775</v>
      </c>
      <c r="AI39" s="165" t="n">
        <v>1081.558</v>
      </c>
      <c r="AJ39" s="169" t="n">
        <v>770.135</v>
      </c>
      <c r="AK39" s="165" t="n">
        <v>144036</v>
      </c>
      <c r="AL39" s="171" t="n">
        <v>1053981</v>
      </c>
      <c r="AM39" s="166" t="n">
        <v>4.9</v>
      </c>
      <c r="AN39" s="166" t="n">
        <v>14.5</v>
      </c>
      <c r="AO39" s="167"/>
      <c r="AP39" s="167"/>
      <c r="AQ39" s="167"/>
      <c r="AR39" s="167"/>
      <c r="AS39" s="167"/>
      <c r="AT39" s="135"/>
    </row>
    <row r="40" customFormat="false" ht="11.25" hidden="false" customHeight="false" outlineLevel="0" collapsed="false">
      <c r="A40" s="158" t="s">
        <v>177</v>
      </c>
      <c r="B40" s="136" t="n">
        <v>4615613.45971006</v>
      </c>
      <c r="C40" s="137" t="n">
        <v>2324539.91085183</v>
      </c>
      <c r="D40" s="170" t="n">
        <v>941499.27</v>
      </c>
      <c r="E40" s="137" t="n">
        <v>807005.821984273</v>
      </c>
      <c r="F40" s="170" t="n">
        <v>2963806.45364257</v>
      </c>
      <c r="G40" s="170"/>
      <c r="H40" s="170"/>
      <c r="I40" s="170"/>
      <c r="J40" s="170"/>
      <c r="K40" s="170"/>
      <c r="L40" s="170"/>
      <c r="M40" s="161" t="n">
        <v>31.6569333333333</v>
      </c>
      <c r="N40" s="162" t="n">
        <v>66.138435</v>
      </c>
      <c r="O40" s="172" t="n">
        <v>75.9251044486774</v>
      </c>
      <c r="P40" s="172" t="n">
        <v>12.520875601181</v>
      </c>
      <c r="Q40" s="172" t="n">
        <v>173.466011052312</v>
      </c>
      <c r="R40" s="172" t="n">
        <v>396.588332771441</v>
      </c>
      <c r="S40" s="172" t="n">
        <v>122.27755259962</v>
      </c>
      <c r="T40" s="172" t="n">
        <v>116.357445842806</v>
      </c>
      <c r="U40" s="172" t="n">
        <v>590.463757578931</v>
      </c>
      <c r="V40" s="172" t="n">
        <v>18.861743614129</v>
      </c>
      <c r="W40" s="172" t="n">
        <v>268.945681199828</v>
      </c>
      <c r="X40" s="172" t="n">
        <v>91.1436757006077</v>
      </c>
      <c r="Y40" s="172" t="n">
        <v>261.598475560697</v>
      </c>
      <c r="Z40" s="172" t="n">
        <v>156.818262305976</v>
      </c>
      <c r="AA40" s="172" t="n">
        <v>74.9679474239814</v>
      </c>
      <c r="AB40" s="172" t="n">
        <v>86.6318400367026</v>
      </c>
      <c r="AC40" s="172" t="n">
        <v>48.7372456342091</v>
      </c>
      <c r="AD40" s="172"/>
      <c r="AE40" s="172" t="n">
        <v>355.8015401</v>
      </c>
      <c r="AF40" s="165" t="n">
        <v>1476.1</v>
      </c>
      <c r="AG40" s="165" t="n">
        <v>563.8</v>
      </c>
      <c r="AH40" s="165" t="n">
        <v>382.5</v>
      </c>
      <c r="AI40" s="165" t="n">
        <v>1081</v>
      </c>
      <c r="AJ40" s="169" t="n">
        <v>667</v>
      </c>
      <c r="AK40" s="165" t="n">
        <v>160062</v>
      </c>
      <c r="AL40" s="171" t="n">
        <v>1163188</v>
      </c>
      <c r="AM40" s="166" t="n">
        <v>4.4</v>
      </c>
      <c r="AN40" s="166" t="n">
        <v>14</v>
      </c>
      <c r="AO40" s="167"/>
      <c r="AP40" s="167"/>
      <c r="AQ40" s="167"/>
      <c r="AR40" s="167"/>
      <c r="AS40" s="167"/>
      <c r="AT40" s="135"/>
    </row>
    <row r="41" customFormat="false" ht="11.25" hidden="false" customHeight="false" outlineLevel="0" collapsed="false">
      <c r="A41" s="158" t="s">
        <v>178</v>
      </c>
      <c r="B41" s="136" t="n">
        <v>4729594.36130438</v>
      </c>
      <c r="C41" s="137" t="n">
        <v>2402439.00541736</v>
      </c>
      <c r="D41" s="170" t="n">
        <v>956845.33</v>
      </c>
      <c r="E41" s="137" t="n">
        <v>849756.87141895</v>
      </c>
      <c r="F41" s="170" t="n">
        <v>3069770.64289826</v>
      </c>
      <c r="G41" s="170"/>
      <c r="H41" s="170"/>
      <c r="I41" s="170"/>
      <c r="J41" s="170"/>
      <c r="K41" s="170"/>
      <c r="L41" s="170"/>
      <c r="M41" s="161" t="n">
        <v>30.8709666666667</v>
      </c>
      <c r="N41" s="162" t="n">
        <v>66.22537</v>
      </c>
      <c r="O41" s="172" t="n">
        <v>102.756872745618</v>
      </c>
      <c r="P41" s="172" t="n">
        <v>14.581594250235</v>
      </c>
      <c r="Q41" s="172" t="n">
        <v>173.095945143285</v>
      </c>
      <c r="R41" s="172" t="n">
        <v>461.962597368728</v>
      </c>
      <c r="S41" s="172" t="n">
        <v>90.0227537302658</v>
      </c>
      <c r="T41" s="172" t="n">
        <v>161.819518636019</v>
      </c>
      <c r="U41" s="172" t="n">
        <v>600.573111191097</v>
      </c>
      <c r="V41" s="172" t="n">
        <v>23.3363351692893</v>
      </c>
      <c r="W41" s="172" t="n">
        <v>307.365015334964</v>
      </c>
      <c r="X41" s="172" t="n">
        <v>92.1816068109121</v>
      </c>
      <c r="Y41" s="172" t="n">
        <v>288.919226133597</v>
      </c>
      <c r="Z41" s="172" t="n">
        <v>161.778141412318</v>
      </c>
      <c r="AA41" s="172" t="n">
        <v>77.0053260685819</v>
      </c>
      <c r="AB41" s="172" t="n">
        <v>92.840522301691</v>
      </c>
      <c r="AC41" s="172" t="n">
        <v>53.1861834568225</v>
      </c>
      <c r="AD41" s="172"/>
      <c r="AE41" s="172" t="n">
        <v>400.2688494</v>
      </c>
      <c r="AF41" s="165" t="n">
        <v>1546.6</v>
      </c>
      <c r="AG41" s="165" t="n">
        <v>587.4</v>
      </c>
      <c r="AH41" s="165" t="n">
        <v>580.4</v>
      </c>
      <c r="AI41" s="165" t="n">
        <v>1103.1</v>
      </c>
      <c r="AJ41" s="169" t="n">
        <v>751.6</v>
      </c>
      <c r="AK41" s="165" t="n">
        <v>212899</v>
      </c>
      <c r="AL41" s="171" t="n">
        <v>1278424</v>
      </c>
      <c r="AM41" s="166" t="n">
        <v>4.6</v>
      </c>
      <c r="AN41" s="166" t="n">
        <v>13.3</v>
      </c>
      <c r="AO41" s="167"/>
      <c r="AP41" s="167"/>
      <c r="AQ41" s="167"/>
      <c r="AR41" s="167"/>
      <c r="AS41" s="167"/>
      <c r="AT41" s="135"/>
    </row>
    <row r="42" customFormat="false" ht="15" hidden="false" customHeight="false" outlineLevel="0" collapsed="false">
      <c r="A42" s="158" t="s">
        <v>179</v>
      </c>
      <c r="B42" s="136" t="n">
        <v>4757242.55603225</v>
      </c>
      <c r="C42" s="137" t="n">
        <v>2377279.26797806</v>
      </c>
      <c r="D42" s="170" t="n">
        <v>1023100.3</v>
      </c>
      <c r="E42" s="137" t="n">
        <v>851741.161502187</v>
      </c>
      <c r="F42" s="170" t="n">
        <v>3179523.34182225</v>
      </c>
      <c r="G42" s="170"/>
      <c r="H42" s="170"/>
      <c r="I42" s="170"/>
      <c r="J42" s="170"/>
      <c r="K42" s="170"/>
      <c r="L42" s="170"/>
      <c r="M42" s="161" t="n">
        <v>30.4342666666667</v>
      </c>
      <c r="N42" s="162" t="n">
        <v>66.539592</v>
      </c>
      <c r="O42" s="172" t="n">
        <v>325.301671454771</v>
      </c>
      <c r="P42" s="172" t="n">
        <v>15.8143460522776</v>
      </c>
      <c r="Q42" s="172" t="n">
        <v>214.450550670823</v>
      </c>
      <c r="R42" s="172" t="n">
        <v>503.341655377679</v>
      </c>
      <c r="S42" s="172" t="n">
        <v>80.608221040198</v>
      </c>
      <c r="T42" s="172" t="n">
        <v>212.709112489534</v>
      </c>
      <c r="U42" s="172" t="n">
        <v>651.192185746503</v>
      </c>
      <c r="V42" s="172" t="n">
        <v>25.7081844693298</v>
      </c>
      <c r="W42" s="172" t="n">
        <v>333.891406988735</v>
      </c>
      <c r="X42" s="172" t="n">
        <v>98.9738550045474</v>
      </c>
      <c r="Y42" s="172" t="n">
        <v>323.359815343379</v>
      </c>
      <c r="Z42" s="172" t="n">
        <v>164.302689709805</v>
      </c>
      <c r="AA42" s="172" t="n">
        <v>81.6186426362959</v>
      </c>
      <c r="AB42" s="172" t="n">
        <v>98.7403426278606</v>
      </c>
      <c r="AC42" s="172" t="n">
        <v>54.497511888586</v>
      </c>
      <c r="AD42" s="172"/>
      <c r="AE42" s="172" t="n">
        <v>415.7106324</v>
      </c>
      <c r="AF42" s="165" t="n">
        <v>1661.3</v>
      </c>
      <c r="AG42" s="165" t="n">
        <v>595.6</v>
      </c>
      <c r="AH42" s="165" t="n">
        <v>985.1</v>
      </c>
      <c r="AI42" s="165" t="n">
        <v>1206.6</v>
      </c>
      <c r="AJ42" s="169" t="n">
        <v>846.4</v>
      </c>
      <c r="AK42" s="165" t="n">
        <v>256040</v>
      </c>
      <c r="AL42" s="171" t="n">
        <v>1395620</v>
      </c>
      <c r="AM42" s="166" t="n">
        <v>4.5</v>
      </c>
      <c r="AN42" s="166" t="n">
        <v>12.3</v>
      </c>
      <c r="AO42" s="167" t="n">
        <v>947980737</v>
      </c>
      <c r="AP42" s="167" t="n">
        <v>4368461</v>
      </c>
      <c r="AQ42" s="167" t="n">
        <v>446196</v>
      </c>
      <c r="AR42" s="173" t="n">
        <v>322109240</v>
      </c>
      <c r="AS42" s="173"/>
      <c r="AT42" s="135"/>
    </row>
    <row r="43" customFormat="false" ht="15" hidden="false" customHeight="false" outlineLevel="0" collapsed="false">
      <c r="A43" s="158" t="s">
        <v>180</v>
      </c>
      <c r="B43" s="136" t="n">
        <v>4842788.07287342</v>
      </c>
      <c r="C43" s="137" t="n">
        <v>2493462.37795696</v>
      </c>
      <c r="D43" s="170" t="n">
        <v>993698.71</v>
      </c>
      <c r="E43" s="137" t="n">
        <v>884441.795425875</v>
      </c>
      <c r="F43" s="170" t="n">
        <v>3293200</v>
      </c>
      <c r="G43" s="170"/>
      <c r="H43" s="170"/>
      <c r="I43" s="170"/>
      <c r="J43" s="170" t="n">
        <v>122037.786030662</v>
      </c>
      <c r="K43" s="170" t="n">
        <v>147735.372</v>
      </c>
      <c r="L43" s="170" t="n">
        <v>103714.745358761</v>
      </c>
      <c r="M43" s="161" t="n">
        <v>29.8059333333333</v>
      </c>
      <c r="N43" s="162" t="n">
        <v>67.177152</v>
      </c>
      <c r="O43" s="172" t="n">
        <v>163.447655397795</v>
      </c>
      <c r="P43" s="172" t="n">
        <v>16.4938593307539</v>
      </c>
      <c r="Q43" s="172" t="n">
        <v>208.788052553604</v>
      </c>
      <c r="R43" s="172" t="n">
        <v>535.778567730537</v>
      </c>
      <c r="S43" s="172" t="n">
        <v>121.165922358587</v>
      </c>
      <c r="T43" s="172" t="n">
        <v>212.140815780872</v>
      </c>
      <c r="U43" s="172" t="n">
        <v>729.991771481954</v>
      </c>
      <c r="V43" s="172" t="n">
        <v>25.9741481432988</v>
      </c>
      <c r="W43" s="172" t="n">
        <v>333.977829619171</v>
      </c>
      <c r="X43" s="172" t="n">
        <v>105.712577803126</v>
      </c>
      <c r="Y43" s="172" t="n">
        <v>372.871297614173</v>
      </c>
      <c r="Z43" s="172" t="n">
        <v>168.389715156874</v>
      </c>
      <c r="AA43" s="172" t="n">
        <v>84.335809391479</v>
      </c>
      <c r="AB43" s="172" t="n">
        <v>97.657052024535</v>
      </c>
      <c r="AC43" s="172" t="n">
        <v>61.786348710359</v>
      </c>
      <c r="AD43" s="172"/>
      <c r="AE43" s="172" t="n">
        <v>416.7024418</v>
      </c>
      <c r="AF43" s="165" t="n">
        <v>1853.4</v>
      </c>
      <c r="AG43" s="165" t="n">
        <v>619.6</v>
      </c>
      <c r="AH43" s="165" t="n">
        <v>807.1</v>
      </c>
      <c r="AI43" s="165" t="n">
        <v>1265.2</v>
      </c>
      <c r="AJ43" s="169" t="n">
        <v>888.9</v>
      </c>
      <c r="AK43" s="165" t="n">
        <v>302369</v>
      </c>
      <c r="AL43" s="171" t="n">
        <v>1546594</v>
      </c>
      <c r="AM43" s="166" t="n">
        <v>4.4</v>
      </c>
      <c r="AN43" s="166" t="n">
        <v>12.3</v>
      </c>
      <c r="AO43" s="174" t="n">
        <v>1283229647</v>
      </c>
      <c r="AP43" s="174" t="n">
        <v>4421686</v>
      </c>
      <c r="AQ43" s="175" t="n">
        <v>582122</v>
      </c>
      <c r="AR43" s="176" t="n">
        <v>452789192</v>
      </c>
      <c r="AS43" s="176"/>
      <c r="AT43" s="135"/>
    </row>
    <row r="44" customFormat="false" ht="15" hidden="false" customHeight="false" outlineLevel="0" collapsed="false">
      <c r="A44" s="158" t="s">
        <v>181</v>
      </c>
      <c r="B44" s="136" t="n">
        <v>5005233.83359727</v>
      </c>
      <c r="C44" s="137" t="n">
        <v>2579350.64262313</v>
      </c>
      <c r="D44" s="170" t="n">
        <v>1083818.7</v>
      </c>
      <c r="E44" s="137" t="n">
        <v>867465.263490437</v>
      </c>
      <c r="F44" s="170" t="n">
        <v>3483720.01917249</v>
      </c>
      <c r="G44" s="170"/>
      <c r="H44" s="170"/>
      <c r="I44" s="170"/>
      <c r="J44" s="170" t="n">
        <v>137328.943114961</v>
      </c>
      <c r="K44" s="170" t="n">
        <v>140852.164</v>
      </c>
      <c r="L44" s="170" t="n">
        <v>112175.293850013</v>
      </c>
      <c r="M44" s="161" t="n">
        <v>28.6574</v>
      </c>
      <c r="N44" s="162" t="n">
        <v>66.971684</v>
      </c>
      <c r="O44" s="172" t="n">
        <v>82.5188536470154</v>
      </c>
      <c r="P44" s="172" t="n">
        <v>15.1310031965476</v>
      </c>
      <c r="Q44" s="172" t="n">
        <v>285.623565176485</v>
      </c>
      <c r="R44" s="172" t="n">
        <v>528.489369600663</v>
      </c>
      <c r="S44" s="172" t="n">
        <v>161.307096770186</v>
      </c>
      <c r="T44" s="172" t="n">
        <v>141.123418198718</v>
      </c>
      <c r="U44" s="172" t="n">
        <v>663.532454369167</v>
      </c>
      <c r="V44" s="172" t="n">
        <v>28.6649833211533</v>
      </c>
      <c r="W44" s="172" t="n">
        <v>350.052932755468</v>
      </c>
      <c r="X44" s="172" t="n">
        <v>103.882448770685</v>
      </c>
      <c r="Y44" s="172" t="n">
        <v>290.433029418193</v>
      </c>
      <c r="Z44" s="172" t="n">
        <v>194.894248250183</v>
      </c>
      <c r="AA44" s="172" t="n">
        <v>95.5435550670795</v>
      </c>
      <c r="AB44" s="172" t="n">
        <v>109.907262756535</v>
      </c>
      <c r="AC44" s="172" t="n">
        <v>61.7235044845168</v>
      </c>
      <c r="AD44" s="172"/>
      <c r="AE44" s="172" t="n">
        <v>402.82880867232</v>
      </c>
      <c r="AF44" s="165" t="n">
        <v>1862.8</v>
      </c>
      <c r="AG44" s="165" t="n">
        <v>691.3</v>
      </c>
      <c r="AH44" s="165" t="n">
        <v>493</v>
      </c>
      <c r="AI44" s="165" t="n">
        <v>1180</v>
      </c>
      <c r="AJ44" s="169" t="n">
        <v>754.4</v>
      </c>
      <c r="AK44" s="165" t="n">
        <v>353445</v>
      </c>
      <c r="AL44" s="171" t="n">
        <v>1691290</v>
      </c>
      <c r="AM44" s="166" t="n">
        <v>4.3</v>
      </c>
      <c r="AN44" s="166" t="n">
        <v>11.6</v>
      </c>
      <c r="AO44" s="174" t="n">
        <v>299612407</v>
      </c>
      <c r="AP44" s="174" t="n">
        <v>1249557</v>
      </c>
      <c r="AQ44" s="175" t="n">
        <v>-2214556</v>
      </c>
      <c r="AR44" s="176" t="n">
        <v>155814780</v>
      </c>
      <c r="AS44" s="176"/>
      <c r="AT44" s="135"/>
    </row>
    <row r="45" customFormat="false" ht="15" hidden="false" customHeight="false" outlineLevel="0" collapsed="false">
      <c r="A45" s="158" t="s">
        <v>182</v>
      </c>
      <c r="B45" s="136" t="n">
        <v>5067296.42241211</v>
      </c>
      <c r="C45" s="137" t="n">
        <v>2559794.99946188</v>
      </c>
      <c r="D45" s="170" t="n">
        <v>1117695.6</v>
      </c>
      <c r="E45" s="137" t="n">
        <v>862330.639356462</v>
      </c>
      <c r="F45" s="170" t="n">
        <v>3685262.10736767</v>
      </c>
      <c r="G45" s="170"/>
      <c r="H45" s="170"/>
      <c r="I45" s="170"/>
      <c r="J45" s="170" t="n">
        <v>136127.462349223</v>
      </c>
      <c r="K45" s="170" t="n">
        <v>242023.34</v>
      </c>
      <c r="L45" s="170" t="n">
        <v>100020.41688732</v>
      </c>
      <c r="M45" s="161" t="n">
        <v>28.8980333333333</v>
      </c>
      <c r="N45" s="162" t="n">
        <v>67.623305</v>
      </c>
      <c r="O45" s="172" t="n">
        <v>133.419970266135</v>
      </c>
      <c r="P45" s="172" t="n">
        <v>15.0086066568164</v>
      </c>
      <c r="Q45" s="172" t="n">
        <v>318.723381057375</v>
      </c>
      <c r="R45" s="172" t="n">
        <v>641.626627919754</v>
      </c>
      <c r="S45" s="172" t="n">
        <v>120.23917922938</v>
      </c>
      <c r="T45" s="172" t="n">
        <v>198.199598084903</v>
      </c>
      <c r="U45" s="172" t="n">
        <v>703.024304105275</v>
      </c>
      <c r="V45" s="172" t="n">
        <v>33.9130714451891</v>
      </c>
      <c r="W45" s="172" t="n">
        <v>387.282382993876</v>
      </c>
      <c r="X45" s="172" t="n">
        <v>113.618017608939</v>
      </c>
      <c r="Y45" s="172" t="n">
        <v>326.504674937655</v>
      </c>
      <c r="Z45" s="172" t="n">
        <v>199.202682800938</v>
      </c>
      <c r="AA45" s="172" t="n">
        <v>96.4069814542358</v>
      </c>
      <c r="AB45" s="172" t="n">
        <v>116.647522006024</v>
      </c>
      <c r="AC45" s="172" t="n">
        <v>67.4567416334474</v>
      </c>
      <c r="AD45" s="172"/>
      <c r="AE45" s="172" t="n">
        <v>500.334223066005</v>
      </c>
      <c r="AF45" s="165" t="n">
        <v>1985.7</v>
      </c>
      <c r="AG45" s="165" t="n">
        <v>712.1</v>
      </c>
      <c r="AH45" s="165" t="n">
        <v>760.2</v>
      </c>
      <c r="AI45" s="165" t="n">
        <v>1391.3</v>
      </c>
      <c r="AJ45" s="169" t="n">
        <v>896.4</v>
      </c>
      <c r="AK45" s="165" t="n">
        <v>441951</v>
      </c>
      <c r="AL45" s="171" t="n">
        <v>1804841</v>
      </c>
      <c r="AM45" s="166" t="n">
        <v>3.7</v>
      </c>
      <c r="AN45" s="166" t="n">
        <v>12.1</v>
      </c>
      <c r="AO45" s="174" t="n">
        <v>609705628</v>
      </c>
      <c r="AP45" s="174" t="n">
        <v>2939503</v>
      </c>
      <c r="AQ45" s="175" t="n">
        <v>-2124498</v>
      </c>
      <c r="AR45" s="176" t="n">
        <v>366337305</v>
      </c>
      <c r="AS45" s="176"/>
      <c r="AT45" s="135"/>
    </row>
    <row r="46" customFormat="false" ht="15" hidden="false" customHeight="false" outlineLevel="0" collapsed="false">
      <c r="A46" s="158" t="s">
        <v>183</v>
      </c>
      <c r="B46" s="136" t="n">
        <v>5044362.26970259</v>
      </c>
      <c r="C46" s="137" t="n">
        <v>2551453.88321586</v>
      </c>
      <c r="D46" s="170" t="n">
        <v>1192361.6</v>
      </c>
      <c r="E46" s="137" t="n">
        <v>859009.987085926</v>
      </c>
      <c r="F46" s="170" t="n">
        <v>3898463.91938982</v>
      </c>
      <c r="G46" s="170"/>
      <c r="H46" s="170"/>
      <c r="I46" s="170"/>
      <c r="J46" s="170" t="n">
        <v>147577.680489754</v>
      </c>
      <c r="K46" s="170" t="n">
        <v>227749.546</v>
      </c>
      <c r="L46" s="170" t="n">
        <v>113126.912821392</v>
      </c>
      <c r="M46" s="161" t="n">
        <v>29.1721666666667</v>
      </c>
      <c r="N46" s="162" t="n">
        <v>67.615534</v>
      </c>
      <c r="O46" s="172" t="n">
        <v>370.672614046191</v>
      </c>
      <c r="P46" s="172" t="n">
        <v>15.4630388447735</v>
      </c>
      <c r="Q46" s="172" t="n">
        <v>398.912740060476</v>
      </c>
      <c r="R46" s="172" t="n">
        <v>688.66704377476</v>
      </c>
      <c r="S46" s="172" t="n">
        <v>105.462230158951</v>
      </c>
      <c r="T46" s="172" t="n">
        <v>246.964699035245</v>
      </c>
      <c r="U46" s="172" t="n">
        <v>763.793237648739</v>
      </c>
      <c r="V46" s="172" t="n">
        <v>37.7038382649809</v>
      </c>
      <c r="W46" s="172" t="n">
        <v>430.520675758973</v>
      </c>
      <c r="X46" s="172" t="n">
        <v>120.747635965474</v>
      </c>
      <c r="Y46" s="172" t="n">
        <v>360.724572256642</v>
      </c>
      <c r="Z46" s="172" t="n">
        <v>203.141803691813</v>
      </c>
      <c r="AA46" s="172" t="n">
        <v>102.353772015822</v>
      </c>
      <c r="AB46" s="172" t="n">
        <v>123.105358172366</v>
      </c>
      <c r="AC46" s="172" t="n">
        <v>67.7706070826402</v>
      </c>
      <c r="AD46" s="172"/>
      <c r="AE46" s="172" t="n">
        <v>558.018437320792</v>
      </c>
      <c r="AF46" s="165" t="n">
        <v>2174.8</v>
      </c>
      <c r="AG46" s="165" t="n">
        <v>726.1</v>
      </c>
      <c r="AH46" s="165" t="n">
        <v>1206.5</v>
      </c>
      <c r="AI46" s="165" t="n">
        <v>1585.6</v>
      </c>
      <c r="AJ46" s="169" t="n">
        <v>1028.1</v>
      </c>
      <c r="AK46" s="165" t="n">
        <v>519065</v>
      </c>
      <c r="AL46" s="171" t="n">
        <v>1834881</v>
      </c>
      <c r="AM46" s="166" t="n">
        <v>3.4</v>
      </c>
      <c r="AN46" s="166" t="n">
        <v>11.4</v>
      </c>
      <c r="AO46" s="174" t="n">
        <v>962995326</v>
      </c>
      <c r="AP46" s="174" t="n">
        <v>4866237</v>
      </c>
      <c r="AQ46" s="175" t="n">
        <v>-1538998</v>
      </c>
      <c r="AR46" s="176" t="n">
        <v>594079911</v>
      </c>
      <c r="AS46" s="176"/>
      <c r="AT46" s="135"/>
    </row>
    <row r="47" customFormat="false" ht="15" hidden="false" customHeight="false" outlineLevel="0" collapsed="false">
      <c r="A47" s="158" t="s">
        <v>184</v>
      </c>
      <c r="B47" s="136" t="n">
        <v>5182402.84276901</v>
      </c>
      <c r="C47" s="137" t="n">
        <v>2557561.00042755</v>
      </c>
      <c r="D47" s="170" t="n">
        <v>1217223</v>
      </c>
      <c r="E47" s="137" t="n">
        <v>859654.689512256</v>
      </c>
      <c r="F47" s="170" t="n">
        <v>4123999.99999999</v>
      </c>
      <c r="G47" s="170"/>
      <c r="H47" s="170"/>
      <c r="I47" s="170"/>
      <c r="J47" s="170" t="n">
        <v>151618.910125427</v>
      </c>
      <c r="K47" s="170" t="n">
        <v>257016.127</v>
      </c>
      <c r="L47" s="170" t="n">
        <v>121171.230226298</v>
      </c>
      <c r="M47" s="161" t="n">
        <v>28.5273666666667</v>
      </c>
      <c r="N47" s="162" t="n">
        <v>67.476479</v>
      </c>
      <c r="O47" s="172" t="n">
        <v>186.748788317289</v>
      </c>
      <c r="P47" s="172" t="n">
        <v>16.1258161576056</v>
      </c>
      <c r="Q47" s="172" t="n">
        <v>408.387216530729</v>
      </c>
      <c r="R47" s="172" t="n">
        <v>732.160678843891</v>
      </c>
      <c r="S47" s="172" t="n">
        <v>161.330826925929</v>
      </c>
      <c r="T47" s="172" t="n">
        <v>260.780247479994</v>
      </c>
      <c r="U47" s="172" t="n">
        <v>881.840297543566</v>
      </c>
      <c r="V47" s="172" t="n">
        <v>39.5819468180814</v>
      </c>
      <c r="W47" s="172" t="n">
        <v>474.575233839288</v>
      </c>
      <c r="X47" s="172" t="n">
        <v>135.893626935654</v>
      </c>
      <c r="Y47" s="172" t="n">
        <v>430.363974921831</v>
      </c>
      <c r="Z47" s="172" t="n">
        <v>205.275063757066</v>
      </c>
      <c r="AA47" s="172" t="n">
        <v>105.818111616117</v>
      </c>
      <c r="AB47" s="172" t="n">
        <v>122.921046431205</v>
      </c>
      <c r="AC47" s="172" t="n">
        <v>76.8588193413673</v>
      </c>
      <c r="AD47" s="172"/>
      <c r="AE47" s="172" t="n">
        <v>707.242360720883</v>
      </c>
      <c r="AF47" s="165" t="n">
        <v>2415.2</v>
      </c>
      <c r="AG47" s="165" t="n">
        <v>760.3</v>
      </c>
      <c r="AH47" s="165" t="n">
        <v>1099.2</v>
      </c>
      <c r="AI47" s="165" t="n">
        <v>1703.5</v>
      </c>
      <c r="AJ47" s="169" t="n">
        <v>1095</v>
      </c>
      <c r="AK47" s="165" t="n">
        <v>620534</v>
      </c>
      <c r="AL47" s="171" t="n">
        <v>2013098</v>
      </c>
      <c r="AM47" s="166" t="n">
        <v>3.79</v>
      </c>
      <c r="AN47" s="166" t="n">
        <v>10.5</v>
      </c>
      <c r="AO47" s="174" t="n">
        <v>1322427666</v>
      </c>
      <c r="AP47" s="174" t="n">
        <v>7466412</v>
      </c>
      <c r="AQ47" s="175" t="n">
        <v>-452791</v>
      </c>
      <c r="AR47" s="176" t="n">
        <v>859736841</v>
      </c>
      <c r="AS47" s="176"/>
      <c r="AT47" s="135"/>
    </row>
    <row r="48" customFormat="false" ht="15" hidden="false" customHeight="false" outlineLevel="0" collapsed="false">
      <c r="A48" s="158" t="s">
        <v>185</v>
      </c>
      <c r="B48" s="136" t="n">
        <v>5235326.70694435</v>
      </c>
      <c r="C48" s="137" t="n">
        <v>2653446.24579965</v>
      </c>
      <c r="D48" s="170" t="n">
        <v>1284163.4</v>
      </c>
      <c r="E48" s="137" t="n">
        <v>887998.05763266</v>
      </c>
      <c r="F48" s="170" t="n">
        <v>4381427.62827671</v>
      </c>
      <c r="G48" s="170"/>
      <c r="H48" s="170"/>
      <c r="I48" s="170"/>
      <c r="J48" s="170" t="n">
        <v>158169.565669654</v>
      </c>
      <c r="K48" s="170" t="n">
        <v>357191.13</v>
      </c>
      <c r="L48" s="170" t="n">
        <v>70721.2146047854</v>
      </c>
      <c r="M48" s="161" t="n">
        <v>27.8415333333333</v>
      </c>
      <c r="N48" s="162" t="n">
        <v>67.981745</v>
      </c>
      <c r="O48" s="172" t="n">
        <v>91.6042870974658</v>
      </c>
      <c r="P48" s="172" t="n">
        <v>12.6892518603746</v>
      </c>
      <c r="Q48" s="172" t="n">
        <v>394.33139303648</v>
      </c>
      <c r="R48" s="172" t="n">
        <v>687.958567688241</v>
      </c>
      <c r="S48" s="172" t="n">
        <v>175.1379429982</v>
      </c>
      <c r="T48" s="172" t="n">
        <v>163.667318032738</v>
      </c>
      <c r="U48" s="172" t="n">
        <v>754.956835762133</v>
      </c>
      <c r="V48" s="172" t="n">
        <v>33.4095766974118</v>
      </c>
      <c r="W48" s="172" t="n">
        <v>405.324877460441</v>
      </c>
      <c r="X48" s="172" t="n">
        <v>151.026011957454</v>
      </c>
      <c r="Y48" s="172" t="n">
        <v>378.630541866034</v>
      </c>
      <c r="Z48" s="172" t="n">
        <v>231.695610056613</v>
      </c>
      <c r="AA48" s="172" t="n">
        <v>117.774746960914</v>
      </c>
      <c r="AB48" s="172" t="n">
        <v>129.667834023325</v>
      </c>
      <c r="AC48" s="172" t="n">
        <v>70.269374229853</v>
      </c>
      <c r="AD48" s="172"/>
      <c r="AE48" s="172" t="n">
        <v>660.464804255271</v>
      </c>
      <c r="AF48" s="165" t="n">
        <v>2307.3</v>
      </c>
      <c r="AG48" s="165" t="n">
        <v>864.4</v>
      </c>
      <c r="AH48" s="165" t="n">
        <v>677.7</v>
      </c>
      <c r="AI48" s="165" t="n">
        <v>1531.3</v>
      </c>
      <c r="AJ48" s="169" t="n">
        <v>914.2</v>
      </c>
      <c r="AK48" s="165" t="n">
        <v>670596</v>
      </c>
      <c r="AL48" s="171" t="n">
        <v>2153376</v>
      </c>
      <c r="AM48" s="166" t="n">
        <v>4.3</v>
      </c>
      <c r="AN48" s="166" t="n">
        <v>10.6</v>
      </c>
      <c r="AO48" s="174" t="n">
        <v>415928796</v>
      </c>
      <c r="AP48" s="174" t="n">
        <v>90522115</v>
      </c>
      <c r="AQ48" s="174" t="n">
        <v>168212520</v>
      </c>
      <c r="AR48" s="176" t="n">
        <v>302164877</v>
      </c>
      <c r="AS48" s="176"/>
      <c r="AT48" s="135"/>
    </row>
    <row r="49" customFormat="false" ht="15" hidden="false" customHeight="false" outlineLevel="0" collapsed="false">
      <c r="A49" s="158" t="s">
        <v>187</v>
      </c>
      <c r="B49" s="136" t="n">
        <v>5363094.85176599</v>
      </c>
      <c r="C49" s="137" t="n">
        <v>2690465.53127971</v>
      </c>
      <c r="D49" s="170" t="n">
        <v>1373772.2</v>
      </c>
      <c r="E49" s="137" t="n">
        <v>901636.055545002</v>
      </c>
      <c r="F49" s="170" t="n">
        <v>4654924.36028772</v>
      </c>
      <c r="G49" s="170"/>
      <c r="H49" s="170"/>
      <c r="I49" s="170"/>
      <c r="J49" s="170" t="n">
        <v>169801.598203227</v>
      </c>
      <c r="K49" s="170" t="n">
        <v>320620.522</v>
      </c>
      <c r="L49" s="170" t="n">
        <v>57944.8302670516</v>
      </c>
      <c r="M49" s="161" t="n">
        <v>28.0816666666667</v>
      </c>
      <c r="N49" s="162" t="n">
        <v>68.059661</v>
      </c>
      <c r="O49" s="172" t="n">
        <v>149.365436776563</v>
      </c>
      <c r="P49" s="172" t="n">
        <v>15.1557769772654</v>
      </c>
      <c r="Q49" s="172" t="n">
        <v>493.535803320045</v>
      </c>
      <c r="R49" s="172" t="n">
        <v>769.536479472415</v>
      </c>
      <c r="S49" s="172" t="n">
        <v>130.193385505423</v>
      </c>
      <c r="T49" s="172" t="n">
        <v>225.934650773946</v>
      </c>
      <c r="U49" s="172" t="n">
        <v>866.956816813651</v>
      </c>
      <c r="V49" s="172" t="n">
        <v>41.1077075060147</v>
      </c>
      <c r="W49" s="172" t="n">
        <v>464.331293846238</v>
      </c>
      <c r="X49" s="172" t="n">
        <v>167.367974013528</v>
      </c>
      <c r="Y49" s="172" t="n">
        <v>445.920059800454</v>
      </c>
      <c r="Z49" s="172" t="n">
        <v>239.213960219281</v>
      </c>
      <c r="AA49" s="172" t="n">
        <v>119.556208593687</v>
      </c>
      <c r="AB49" s="172" t="n">
        <v>139.758361108052</v>
      </c>
      <c r="AC49" s="172" t="n">
        <v>79.0375314022659</v>
      </c>
      <c r="AD49" s="172"/>
      <c r="AE49" s="172" t="n">
        <v>730.897061186184</v>
      </c>
      <c r="AF49" s="165" t="n">
        <v>2536.3</v>
      </c>
      <c r="AG49" s="165" t="n">
        <v>901.8</v>
      </c>
      <c r="AH49" s="165" t="n">
        <v>876.4</v>
      </c>
      <c r="AI49" s="165" t="n">
        <v>1844.8</v>
      </c>
      <c r="AJ49" s="169" t="n">
        <v>1081.7</v>
      </c>
      <c r="AK49" s="165" t="n">
        <v>805055</v>
      </c>
      <c r="AL49" s="171" t="n">
        <v>2339496</v>
      </c>
      <c r="AM49" s="166" t="n">
        <v>4</v>
      </c>
      <c r="AN49" s="166" t="n">
        <v>10.7</v>
      </c>
      <c r="AO49" s="174" t="n">
        <v>705734609</v>
      </c>
      <c r="AP49" s="174" t="n">
        <v>201677643</v>
      </c>
      <c r="AQ49" s="174" t="n">
        <v>381512536</v>
      </c>
      <c r="AR49" s="176" t="n">
        <v>676542483</v>
      </c>
      <c r="AS49" s="176"/>
      <c r="AT49" s="135"/>
    </row>
    <row r="50" customFormat="false" ht="15" hidden="false" customHeight="false" outlineLevel="0" collapsed="false">
      <c r="A50" s="158" t="s">
        <v>188</v>
      </c>
      <c r="B50" s="136" t="n">
        <v>5371762.250644</v>
      </c>
      <c r="C50" s="137" t="n">
        <v>2678776.40476357</v>
      </c>
      <c r="D50" s="170" t="n">
        <v>1829788.3</v>
      </c>
      <c r="E50" s="137" t="n">
        <v>910678.732164645</v>
      </c>
      <c r="F50" s="170" t="n">
        <v>4945493.25889983</v>
      </c>
      <c r="G50" s="170"/>
      <c r="H50" s="170"/>
      <c r="I50" s="170"/>
      <c r="J50" s="170" t="n">
        <v>181334.575728296</v>
      </c>
      <c r="K50" s="170" t="n">
        <v>294064.833</v>
      </c>
      <c r="L50" s="170" t="n">
        <v>67117.9008682607</v>
      </c>
      <c r="M50" s="161" t="n">
        <v>28.5096333333333</v>
      </c>
      <c r="N50" s="162" t="n">
        <v>68.295281</v>
      </c>
      <c r="O50" s="172" t="n">
        <v>420.404195966676</v>
      </c>
      <c r="P50" s="172" t="n">
        <v>14.2515441809404</v>
      </c>
      <c r="Q50" s="172" t="n">
        <v>596.409639951891</v>
      </c>
      <c r="R50" s="172" t="n">
        <v>890.119452094634</v>
      </c>
      <c r="S50" s="172" t="n">
        <v>118.833525791888</v>
      </c>
      <c r="T50" s="172" t="n">
        <v>289.934402247956</v>
      </c>
      <c r="U50" s="172" t="n">
        <v>928.75400863048</v>
      </c>
      <c r="V50" s="172" t="n">
        <v>45.497378345436</v>
      </c>
      <c r="W50" s="172" t="n">
        <v>503.989995953788</v>
      </c>
      <c r="X50" s="172" t="n">
        <v>179.428514277957</v>
      </c>
      <c r="Y50" s="172" t="n">
        <v>454.004228065223</v>
      </c>
      <c r="Z50" s="172" t="n">
        <v>242.219901373836</v>
      </c>
      <c r="AA50" s="172" t="n">
        <v>126.26874614173</v>
      </c>
      <c r="AB50" s="172" t="n">
        <v>147.772525051642</v>
      </c>
      <c r="AC50" s="172" t="n">
        <v>79.9744536943099</v>
      </c>
      <c r="AD50" s="172"/>
      <c r="AE50" s="172" t="n">
        <v>807.375397196967</v>
      </c>
      <c r="AF50" s="165" t="n">
        <v>2755.1</v>
      </c>
      <c r="AG50" s="165" t="n">
        <v>920.3</v>
      </c>
      <c r="AH50" s="165" t="n">
        <v>1470.5</v>
      </c>
      <c r="AI50" s="165" t="n">
        <v>2049.7</v>
      </c>
      <c r="AJ50" s="169" t="n">
        <v>1260.9</v>
      </c>
      <c r="AK50" s="165" t="n">
        <v>976213</v>
      </c>
      <c r="AL50" s="171" t="n">
        <v>2500290</v>
      </c>
      <c r="AM50" s="166" t="n">
        <v>3.9</v>
      </c>
      <c r="AN50" s="166" t="n">
        <v>10.3</v>
      </c>
      <c r="AO50" s="174" t="n">
        <v>995073809</v>
      </c>
      <c r="AP50" s="174" t="n">
        <v>324037333</v>
      </c>
      <c r="AQ50" s="174" t="n">
        <v>642212497</v>
      </c>
      <c r="AR50" s="176" t="n">
        <v>1123936488</v>
      </c>
      <c r="AS50" s="176"/>
      <c r="AT50" s="135"/>
    </row>
    <row r="51" customFormat="false" ht="11.25" hidden="false" customHeight="false" outlineLevel="0" collapsed="false">
      <c r="A51" s="158" t="s">
        <v>189</v>
      </c>
      <c r="B51" s="136" t="n">
        <v>5616346.35206493</v>
      </c>
      <c r="C51" s="137" t="n">
        <v>2763305.74995689</v>
      </c>
      <c r="D51" s="170" t="n">
        <v>1425223.4</v>
      </c>
      <c r="E51" s="137" t="n">
        <v>942099.765543299</v>
      </c>
      <c r="F51" s="170" t="n">
        <v>5254200</v>
      </c>
      <c r="G51" s="170"/>
      <c r="H51" s="170"/>
      <c r="I51" s="170"/>
      <c r="J51" s="170" t="n">
        <v>192906.750123503</v>
      </c>
      <c r="K51" s="170" t="n">
        <v>361025.756976349</v>
      </c>
      <c r="L51" s="170" t="n">
        <v>73847.7755114073</v>
      </c>
      <c r="M51" s="161" t="n">
        <v>28.7049333333333</v>
      </c>
      <c r="N51" s="162" t="n">
        <v>68.653959</v>
      </c>
      <c r="O51" s="172" t="n">
        <v>202.809027105289</v>
      </c>
      <c r="P51" s="172" t="n">
        <v>13.4139483353689</v>
      </c>
      <c r="Q51" s="172" t="n">
        <v>580.010480142208</v>
      </c>
      <c r="R51" s="172" t="n">
        <v>1040.84506314454</v>
      </c>
      <c r="S51" s="172" t="n">
        <v>184.242852058998</v>
      </c>
      <c r="T51" s="172" t="n">
        <v>310.409575323788</v>
      </c>
      <c r="U51" s="172" t="n">
        <v>1059.7911587314</v>
      </c>
      <c r="V51" s="172" t="n">
        <v>47.7773299135772</v>
      </c>
      <c r="W51" s="172" t="n">
        <v>523.360814940753</v>
      </c>
      <c r="X51" s="172" t="n">
        <v>203.330041456986</v>
      </c>
      <c r="Y51" s="172" t="n">
        <v>550.226803949304</v>
      </c>
      <c r="Z51" s="172" t="n">
        <v>245.96043199027</v>
      </c>
      <c r="AA51" s="172" t="n">
        <v>129.605948171385</v>
      </c>
      <c r="AB51" s="172" t="n">
        <v>147.455967976675</v>
      </c>
      <c r="AC51" s="172" t="n">
        <v>95.4481879179797</v>
      </c>
      <c r="AD51" s="172"/>
      <c r="AE51" s="172" t="n">
        <v>893.362467405135</v>
      </c>
      <c r="AF51" s="165" t="n">
        <v>3054.2</v>
      </c>
      <c r="AG51" s="165" t="n">
        <v>959.4</v>
      </c>
      <c r="AH51" s="165" t="n">
        <v>1314.1</v>
      </c>
      <c r="AI51" s="165" t="n">
        <v>2181.5</v>
      </c>
      <c r="AJ51" s="169" t="n">
        <v>1391.5</v>
      </c>
      <c r="AK51" s="165" t="n">
        <v>1179730</v>
      </c>
      <c r="AL51" s="171" t="n">
        <v>2794383</v>
      </c>
      <c r="AM51" s="166" t="n">
        <v>3.8</v>
      </c>
      <c r="AN51" s="166" t="n">
        <v>11</v>
      </c>
      <c r="AO51" s="174" t="n">
        <v>1261883923275.14</v>
      </c>
      <c r="AP51" s="174" t="n">
        <v>464190833836.88</v>
      </c>
      <c r="AQ51" s="174" t="n">
        <v>908729570901.64</v>
      </c>
      <c r="AR51" s="174" t="n">
        <v>270935933087.9</v>
      </c>
      <c r="AS51" s="174" t="n">
        <v>1351909004863.15</v>
      </c>
      <c r="AT51" s="135"/>
    </row>
    <row r="52" customFormat="false" ht="11.25" hidden="false" customHeight="false" outlineLevel="0" collapsed="false">
      <c r="A52" s="158" t="s">
        <v>190</v>
      </c>
      <c r="B52" s="136" t="n">
        <v>5690072.10802511</v>
      </c>
      <c r="C52" s="137" t="n">
        <v>2726575.05505002</v>
      </c>
      <c r="D52" s="170" t="n">
        <v>1614256.2</v>
      </c>
      <c r="E52" s="137" t="n">
        <v>966517.154402308</v>
      </c>
      <c r="F52" s="170" t="n">
        <v>5544451.06897014</v>
      </c>
      <c r="G52" s="170"/>
      <c r="H52" s="170"/>
      <c r="I52" s="170"/>
      <c r="J52" s="170" t="n">
        <v>207318.71070841</v>
      </c>
      <c r="K52" s="170" t="n">
        <v>331913.97484743</v>
      </c>
      <c r="L52" s="170" t="n">
        <v>72673.7619975374</v>
      </c>
      <c r="M52" s="161" t="n">
        <v>28.1622333333333</v>
      </c>
      <c r="N52" s="162" t="n">
        <v>68.67712</v>
      </c>
      <c r="O52" s="172" t="n">
        <v>102.05483025508</v>
      </c>
      <c r="P52" s="172" t="n">
        <v>13.4338637552889</v>
      </c>
      <c r="Q52" s="172" t="n">
        <v>574.979693729995</v>
      </c>
      <c r="R52" s="172" t="n">
        <v>883.256524198968</v>
      </c>
      <c r="S52" s="172" t="n">
        <v>219.804430293951</v>
      </c>
      <c r="T52" s="172" t="n">
        <v>171.643826490848</v>
      </c>
      <c r="U52" s="172" t="n">
        <v>1020.68018670028</v>
      </c>
      <c r="V52" s="172" t="n">
        <v>40.954283445393</v>
      </c>
      <c r="W52" s="172" t="n">
        <v>465.375233209605</v>
      </c>
      <c r="X52" s="172" t="n">
        <v>215.2254965562</v>
      </c>
      <c r="Y52" s="172" t="n">
        <v>476.773672288187</v>
      </c>
      <c r="Z52" s="172" t="n">
        <v>290.768237126493</v>
      </c>
      <c r="AA52" s="172" t="n">
        <v>149.48158646089</v>
      </c>
      <c r="AB52" s="172" t="n">
        <v>178.813730055733</v>
      </c>
      <c r="AC52" s="172" t="n">
        <v>91.2231271505705</v>
      </c>
      <c r="AD52" s="172"/>
      <c r="AE52" s="172" t="n">
        <v>898.479783168268</v>
      </c>
      <c r="AF52" s="165" t="n">
        <v>2815.1</v>
      </c>
      <c r="AG52" s="165" t="n">
        <v>1125.5</v>
      </c>
      <c r="AH52" s="165" t="n">
        <v>849.3</v>
      </c>
      <c r="AI52" s="165" t="n">
        <v>2062.9</v>
      </c>
      <c r="AJ52" s="169" t="n">
        <v>1100.5</v>
      </c>
      <c r="AK52" s="165" t="n">
        <v>1289969</v>
      </c>
      <c r="AL52" s="171" t="n">
        <v>2937706</v>
      </c>
      <c r="AM52" s="166" t="n">
        <v>3.9</v>
      </c>
      <c r="AN52" s="166" t="n">
        <v>10.4</v>
      </c>
      <c r="AO52" s="174" t="n">
        <v>325737555558.33</v>
      </c>
      <c r="AP52" s="174" t="n">
        <v>116107465653.39</v>
      </c>
      <c r="AQ52" s="174" t="n">
        <v>270052932263.29</v>
      </c>
      <c r="AR52" s="174" t="n">
        <v>66644381464.58</v>
      </c>
      <c r="AS52" s="175" t="n">
        <v>257880016300.49</v>
      </c>
      <c r="AT52" s="135"/>
    </row>
    <row r="53" customFormat="false" ht="11.25" hidden="false" customHeight="false" outlineLevel="0" collapsed="false">
      <c r="A53" s="158" t="s">
        <v>191</v>
      </c>
      <c r="B53" s="136" t="n">
        <v>5797504.68254126</v>
      </c>
      <c r="C53" s="137" t="n">
        <v>2832640.71039102</v>
      </c>
      <c r="D53" s="170" t="n">
        <v>2811278.3</v>
      </c>
      <c r="E53" s="137" t="n">
        <v>1007296.90273904</v>
      </c>
      <c r="F53" s="170" t="n">
        <v>5850736.10753381</v>
      </c>
      <c r="G53" s="170"/>
      <c r="H53" s="170"/>
      <c r="I53" s="170"/>
      <c r="J53" s="170" t="n">
        <v>223822.531759217</v>
      </c>
      <c r="K53" s="170" t="n">
        <v>425599.681889479</v>
      </c>
      <c r="L53" s="170" t="n">
        <v>529229.399009603</v>
      </c>
      <c r="M53" s="161" t="n">
        <v>27.2047</v>
      </c>
      <c r="N53" s="162" t="n">
        <v>68.487469</v>
      </c>
      <c r="O53" s="172" t="n">
        <v>162.375853337479</v>
      </c>
      <c r="P53" s="172" t="n">
        <v>15.5542475160868</v>
      </c>
      <c r="Q53" s="172" t="n">
        <v>648.719978921251</v>
      </c>
      <c r="R53" s="172" t="n">
        <v>983.550031612364</v>
      </c>
      <c r="S53" s="172" t="n">
        <v>156.576102367552</v>
      </c>
      <c r="T53" s="172" t="n">
        <v>265.786593171724</v>
      </c>
      <c r="U53" s="172" t="n">
        <v>1112.28617698015</v>
      </c>
      <c r="V53" s="172" t="n">
        <v>49.9155156633942</v>
      </c>
      <c r="W53" s="172" t="n">
        <v>543.692330631744</v>
      </c>
      <c r="X53" s="172" t="n">
        <v>231.700023809779</v>
      </c>
      <c r="Y53" s="172" t="n">
        <v>547.820913331433</v>
      </c>
      <c r="Z53" s="172" t="n">
        <v>296.097844704807</v>
      </c>
      <c r="AA53" s="172" t="n">
        <v>149.945823630189</v>
      </c>
      <c r="AB53" s="172" t="n">
        <v>189.47122790937</v>
      </c>
      <c r="AC53" s="172" t="n">
        <v>101.450784971074</v>
      </c>
      <c r="AD53" s="172"/>
      <c r="AE53" s="172" t="n">
        <v>913.126880713882</v>
      </c>
      <c r="AF53" s="165" t="n">
        <v>3095.6</v>
      </c>
      <c r="AG53" s="165" t="n">
        <v>1165.2</v>
      </c>
      <c r="AH53" s="165" t="n">
        <v>1158</v>
      </c>
      <c r="AI53" s="165" t="n">
        <v>2288.7</v>
      </c>
      <c r="AJ53" s="169" t="n">
        <v>1343.7</v>
      </c>
      <c r="AK53" s="165" t="n">
        <v>1523530</v>
      </c>
      <c r="AL53" s="171" t="n">
        <v>3170659</v>
      </c>
      <c r="AM53" s="166" t="n">
        <v>4.3</v>
      </c>
      <c r="AN53" s="166" t="n">
        <v>10.6</v>
      </c>
      <c r="AO53" s="174" t="n">
        <v>582832069361.64</v>
      </c>
      <c r="AP53" s="174" t="n">
        <v>256988302375.7</v>
      </c>
      <c r="AQ53" s="174" t="n">
        <v>570909331016.66</v>
      </c>
      <c r="AR53" s="174" t="n">
        <v>151387484011.99</v>
      </c>
      <c r="AS53" s="174" t="n">
        <v>889926373542.63</v>
      </c>
      <c r="AT53" s="135"/>
    </row>
    <row r="54" customFormat="false" ht="11.25" hidden="false" customHeight="false" outlineLevel="0" collapsed="false">
      <c r="A54" s="158" t="s">
        <v>192</v>
      </c>
      <c r="B54" s="136" t="n">
        <v>5874262.47002161</v>
      </c>
      <c r="C54" s="137" t="n">
        <v>2843325.00022535</v>
      </c>
      <c r="D54" s="170" t="n">
        <v>1753334.5</v>
      </c>
      <c r="E54" s="137" t="n">
        <v>1025682.85801978</v>
      </c>
      <c r="F54" s="170" t="n">
        <v>6173940.85982226</v>
      </c>
      <c r="G54" s="170"/>
      <c r="H54" s="170"/>
      <c r="I54" s="170"/>
      <c r="J54" s="170" t="n">
        <v>237225.493480846</v>
      </c>
      <c r="K54" s="170" t="n">
        <v>404963.786601219</v>
      </c>
      <c r="L54" s="170" t="n">
        <v>368357.506864961</v>
      </c>
      <c r="M54" s="161" t="n">
        <v>26.8081666666667</v>
      </c>
      <c r="N54" s="162" t="n">
        <v>68.987642</v>
      </c>
      <c r="O54" s="172" t="n">
        <v>465.442637331674</v>
      </c>
      <c r="P54" s="172" t="n">
        <v>15.3184221943022</v>
      </c>
      <c r="Q54" s="172" t="n">
        <v>736.031816929789</v>
      </c>
      <c r="R54" s="172" t="n">
        <v>1061.4708500519</v>
      </c>
      <c r="S54" s="172" t="n">
        <v>141.607230472112</v>
      </c>
      <c r="T54" s="172" t="n">
        <v>354.75421325341</v>
      </c>
      <c r="U54" s="172" t="n">
        <v>1215.73871398385</v>
      </c>
      <c r="V54" s="172" t="n">
        <v>56.8342280350373</v>
      </c>
      <c r="W54" s="172" t="n">
        <v>622.839870028053</v>
      </c>
      <c r="X54" s="172" t="n">
        <v>250.174164930755</v>
      </c>
      <c r="Y54" s="172" t="n">
        <v>567.866772352774</v>
      </c>
      <c r="Z54" s="172" t="n">
        <v>299.529098298448</v>
      </c>
      <c r="AA54" s="172" t="n">
        <v>158.198098476991</v>
      </c>
      <c r="AB54" s="172" t="n">
        <v>198.771691603617</v>
      </c>
      <c r="AC54" s="172" t="n">
        <v>100.405097905055</v>
      </c>
      <c r="AD54" s="172"/>
      <c r="AE54" s="172" t="n">
        <v>1030.86423619054</v>
      </c>
      <c r="AF54" s="165" t="n">
        <v>3346.7</v>
      </c>
      <c r="AG54" s="165" t="n">
        <v>1179.4</v>
      </c>
      <c r="AH54" s="165" t="n">
        <v>1863.7</v>
      </c>
      <c r="AI54" s="165" t="n">
        <v>2373.8</v>
      </c>
      <c r="AJ54" s="169" t="n">
        <v>1494.8</v>
      </c>
      <c r="AK54" s="165" t="n">
        <v>1800638</v>
      </c>
      <c r="AL54" s="171" t="n">
        <v>3383431</v>
      </c>
      <c r="AM54" s="166" t="n">
        <v>4</v>
      </c>
      <c r="AN54" s="166" t="n">
        <v>10.3</v>
      </c>
      <c r="AO54" s="174" t="n">
        <v>887786104774.44</v>
      </c>
      <c r="AP54" s="174" t="n">
        <v>420349489622.45</v>
      </c>
      <c r="AQ54" s="174" t="n">
        <v>891830597438.33</v>
      </c>
      <c r="AR54" s="174" t="n">
        <v>242898159420.89</v>
      </c>
      <c r="AS54" s="174" t="n">
        <v>1384604864766.03</v>
      </c>
      <c r="AT54" s="135"/>
    </row>
    <row r="55" customFormat="false" ht="11.25" hidden="false" customHeight="false" outlineLevel="0" collapsed="false">
      <c r="A55" s="158" t="s">
        <v>193</v>
      </c>
      <c r="B55" s="136" t="n">
        <v>5999422.61134377</v>
      </c>
      <c r="C55" s="137" t="n">
        <v>2989399.52089547</v>
      </c>
      <c r="D55" s="170" t="n">
        <v>2155250.1</v>
      </c>
      <c r="E55" s="137" t="n">
        <v>1061306.74295267</v>
      </c>
      <c r="F55" s="170" t="n">
        <v>6514999.99999999</v>
      </c>
      <c r="G55" s="170"/>
      <c r="H55" s="170"/>
      <c r="I55" s="170"/>
      <c r="J55" s="170" t="n">
        <v>254755.229581023</v>
      </c>
      <c r="K55" s="170" t="n">
        <v>508090.70348154</v>
      </c>
      <c r="L55" s="170" t="n">
        <v>424474.268733966</v>
      </c>
      <c r="M55" s="161" t="n">
        <v>26.5887333333333</v>
      </c>
      <c r="N55" s="162" t="n">
        <v>69.355172</v>
      </c>
      <c r="O55" s="172" t="n">
        <v>251.411641395566</v>
      </c>
      <c r="P55" s="172" t="n">
        <v>13.7657577653201</v>
      </c>
      <c r="Q55" s="172" t="n">
        <v>549.714297695793</v>
      </c>
      <c r="R55" s="172" t="n">
        <v>1187.6931351477</v>
      </c>
      <c r="S55" s="172" t="n">
        <v>208.993867531843</v>
      </c>
      <c r="T55" s="172" t="n">
        <v>409.774147904422</v>
      </c>
      <c r="U55" s="172" t="n">
        <v>1324.88200996861</v>
      </c>
      <c r="V55" s="172" t="n">
        <v>59.0196424665409</v>
      </c>
      <c r="W55" s="172" t="n">
        <v>615.688732164526</v>
      </c>
      <c r="X55" s="172" t="n">
        <v>280.068026885663</v>
      </c>
      <c r="Y55" s="172" t="n">
        <v>695.116284858565</v>
      </c>
      <c r="Z55" s="172" t="n">
        <v>302.767902470252</v>
      </c>
      <c r="AA55" s="172" t="n">
        <v>161.667320850754</v>
      </c>
      <c r="AB55" s="172" t="n">
        <v>198.396429670393</v>
      </c>
      <c r="AC55" s="172" t="n">
        <v>123.989424228338</v>
      </c>
      <c r="AD55" s="172"/>
      <c r="AE55" s="172" t="n">
        <v>1097.38677789909</v>
      </c>
      <c r="AF55" s="165" t="n">
        <v>3717.3</v>
      </c>
      <c r="AG55" s="165" t="n">
        <v>1210.3</v>
      </c>
      <c r="AH55" s="165" t="n">
        <v>1827.8</v>
      </c>
      <c r="AI55" s="165" t="n">
        <v>2353.9</v>
      </c>
      <c r="AJ55" s="169" t="n">
        <v>1714.4</v>
      </c>
      <c r="AK55" s="165" t="n">
        <v>2068510</v>
      </c>
      <c r="AL55" s="171" t="n">
        <v>3844975</v>
      </c>
      <c r="AM55" s="166" t="n">
        <v>4.1</v>
      </c>
      <c r="AN55" s="166" t="n">
        <v>10.4</v>
      </c>
      <c r="AO55" s="174" t="n">
        <v>1177659848218.82</v>
      </c>
      <c r="AP55" s="174" t="n">
        <v>603967565690.23</v>
      </c>
      <c r="AQ55" s="174" t="n">
        <v>1162288548948.31</v>
      </c>
      <c r="AR55" s="174" t="n">
        <v>341588068326.7</v>
      </c>
      <c r="AS55" s="174" t="n">
        <v>1895764249992.15</v>
      </c>
      <c r="AT55" s="135"/>
    </row>
    <row r="56" customFormat="false" ht="11.25" hidden="false" customHeight="false" outlineLevel="0" collapsed="false">
      <c r="A56" s="158" t="s">
        <v>194</v>
      </c>
      <c r="B56" s="136" t="n">
        <v>6097543.95183547</v>
      </c>
      <c r="C56" s="137" t="n">
        <v>3014467.24737116</v>
      </c>
      <c r="D56" s="170" t="n">
        <v>2347902.1</v>
      </c>
      <c r="E56" s="137" t="n">
        <v>1074023.86092055</v>
      </c>
      <c r="F56" s="170" t="n">
        <v>6830420.34894632</v>
      </c>
      <c r="G56" s="170"/>
      <c r="H56" s="170"/>
      <c r="I56" s="170"/>
      <c r="J56" s="170" t="n">
        <v>280730.127592927</v>
      </c>
      <c r="K56" s="170" t="n">
        <v>418107.38239016</v>
      </c>
      <c r="L56" s="170" t="n">
        <v>445750.033419253</v>
      </c>
      <c r="M56" s="161" t="n">
        <v>26.3069333333333</v>
      </c>
      <c r="N56" s="162" t="n">
        <v>70.3410059999999</v>
      </c>
      <c r="O56" s="172" t="n">
        <v>121.817739970887</v>
      </c>
      <c r="P56" s="172" t="n">
        <v>14.7468793960442</v>
      </c>
      <c r="Q56" s="172" t="n">
        <v>541.804141246815</v>
      </c>
      <c r="R56" s="172" t="n">
        <v>1011.80593418819</v>
      </c>
      <c r="S56" s="172" t="n">
        <v>243.48620772441</v>
      </c>
      <c r="T56" s="172" t="n">
        <v>224.899411768168</v>
      </c>
      <c r="U56" s="172" t="n">
        <v>1199.51297359485</v>
      </c>
      <c r="V56" s="172" t="n">
        <v>57.3746200105196</v>
      </c>
      <c r="W56" s="172" t="n">
        <v>580.157826922933</v>
      </c>
      <c r="X56" s="172" t="n">
        <v>269.980727129206</v>
      </c>
      <c r="Y56" s="172" t="n">
        <v>630.89059785208</v>
      </c>
      <c r="Z56" s="172" t="n">
        <v>353.724470501719</v>
      </c>
      <c r="AA56" s="172" t="n">
        <v>183.581148753667</v>
      </c>
      <c r="AB56" s="172" t="n">
        <v>220.081132681692</v>
      </c>
      <c r="AC56" s="172" t="n">
        <v>113.493341047187</v>
      </c>
      <c r="AD56" s="172"/>
      <c r="AE56" s="172" t="n">
        <v>1012.86569579656</v>
      </c>
      <c r="AF56" s="165" t="n">
        <v>3403.1</v>
      </c>
      <c r="AG56" s="165" t="n">
        <v>1371.1</v>
      </c>
      <c r="AH56" s="165" t="n">
        <v>1216.3</v>
      </c>
      <c r="AI56" s="165" t="n">
        <v>2086.2</v>
      </c>
      <c r="AJ56" s="169" t="n">
        <v>1403</v>
      </c>
      <c r="AK56" s="165" t="n">
        <v>2243647</v>
      </c>
      <c r="AL56" s="171" t="n">
        <v>4061806</v>
      </c>
      <c r="AM56" s="166" t="n">
        <v>5</v>
      </c>
      <c r="AN56" s="166" t="n">
        <v>9.9</v>
      </c>
      <c r="AO56" s="174" t="n">
        <v>273127124760.63</v>
      </c>
      <c r="AP56" s="174" t="n">
        <v>177936139278.3</v>
      </c>
      <c r="AQ56" s="174" t="n">
        <v>236416482776.58</v>
      </c>
      <c r="AR56" s="174" t="n">
        <v>96406816766.93</v>
      </c>
      <c r="AS56" s="174" t="n">
        <v>398115646045.73</v>
      </c>
      <c r="AT56" s="135"/>
    </row>
    <row r="57" customFormat="false" ht="11.25" hidden="false" customHeight="false" outlineLevel="0" collapsed="false">
      <c r="A57" s="158" t="s">
        <v>195</v>
      </c>
      <c r="B57" s="136" t="n">
        <v>6274784.50238772</v>
      </c>
      <c r="C57" s="137" t="n">
        <v>3079605.20414365</v>
      </c>
      <c r="D57" s="170" t="n">
        <v>2639157.1</v>
      </c>
      <c r="E57" s="137" t="n">
        <v>1088772.8217395</v>
      </c>
      <c r="F57" s="170" t="n">
        <v>7161111.61063699</v>
      </c>
      <c r="G57" s="170"/>
      <c r="H57" s="170"/>
      <c r="I57" s="170"/>
      <c r="J57" s="170" t="n">
        <v>300295.684819881</v>
      </c>
      <c r="K57" s="170" t="n">
        <v>491145.1718878</v>
      </c>
      <c r="L57" s="170" t="n">
        <v>413584.380454646</v>
      </c>
      <c r="M57" s="161" t="n">
        <v>25.8619666666667</v>
      </c>
      <c r="N57" s="162" t="n">
        <v>70.440164</v>
      </c>
      <c r="O57" s="172" t="n">
        <v>192.54823246517</v>
      </c>
      <c r="P57" s="172" t="n">
        <v>14.1232301961897</v>
      </c>
      <c r="Q57" s="172" t="n">
        <v>669.088136622606</v>
      </c>
      <c r="R57" s="172" t="n">
        <v>1236.45008848081</v>
      </c>
      <c r="S57" s="172" t="n">
        <v>181.185266020939</v>
      </c>
      <c r="T57" s="172" t="n">
        <v>367.063663259431</v>
      </c>
      <c r="U57" s="172" t="n">
        <v>1345.82019962747</v>
      </c>
      <c r="V57" s="172" t="n">
        <v>68.6847919240477</v>
      </c>
      <c r="W57" s="172" t="n">
        <v>676.342919237967</v>
      </c>
      <c r="X57" s="172" t="n">
        <v>307.014236105001</v>
      </c>
      <c r="Y57" s="172" t="n">
        <v>730.994325085048</v>
      </c>
      <c r="Z57" s="172" t="n">
        <v>361.334614286048</v>
      </c>
      <c r="AA57" s="172" t="n">
        <v>184.702391751479</v>
      </c>
      <c r="AB57" s="172" t="n">
        <v>233.380574652897</v>
      </c>
      <c r="AC57" s="172" t="n">
        <v>125.4726709542</v>
      </c>
      <c r="AD57" s="172"/>
      <c r="AE57" s="172" t="n">
        <v>1073.31178607857</v>
      </c>
      <c r="AF57" s="165" t="n">
        <v>3789.7</v>
      </c>
      <c r="AG57" s="165" t="n">
        <v>1419.4</v>
      </c>
      <c r="AH57" s="165" t="n">
        <v>1744.6</v>
      </c>
      <c r="AI57" s="165" t="n">
        <v>2405.5</v>
      </c>
      <c r="AJ57" s="169" t="n">
        <v>1715.4</v>
      </c>
      <c r="AK57" s="165" t="n">
        <v>2563143</v>
      </c>
      <c r="AL57" s="171" t="n">
        <v>4407886</v>
      </c>
      <c r="AM57" s="166" t="n">
        <v>5.2</v>
      </c>
      <c r="AN57" s="166" t="n">
        <v>9.6</v>
      </c>
      <c r="AO57" s="174" t="n">
        <v>734620921118.37</v>
      </c>
      <c r="AP57" s="174" t="n">
        <v>390192925226.16</v>
      </c>
      <c r="AQ57" s="174" t="n">
        <v>520241990703.6</v>
      </c>
      <c r="AR57" s="174" t="n">
        <v>213202586501.44</v>
      </c>
      <c r="AS57" s="174" t="n">
        <v>791176295520.46</v>
      </c>
      <c r="AT57" s="135"/>
    </row>
    <row r="58" customFormat="false" ht="11.25" hidden="false" customHeight="false" outlineLevel="0" collapsed="false">
      <c r="A58" s="158" t="s">
        <v>196</v>
      </c>
      <c r="B58" s="136" t="n">
        <v>6372219.57297642</v>
      </c>
      <c r="C58" s="137" t="n">
        <v>3103848.80518064</v>
      </c>
      <c r="D58" s="170" t="n">
        <v>2876322.9</v>
      </c>
      <c r="E58" s="137" t="n">
        <v>1107354.29962389</v>
      </c>
      <c r="F58" s="170" t="n">
        <v>7507813.11839918</v>
      </c>
      <c r="G58" s="170"/>
      <c r="H58" s="170"/>
      <c r="I58" s="170"/>
      <c r="J58" s="170" t="n">
        <v>321945.876002414</v>
      </c>
      <c r="K58" s="170" t="n">
        <v>459381.78163003</v>
      </c>
      <c r="L58" s="170" t="n">
        <v>467219.528693072</v>
      </c>
      <c r="M58" s="161" t="n">
        <v>25.5099833328719</v>
      </c>
      <c r="N58" s="162" t="n">
        <v>70.513104</v>
      </c>
      <c r="O58" s="172" t="n">
        <v>558.197073343918</v>
      </c>
      <c r="P58" s="172" t="n">
        <v>16.3760014141639</v>
      </c>
      <c r="Q58" s="172" t="n">
        <v>773.615516559293</v>
      </c>
      <c r="R58" s="172" t="n">
        <v>1319.05788899178</v>
      </c>
      <c r="S58" s="172" t="n">
        <v>183.343752794988</v>
      </c>
      <c r="T58" s="172" t="n">
        <v>475.441146692477</v>
      </c>
      <c r="U58" s="172" t="n">
        <v>1492.70932981022</v>
      </c>
      <c r="V58" s="172" t="n">
        <v>76.808786622682</v>
      </c>
      <c r="W58" s="172" t="n">
        <v>765.471961611778</v>
      </c>
      <c r="X58" s="172" t="n">
        <v>316.953022418103</v>
      </c>
      <c r="Y58" s="172" t="n">
        <v>779.427140297882</v>
      </c>
      <c r="Z58" s="172" t="n">
        <v>369.080019769749</v>
      </c>
      <c r="AA58" s="172" t="n">
        <v>196.628866415949</v>
      </c>
      <c r="AB58" s="172" t="n">
        <v>245.630587508131</v>
      </c>
      <c r="AC58" s="172" t="n">
        <v>127.812491538842</v>
      </c>
      <c r="AD58" s="172"/>
      <c r="AE58" s="172" t="n">
        <v>1206.18006467376</v>
      </c>
      <c r="AF58" s="165" t="n">
        <v>4158.6</v>
      </c>
      <c r="AG58" s="165" t="n">
        <v>1442.5</v>
      </c>
      <c r="AH58" s="165" t="n">
        <v>2494.9</v>
      </c>
      <c r="AI58" s="165" t="n">
        <v>2558.3</v>
      </c>
      <c r="AJ58" s="169" t="n">
        <v>1915.3</v>
      </c>
      <c r="AK58" s="177" t="n">
        <v>2912797</v>
      </c>
      <c r="AL58" s="171" t="n">
        <v>4690835</v>
      </c>
      <c r="AM58" s="166" t="n">
        <v>5.1</v>
      </c>
      <c r="AN58" s="166" t="n">
        <v>9.8</v>
      </c>
      <c r="AO58" s="174" t="n">
        <v>1129941753381.75</v>
      </c>
      <c r="AP58" s="174" t="n">
        <v>622949533773.25</v>
      </c>
      <c r="AQ58" s="174" t="n">
        <v>838581494920.66</v>
      </c>
      <c r="AR58" s="174" t="n">
        <v>339513841586.81</v>
      </c>
      <c r="AS58" s="174" t="n">
        <v>1258627623574.34</v>
      </c>
      <c r="AT58" s="135"/>
    </row>
    <row r="59" customFormat="false" ht="11.25" hidden="false" customHeight="false" outlineLevel="0" collapsed="false">
      <c r="A59" s="158" t="s">
        <v>197</v>
      </c>
      <c r="B59" s="136" t="n">
        <v>6585869.43561375</v>
      </c>
      <c r="C59" s="137" t="n">
        <v>3164588.13076247</v>
      </c>
      <c r="D59" s="170" t="n">
        <v>3241292</v>
      </c>
      <c r="E59" s="137" t="n">
        <v>1114541.42955066</v>
      </c>
      <c r="F59" s="170" t="n">
        <v>7871299.99999999</v>
      </c>
      <c r="G59" s="170"/>
      <c r="H59" s="170"/>
      <c r="I59" s="170"/>
      <c r="J59" s="170" t="n">
        <v>351766.586204435</v>
      </c>
      <c r="K59" s="170" t="n">
        <v>803353.29976053</v>
      </c>
      <c r="L59" s="170" t="n">
        <v>524083.571819567</v>
      </c>
      <c r="M59" s="161" t="n">
        <v>24.6444981372899</v>
      </c>
      <c r="N59" s="162" t="n">
        <v>70.846309</v>
      </c>
      <c r="O59" s="172" t="n">
        <v>322.215622793863</v>
      </c>
      <c r="P59" s="172" t="n">
        <v>16.3660650987436</v>
      </c>
      <c r="Q59" s="172" t="n">
        <v>881.020044621514</v>
      </c>
      <c r="R59" s="172" t="n">
        <v>1457.92544939028</v>
      </c>
      <c r="S59" s="172" t="n">
        <v>247.869764711101</v>
      </c>
      <c r="T59" s="172" t="n">
        <v>566.495732935291</v>
      </c>
      <c r="U59" s="172" t="n">
        <v>1706.94023605249</v>
      </c>
      <c r="V59" s="172" t="n">
        <v>83.4271356605618</v>
      </c>
      <c r="W59" s="172" t="n">
        <v>728.916652620254</v>
      </c>
      <c r="X59" s="172" t="n">
        <v>359.811994441065</v>
      </c>
      <c r="Y59" s="172" t="n">
        <v>961.520970733733</v>
      </c>
      <c r="Z59" s="172" t="n">
        <v>382.217864742484</v>
      </c>
      <c r="AA59" s="172" t="n">
        <v>204.946843318231</v>
      </c>
      <c r="AB59" s="172" t="n">
        <v>251.386432824528</v>
      </c>
      <c r="AC59" s="172" t="n">
        <v>155.294310622025</v>
      </c>
      <c r="AD59" s="172"/>
      <c r="AE59" s="172" t="n">
        <v>1470.68448239277</v>
      </c>
      <c r="AF59" s="165" t="n">
        <v>4680.3</v>
      </c>
      <c r="AG59" s="165" t="n">
        <v>1518</v>
      </c>
      <c r="AH59" s="165" t="n">
        <v>2578.3</v>
      </c>
      <c r="AI59" s="165" t="n">
        <v>2978.8</v>
      </c>
      <c r="AJ59" s="169" t="n">
        <v>2128.5</v>
      </c>
      <c r="AK59" s="177" t="n">
        <v>3245024</v>
      </c>
      <c r="AL59" s="171" t="n">
        <v>5214075</v>
      </c>
      <c r="AM59" s="166" t="n">
        <v>5.3</v>
      </c>
      <c r="AN59" s="166" t="n">
        <v>10.7</v>
      </c>
      <c r="AO59" s="174" t="n">
        <v>1678807823070.64</v>
      </c>
      <c r="AP59" s="174" t="n">
        <v>897278384477.79</v>
      </c>
      <c r="AQ59" s="174" t="n">
        <v>1197395546494.4</v>
      </c>
      <c r="AR59" s="174" t="n">
        <v>488046114266.08</v>
      </c>
      <c r="AS59" s="174" t="n">
        <v>1834858039658.15</v>
      </c>
      <c r="AT59" s="135"/>
    </row>
    <row r="60" customFormat="false" ht="11.25" hidden="false" customHeight="false" outlineLevel="0" collapsed="false">
      <c r="A60" s="158" t="s">
        <v>198</v>
      </c>
      <c r="B60" s="136" t="n">
        <v>6692539.91964425</v>
      </c>
      <c r="C60" s="137" t="n">
        <v>3193588.35004153</v>
      </c>
      <c r="D60" s="170" t="n">
        <v>3157394.1</v>
      </c>
      <c r="E60" s="137" t="n">
        <v>1140085.42835493</v>
      </c>
      <c r="F60" s="170" t="n">
        <v>8203320.5109655</v>
      </c>
      <c r="G60" s="170"/>
      <c r="H60" s="170"/>
      <c r="I60" s="170"/>
      <c r="J60" s="170" t="n">
        <v>383239.86605078</v>
      </c>
      <c r="K60" s="170" t="n">
        <v>544558.145110906</v>
      </c>
      <c r="L60" s="170" t="n">
        <v>518431.930948288</v>
      </c>
      <c r="M60" s="161" t="n">
        <v>24.2655</v>
      </c>
      <c r="N60" s="162" t="n">
        <v>70.983514</v>
      </c>
      <c r="O60" s="178" t="n">
        <v>144.414121868087</v>
      </c>
      <c r="P60" s="178" t="n">
        <v>15.8899188307507</v>
      </c>
      <c r="Q60" s="178" t="n">
        <v>804.8145308903</v>
      </c>
      <c r="R60" s="178" t="n">
        <v>1326.61932393517</v>
      </c>
      <c r="S60" s="178" t="n">
        <v>303.573287380697</v>
      </c>
      <c r="T60" s="178" t="n">
        <v>348.749360305473</v>
      </c>
      <c r="U60" s="178" t="n">
        <v>1576.13146195449</v>
      </c>
      <c r="V60" s="178" t="n">
        <v>72.8323734860151</v>
      </c>
      <c r="W60" s="178" t="n">
        <v>724.630576864969</v>
      </c>
      <c r="X60" s="178" t="n">
        <v>361.366550887961</v>
      </c>
      <c r="Y60" s="178" t="n">
        <v>810.962881699932</v>
      </c>
      <c r="Z60" s="178" t="n">
        <v>450.138592637628</v>
      </c>
      <c r="AA60" s="178" t="n">
        <v>230.249172517445</v>
      </c>
      <c r="AB60" s="178" t="n">
        <v>275.782432536198</v>
      </c>
      <c r="AC60" s="178" t="n">
        <v>145.051573941172</v>
      </c>
      <c r="AD60" s="178"/>
      <c r="AE60" s="178" t="n">
        <v>1286.44719454438</v>
      </c>
      <c r="AF60" s="165" t="n">
        <v>4307</v>
      </c>
      <c r="AG60" s="165" t="n">
        <v>1738.3</v>
      </c>
      <c r="AH60" s="165" t="n">
        <v>1727.3</v>
      </c>
      <c r="AI60" s="165" t="n">
        <v>2921.9</v>
      </c>
      <c r="AJ60" s="169" t="n">
        <v>1816.1</v>
      </c>
      <c r="AK60" s="177" t="n">
        <v>3510812</v>
      </c>
      <c r="AL60" s="171" t="n">
        <v>5364888</v>
      </c>
      <c r="AM60" s="166" t="n">
        <v>5.3</v>
      </c>
      <c r="AN60" s="166" t="n">
        <v>10.9</v>
      </c>
      <c r="AO60" s="174"/>
      <c r="AP60" s="174"/>
      <c r="AQ60" s="174"/>
      <c r="AR60" s="174"/>
      <c r="AS60" s="174"/>
      <c r="AT60" s="176" t="n">
        <v>3842</v>
      </c>
      <c r="AU60" s="127"/>
    </row>
    <row r="61" customFormat="false" ht="11.25" hidden="false" customHeight="false" outlineLevel="0" collapsed="false">
      <c r="A61" s="158" t="s">
        <v>199</v>
      </c>
      <c r="B61" s="136" t="n">
        <v>6839557.52220622</v>
      </c>
      <c r="C61" s="137" t="n">
        <v>3235685.76172287</v>
      </c>
      <c r="D61" s="170" t="n">
        <v>3352345.9</v>
      </c>
      <c r="E61" s="137" t="n">
        <v>1163194.459391</v>
      </c>
      <c r="F61" s="170" t="n">
        <v>8549346.02996042</v>
      </c>
      <c r="G61" s="170"/>
      <c r="H61" s="170"/>
      <c r="I61" s="170"/>
      <c r="J61" s="170" t="n">
        <v>412060.953595534</v>
      </c>
      <c r="K61" s="170" t="n">
        <v>687511.391643463</v>
      </c>
      <c r="L61" s="170" t="n">
        <v>500404.339694185</v>
      </c>
      <c r="M61" s="161" t="n">
        <v>23.6265666666667</v>
      </c>
      <c r="N61" s="162" t="n">
        <v>71.2131</v>
      </c>
      <c r="O61" s="178" t="n">
        <v>244.280299628011</v>
      </c>
      <c r="P61" s="178" t="n">
        <v>15.5619186456283</v>
      </c>
      <c r="Q61" s="178" t="n">
        <v>911.656629275548</v>
      </c>
      <c r="R61" s="178" t="n">
        <v>1614.60156057988</v>
      </c>
      <c r="S61" s="178" t="n">
        <v>225.351148035282</v>
      </c>
      <c r="T61" s="178" t="n">
        <v>532.277619446778</v>
      </c>
      <c r="U61" s="178" t="n">
        <v>1782.31390281002</v>
      </c>
      <c r="V61" s="178" t="n">
        <v>86.8660513599215</v>
      </c>
      <c r="W61" s="178" t="n">
        <v>830.303446670199</v>
      </c>
      <c r="X61" s="178" t="n">
        <v>378.219463625977</v>
      </c>
      <c r="Y61" s="178" t="n">
        <v>943.495700976714</v>
      </c>
      <c r="Z61" s="178" t="n">
        <v>467.559692571697</v>
      </c>
      <c r="AA61" s="178" t="n">
        <v>234.80448661457</v>
      </c>
      <c r="AB61" s="178" t="n">
        <v>296.922899579973</v>
      </c>
      <c r="AC61" s="178" t="n">
        <v>155.837438425839</v>
      </c>
      <c r="AD61" s="178"/>
      <c r="AE61" s="178" t="n">
        <v>1518.22775589347</v>
      </c>
      <c r="AF61" s="165" t="n">
        <v>4785.1</v>
      </c>
      <c r="AG61" s="165" t="n">
        <v>1825</v>
      </c>
      <c r="AH61" s="165" t="n">
        <v>2598.5</v>
      </c>
      <c r="AI61" s="165" t="n">
        <v>3307.1</v>
      </c>
      <c r="AJ61" s="169" t="n">
        <v>2239.5</v>
      </c>
      <c r="AK61" s="177" t="n">
        <v>3939690</v>
      </c>
      <c r="AL61" s="171" t="n">
        <v>5825856</v>
      </c>
      <c r="AM61" s="166" t="n">
        <v>5.4</v>
      </c>
      <c r="AN61" s="166" t="n">
        <v>11.2</v>
      </c>
      <c r="AO61" s="174" t="n">
        <v>586444071244.59</v>
      </c>
      <c r="AP61" s="174" t="n">
        <v>522627939238.03</v>
      </c>
      <c r="AQ61" s="174" t="n">
        <v>853817566450.51</v>
      </c>
      <c r="AR61" s="174" t="n">
        <v>280799155921.38</v>
      </c>
      <c r="AS61" s="174" t="n">
        <v>1338794880046.47</v>
      </c>
      <c r="AT61" s="176" t="n">
        <v>3827.08</v>
      </c>
      <c r="AU61" s="127"/>
    </row>
    <row r="62" customFormat="false" ht="11.25" hidden="false" customHeight="false" outlineLevel="0" collapsed="false">
      <c r="A62" s="158" t="s">
        <v>200</v>
      </c>
      <c r="B62" s="136" t="n">
        <v>6752477.207679</v>
      </c>
      <c r="C62" s="137" t="n">
        <v>3209891.40329853</v>
      </c>
      <c r="D62" s="170" t="n">
        <v>3552391</v>
      </c>
      <c r="E62" s="137" t="n">
        <v>1172042.7417554</v>
      </c>
      <c r="F62" s="170" t="n">
        <v>8909967.3043736</v>
      </c>
      <c r="G62" s="170"/>
      <c r="H62" s="170"/>
      <c r="I62" s="170"/>
      <c r="J62" s="170" t="n">
        <v>447658.026304529</v>
      </c>
      <c r="K62" s="170" t="n">
        <v>783257.558477099</v>
      </c>
      <c r="L62" s="170" t="n">
        <v>549222.65754471</v>
      </c>
      <c r="M62" s="161" t="n">
        <v>24.2552</v>
      </c>
      <c r="N62" s="162" t="n">
        <v>70.909211</v>
      </c>
      <c r="O62" s="178" t="n">
        <v>719.600349572653</v>
      </c>
      <c r="P62" s="178" t="n">
        <v>15.6607289924395</v>
      </c>
      <c r="Q62" s="178" t="n">
        <v>975.532735352789</v>
      </c>
      <c r="R62" s="178" t="n">
        <v>1790.98340544341</v>
      </c>
      <c r="S62" s="178" t="n">
        <v>212.847858436756</v>
      </c>
      <c r="T62" s="178" t="n">
        <v>641.244314948856</v>
      </c>
      <c r="U62" s="178" t="n">
        <v>1922.12247226215</v>
      </c>
      <c r="V62" s="178" t="n">
        <v>97.7916790586008</v>
      </c>
      <c r="W62" s="178" t="n">
        <v>893.488403407315</v>
      </c>
      <c r="X62" s="178" t="n">
        <v>391.183243527948</v>
      </c>
      <c r="Y62" s="178" t="n">
        <v>992.391251791097</v>
      </c>
      <c r="Z62" s="178" t="n">
        <v>477.759712379778</v>
      </c>
      <c r="AA62" s="178" t="n">
        <v>249.561403937553</v>
      </c>
      <c r="AB62" s="178" t="n">
        <v>310.648040369672</v>
      </c>
      <c r="AC62" s="178" t="n">
        <v>153.662581919159</v>
      </c>
      <c r="AD62" s="178"/>
      <c r="AE62" s="178" t="n">
        <v>1697.56936698787</v>
      </c>
      <c r="AF62" s="165" t="n">
        <v>5255.2</v>
      </c>
      <c r="AG62" s="165" t="n">
        <v>1859.5</v>
      </c>
      <c r="AH62" s="165" t="n">
        <v>3480.1</v>
      </c>
      <c r="AI62" s="165" t="n">
        <v>3675.2</v>
      </c>
      <c r="AJ62" s="169" t="n">
        <v>2569.7</v>
      </c>
      <c r="AK62" s="177" t="n">
        <v>4396236</v>
      </c>
      <c r="AL62" s="171" t="n">
        <v>5951966</v>
      </c>
      <c r="AM62" s="166" t="n">
        <v>5.7</v>
      </c>
      <c r="AN62" s="166" t="n">
        <v>12</v>
      </c>
      <c r="AO62" s="174" t="n">
        <v>1031950245032.56</v>
      </c>
      <c r="AP62" s="174" t="n">
        <v>852665159962.46</v>
      </c>
      <c r="AQ62" s="174" t="n">
        <v>1379737762565.41</v>
      </c>
      <c r="AR62" s="174" t="n">
        <v>457426128949.44</v>
      </c>
      <c r="AS62" s="174" t="n">
        <v>2192241252673.73</v>
      </c>
      <c r="AT62" s="176" t="n">
        <v>4788.07</v>
      </c>
      <c r="AU62" s="127"/>
    </row>
    <row r="63" customFormat="false" ht="11.25" hidden="false" customHeight="false" outlineLevel="0" collapsed="false">
      <c r="A63" s="158" t="s">
        <v>201</v>
      </c>
      <c r="B63" s="136" t="n">
        <v>6414634.77616715</v>
      </c>
      <c r="C63" s="137" t="n">
        <v>3412585.19552711</v>
      </c>
      <c r="D63" s="170" t="n">
        <v>3754083</v>
      </c>
      <c r="E63" s="137" t="n">
        <v>1282207.66413993</v>
      </c>
      <c r="F63" s="170" t="n">
        <v>9285800</v>
      </c>
      <c r="G63" s="170"/>
      <c r="H63" s="170"/>
      <c r="I63" s="170"/>
      <c r="J63" s="170" t="n">
        <v>415598.457730046</v>
      </c>
      <c r="K63" s="170" t="n">
        <v>497843.605560469</v>
      </c>
      <c r="L63" s="170" t="n">
        <v>546811.133853786</v>
      </c>
      <c r="M63" s="161" t="n">
        <v>27.2642333333333</v>
      </c>
      <c r="N63" s="162" t="n">
        <v>70.3957269999999</v>
      </c>
      <c r="O63" s="178" t="n">
        <v>378.279851207143</v>
      </c>
      <c r="P63" s="178" t="n">
        <v>15.5737929947629</v>
      </c>
      <c r="Q63" s="178" t="n">
        <v>592.622296695143</v>
      </c>
      <c r="R63" s="178" t="n">
        <v>1431.73151993885</v>
      </c>
      <c r="S63" s="178" t="n">
        <v>292.195123326791</v>
      </c>
      <c r="T63" s="178" t="n">
        <v>703.054014541453</v>
      </c>
      <c r="U63" s="178" t="n">
        <v>1857.15973038213</v>
      </c>
      <c r="V63" s="178" t="n">
        <v>100.479323573413</v>
      </c>
      <c r="W63" s="178" t="n">
        <v>809.858004244194</v>
      </c>
      <c r="X63" s="178" t="n">
        <v>407.080419137273</v>
      </c>
      <c r="Y63" s="178" t="n">
        <v>1212.53523800049</v>
      </c>
      <c r="Z63" s="178" t="n">
        <v>488.943243530897</v>
      </c>
      <c r="AA63" s="178" t="n">
        <v>256.049366385671</v>
      </c>
      <c r="AB63" s="178" t="n">
        <v>314.489642946853</v>
      </c>
      <c r="AC63" s="178" t="n">
        <v>166.910131934903</v>
      </c>
      <c r="AD63" s="178"/>
      <c r="AE63" s="178" t="n">
        <v>1591.90657129433</v>
      </c>
      <c r="AF63" s="165" t="n">
        <v>5619.6</v>
      </c>
      <c r="AG63" s="165" t="n">
        <v>1937.1</v>
      </c>
      <c r="AH63" s="165" t="n">
        <v>2720.2</v>
      </c>
      <c r="AI63" s="165" t="n">
        <v>3019.4</v>
      </c>
      <c r="AJ63" s="169" t="n">
        <v>2485.7</v>
      </c>
      <c r="AK63" s="177" t="n">
        <v>4380254</v>
      </c>
      <c r="AL63" s="171" t="n">
        <v>5959457</v>
      </c>
      <c r="AM63" s="166" t="n">
        <v>6.7</v>
      </c>
      <c r="AN63" s="166" t="n">
        <v>14.9</v>
      </c>
      <c r="AO63" s="174" t="n">
        <v>1313359750190.41</v>
      </c>
      <c r="AP63" s="174" t="n">
        <v>1169070691321.84</v>
      </c>
      <c r="AQ63" s="174" t="n">
        <v>1708010951253.59</v>
      </c>
      <c r="AR63" s="174" t="n">
        <v>625574376606.18</v>
      </c>
      <c r="AS63" s="174" t="n">
        <v>2859293650532.44</v>
      </c>
      <c r="AT63" s="176" t="n">
        <v>6612.13</v>
      </c>
      <c r="AU63" s="127"/>
    </row>
    <row r="64" customFormat="false" ht="11.25" hidden="false" customHeight="false" outlineLevel="0" collapsed="false">
      <c r="A64" s="158" t="s">
        <v>202</v>
      </c>
      <c r="B64" s="136" t="n">
        <v>6173523.22433279</v>
      </c>
      <c r="C64" s="137" t="n">
        <v>3525946.78784517</v>
      </c>
      <c r="D64" s="170" t="n">
        <v>3698490.6</v>
      </c>
      <c r="E64" s="137" t="n">
        <v>1254414.59420383</v>
      </c>
      <c r="F64" s="170" t="n">
        <v>10046480.9859387</v>
      </c>
      <c r="G64" s="170"/>
      <c r="H64" s="170"/>
      <c r="I64" s="170"/>
      <c r="J64" s="170" t="n">
        <v>402543.522743245</v>
      </c>
      <c r="K64" s="170" t="n">
        <v>355253.80694857</v>
      </c>
      <c r="L64" s="170" t="n">
        <v>541553.806089755</v>
      </c>
      <c r="M64" s="161" t="n">
        <v>33.9659</v>
      </c>
      <c r="N64" s="162" t="n">
        <v>69.375699</v>
      </c>
      <c r="O64" s="178" t="n">
        <v>147.512020840747</v>
      </c>
      <c r="P64" s="178" t="n">
        <v>19.6505611283252</v>
      </c>
      <c r="Q64" s="178" t="n">
        <v>623.796270372096</v>
      </c>
      <c r="R64" s="178" t="n">
        <v>999.913324391898</v>
      </c>
      <c r="S64" s="178" t="n">
        <v>403.938077137272</v>
      </c>
      <c r="T64" s="178" t="n">
        <v>347.706511397084</v>
      </c>
      <c r="U64" s="178" t="n">
        <v>1419.99671353016</v>
      </c>
      <c r="V64" s="178" t="n">
        <v>75.8277189934491</v>
      </c>
      <c r="W64" s="178" t="n">
        <v>713.905842495718</v>
      </c>
      <c r="X64" s="178" t="n">
        <v>434.250195019414</v>
      </c>
      <c r="Y64" s="178" t="n">
        <v>913.700915616815</v>
      </c>
      <c r="Z64" s="178" t="n">
        <v>536.171361343333</v>
      </c>
      <c r="AA64" s="178" t="n">
        <v>273.459576680207</v>
      </c>
      <c r="AB64" s="178" t="n">
        <v>316.578919869784</v>
      </c>
      <c r="AC64" s="178" t="n">
        <v>150.467886436222</v>
      </c>
      <c r="AD64" s="178"/>
      <c r="AE64" s="178" t="n">
        <v>957.756886629045</v>
      </c>
      <c r="AF64" s="165" t="n">
        <v>4852.2</v>
      </c>
      <c r="AG64" s="165" t="n">
        <v>1937.2</v>
      </c>
      <c r="AH64" s="165" t="n">
        <v>1028.4</v>
      </c>
      <c r="AI64" s="165" t="n">
        <v>2224</v>
      </c>
      <c r="AJ64" s="169" t="n">
        <v>1713.6</v>
      </c>
      <c r="AK64" s="177" t="n">
        <v>4231397</v>
      </c>
      <c r="AL64" s="171" t="n">
        <v>6236150</v>
      </c>
      <c r="AM64" s="166" t="n">
        <v>7.8</v>
      </c>
      <c r="AN64" s="166" t="n">
        <v>16.6</v>
      </c>
      <c r="AO64" s="174" t="n">
        <v>402279890246.42</v>
      </c>
      <c r="AP64" s="174" t="n">
        <v>195802804418.59</v>
      </c>
      <c r="AQ64" s="174" t="n">
        <v>181620219805.92</v>
      </c>
      <c r="AR64" s="174" t="n">
        <v>105831615613.23</v>
      </c>
      <c r="AS64" s="174" t="n">
        <v>349059603339.16</v>
      </c>
      <c r="AT64" s="176" t="n">
        <v>7032.88</v>
      </c>
      <c r="AU64" s="127"/>
    </row>
    <row r="65" customFormat="false" ht="11.25" hidden="false" customHeight="false" outlineLevel="0" collapsed="false">
      <c r="A65" s="158" t="s">
        <v>203</v>
      </c>
      <c r="B65" s="136" t="n">
        <v>6093345.13255442</v>
      </c>
      <c r="C65" s="137" t="n">
        <v>3381464.28487678</v>
      </c>
      <c r="D65" s="170" t="n">
        <v>3919434.8</v>
      </c>
      <c r="E65" s="137" t="n">
        <v>1268040.72311038</v>
      </c>
      <c r="F65" s="170" t="n">
        <v>10869475.9956954</v>
      </c>
      <c r="G65" s="170"/>
      <c r="H65" s="170"/>
      <c r="I65" s="170"/>
      <c r="J65" s="170" t="n">
        <v>403905.06790043</v>
      </c>
      <c r="K65" s="170" t="n">
        <v>273674.63259492</v>
      </c>
      <c r="L65" s="170" t="n">
        <v>512018.910526758</v>
      </c>
      <c r="M65" s="161" t="n">
        <v>32.2130666666667</v>
      </c>
      <c r="N65" s="162" t="n">
        <v>69.24462</v>
      </c>
      <c r="O65" s="178" t="n">
        <v>238.973645482181</v>
      </c>
      <c r="P65" s="178" t="n">
        <v>20.7443291073744</v>
      </c>
      <c r="Q65" s="178" t="n">
        <v>738.06635493604</v>
      </c>
      <c r="R65" s="178" t="n">
        <v>1255.70710861886</v>
      </c>
      <c r="S65" s="178" t="n">
        <v>298.70605292385</v>
      </c>
      <c r="T65" s="178" t="n">
        <v>496.727229851903</v>
      </c>
      <c r="U65" s="178" t="n">
        <v>1436.90524570598</v>
      </c>
      <c r="V65" s="178" t="n">
        <v>84.680662939691</v>
      </c>
      <c r="W65" s="178" t="n">
        <v>813.030381807163</v>
      </c>
      <c r="X65" s="178" t="n">
        <v>423.240405473733</v>
      </c>
      <c r="Y65" s="178" t="n">
        <v>1018.42430868026</v>
      </c>
      <c r="Z65" s="178" t="n">
        <v>550.461257781701</v>
      </c>
      <c r="AA65" s="178" t="n">
        <v>276.579479516506</v>
      </c>
      <c r="AB65" s="178" t="n">
        <v>339.607835684063</v>
      </c>
      <c r="AC65" s="178" t="n">
        <v>156.416483090248</v>
      </c>
      <c r="AD65" s="178"/>
      <c r="AE65" s="178" t="n">
        <v>1096.55803914283</v>
      </c>
      <c r="AF65" s="165" t="n">
        <v>5075.3</v>
      </c>
      <c r="AG65" s="165" t="n">
        <v>2010.9</v>
      </c>
      <c r="AH65" s="165" t="n">
        <v>1597.8</v>
      </c>
      <c r="AI65" s="165" t="n">
        <v>2535.2</v>
      </c>
      <c r="AJ65" s="169" t="n">
        <v>1883.6</v>
      </c>
      <c r="AK65" s="177" t="n">
        <v>4050486</v>
      </c>
      <c r="AL65" s="171" t="n">
        <v>6536582</v>
      </c>
      <c r="AM65" s="166" t="n">
        <v>8.7</v>
      </c>
      <c r="AN65" s="166" t="n">
        <v>15.8</v>
      </c>
      <c r="AO65" s="174" t="n">
        <v>707227197032.58</v>
      </c>
      <c r="AP65" s="174" t="n">
        <v>403958163758.3</v>
      </c>
      <c r="AQ65" s="174" t="n">
        <v>412561639193.64</v>
      </c>
      <c r="AR65" s="174" t="n">
        <v>215496235784.19</v>
      </c>
      <c r="AS65" s="174" t="n">
        <v>686971831097.78</v>
      </c>
      <c r="AT65" s="176" t="n">
        <v>5771.48</v>
      </c>
      <c r="AU65" s="127"/>
    </row>
    <row r="66" customFormat="false" ht="11.25" hidden="false" customHeight="false" outlineLevel="0" collapsed="false">
      <c r="A66" s="158" t="s">
        <v>204</v>
      </c>
      <c r="B66" s="136" t="n">
        <v>6151833.190621</v>
      </c>
      <c r="C66" s="137" t="n">
        <v>3283841.90896082</v>
      </c>
      <c r="D66" s="170" t="n">
        <v>4136393.4</v>
      </c>
      <c r="E66" s="137" t="n">
        <v>1284283.6987189</v>
      </c>
      <c r="F66" s="170" t="n">
        <v>11759889.7152504</v>
      </c>
      <c r="G66" s="170"/>
      <c r="H66" s="170"/>
      <c r="I66" s="170"/>
      <c r="J66" s="170" t="n">
        <v>432531.988686069</v>
      </c>
      <c r="K66" s="170" t="n">
        <v>307980.64383142</v>
      </c>
      <c r="L66" s="170" t="n">
        <v>533945.383619823</v>
      </c>
      <c r="M66" s="161" t="n">
        <v>31.3180333333333</v>
      </c>
      <c r="N66" s="162" t="n">
        <v>69.395746</v>
      </c>
      <c r="O66" s="178" t="n">
        <v>729.483415278288</v>
      </c>
      <c r="P66" s="178" t="n">
        <v>20.3749873761093</v>
      </c>
      <c r="Q66" s="178" t="n">
        <v>750.575201113649</v>
      </c>
      <c r="R66" s="178" t="n">
        <v>1372.96882725716</v>
      </c>
      <c r="S66" s="178" t="n">
        <v>273.512800305225</v>
      </c>
      <c r="T66" s="178" t="n">
        <v>581.155937926971</v>
      </c>
      <c r="U66" s="178" t="n">
        <v>1484.72062704594</v>
      </c>
      <c r="V66" s="178" t="n">
        <v>90.6259293912551</v>
      </c>
      <c r="W66" s="178" t="n">
        <v>879.241560094437</v>
      </c>
      <c r="X66" s="178" t="n">
        <v>409.100192227043</v>
      </c>
      <c r="Y66" s="178" t="n">
        <v>1073.33065427593</v>
      </c>
      <c r="Z66" s="178" t="n">
        <v>557.336386435456</v>
      </c>
      <c r="AA66" s="178" t="n">
        <v>290.78097047367</v>
      </c>
      <c r="AB66" s="178" t="n">
        <v>351.552897033322</v>
      </c>
      <c r="AC66" s="178" t="n">
        <v>133.367940671199</v>
      </c>
      <c r="AD66" s="178"/>
      <c r="AE66" s="178" t="n">
        <v>1413.20562908274</v>
      </c>
      <c r="AF66" s="165" t="n">
        <v>5330.3</v>
      </c>
      <c r="AG66" s="165" t="n">
        <v>2025.3</v>
      </c>
      <c r="AH66" s="165" t="n">
        <v>2376.8</v>
      </c>
      <c r="AI66" s="165" t="n">
        <v>2939.1</v>
      </c>
      <c r="AJ66" s="169" t="n">
        <v>2089.9</v>
      </c>
      <c r="AK66" s="177" t="n">
        <v>3977321</v>
      </c>
      <c r="AL66" s="171" t="n">
        <v>6755672</v>
      </c>
      <c r="AM66" s="166" t="n">
        <v>9</v>
      </c>
      <c r="AN66" s="166" t="n">
        <v>14.9</v>
      </c>
      <c r="AO66" s="174" t="n">
        <v>1130494236050.92</v>
      </c>
      <c r="AP66" s="174" t="n">
        <v>629747898229.57</v>
      </c>
      <c r="AQ66" s="174" t="n">
        <v>730191559363.93</v>
      </c>
      <c r="AR66" s="179" t="n">
        <v>332318383173.33</v>
      </c>
      <c r="AS66" s="179" t="n">
        <v>1344209091479.6</v>
      </c>
      <c r="AT66" s="176" t="n">
        <v>5062.37</v>
      </c>
      <c r="AU66" s="127"/>
    </row>
    <row r="67" customFormat="false" ht="11.25" hidden="false" customHeight="false" outlineLevel="0" collapsed="false">
      <c r="A67" s="158" t="s">
        <v>205</v>
      </c>
      <c r="B67" s="136" t="n">
        <v>6189854.88347385</v>
      </c>
      <c r="C67" s="137" t="n">
        <v>3268160.92415021</v>
      </c>
      <c r="D67" s="170" t="n">
        <v>3894110.1</v>
      </c>
      <c r="E67" s="137" t="n">
        <v>1306225.36409665</v>
      </c>
      <c r="F67" s="170" t="n">
        <v>12723245</v>
      </c>
      <c r="G67" s="170"/>
      <c r="H67" s="170"/>
      <c r="I67" s="170"/>
      <c r="J67" s="170" t="n">
        <v>421720.722599131</v>
      </c>
      <c r="K67" s="170" t="n">
        <v>327735.189235859</v>
      </c>
      <c r="L67" s="170" t="n">
        <v>535353.383178551</v>
      </c>
      <c r="M67" s="161" t="n">
        <v>29.4644333333333</v>
      </c>
      <c r="N67" s="162" t="n">
        <v>69.486077</v>
      </c>
      <c r="O67" s="178" t="n">
        <v>388.45207910574</v>
      </c>
      <c r="P67" s="178" t="n">
        <v>19.869895228762</v>
      </c>
      <c r="Q67" s="178" t="n">
        <v>772.96662295532</v>
      </c>
      <c r="R67" s="178" t="n">
        <v>1376.75470221973</v>
      </c>
      <c r="S67" s="178" t="n">
        <v>412.580423524252</v>
      </c>
      <c r="T67" s="178" t="n">
        <v>675.893884239112</v>
      </c>
      <c r="U67" s="178" t="n">
        <v>1718.89313673027</v>
      </c>
      <c r="V67" s="178" t="n">
        <v>92.5311504508985</v>
      </c>
      <c r="W67" s="178" t="n">
        <v>843.463695306476</v>
      </c>
      <c r="X67" s="178" t="n">
        <v>440.562354763392</v>
      </c>
      <c r="Y67" s="178" t="n">
        <v>1215.14711796768</v>
      </c>
      <c r="Z67" s="178" t="n">
        <v>559.24432823951</v>
      </c>
      <c r="AA67" s="178" t="n">
        <v>293.392136782463</v>
      </c>
      <c r="AB67" s="178" t="n">
        <v>352.599452351976</v>
      </c>
      <c r="AC67" s="178" t="n">
        <v>145.697814617554</v>
      </c>
      <c r="AD67" s="178"/>
      <c r="AE67" s="178" t="n">
        <v>1508.3742218607</v>
      </c>
      <c r="AF67" s="165" t="n">
        <v>5728.1</v>
      </c>
      <c r="AG67" s="165" t="n">
        <v>2093.3</v>
      </c>
      <c r="AH67" s="165" t="n">
        <v>2341.8</v>
      </c>
      <c r="AI67" s="165" t="n">
        <v>3143.7</v>
      </c>
      <c r="AJ67" s="169" t="n">
        <v>2267.2</v>
      </c>
      <c r="AK67" s="177" t="n">
        <v>3932605</v>
      </c>
      <c r="AL67" s="171" t="n">
        <v>7542120</v>
      </c>
      <c r="AM67" s="166" t="n">
        <v>8.7</v>
      </c>
      <c r="AN67" s="166" t="n">
        <v>13.9</v>
      </c>
      <c r="AO67" s="174" t="n">
        <v>1504292545365.5</v>
      </c>
      <c r="AP67" s="174" t="n">
        <v>893186022450.94</v>
      </c>
      <c r="AQ67" s="174" t="n">
        <v>1053837251215.64</v>
      </c>
      <c r="AR67" s="174" t="n">
        <v>467206611582.63</v>
      </c>
      <c r="AS67" s="174" t="n">
        <v>2042204319861.98</v>
      </c>
      <c r="AT67" s="176" t="n">
        <v>4599.53</v>
      </c>
      <c r="AU67" s="127"/>
    </row>
    <row r="68" customFormat="false" ht="11.25" hidden="false" customHeight="false" outlineLevel="0" collapsed="false">
      <c r="A68" s="158" t="s">
        <v>206</v>
      </c>
      <c r="B68" s="136" t="n">
        <v>6426662.90921625</v>
      </c>
      <c r="C68" s="137" t="n">
        <v>3307785.11594089</v>
      </c>
      <c r="D68" s="170" t="n">
        <v>4148615.5</v>
      </c>
      <c r="E68" s="137" t="n">
        <v>1181186.79759569</v>
      </c>
      <c r="F68" s="170" t="n">
        <v>13765517.1306662</v>
      </c>
      <c r="G68" s="170"/>
      <c r="H68" s="170"/>
      <c r="I68" s="170"/>
      <c r="J68" s="170" t="n">
        <v>428394.045629539</v>
      </c>
      <c r="K68" s="170" t="n">
        <v>386576.355968849</v>
      </c>
      <c r="L68" s="170" t="n">
        <v>521230.282472073</v>
      </c>
      <c r="M68" s="161" t="n">
        <v>29.8988333333333</v>
      </c>
      <c r="N68" s="162" t="n">
        <v>69.163986</v>
      </c>
      <c r="O68" s="178" t="n">
        <v>132.516559950071</v>
      </c>
      <c r="P68" s="178" t="n">
        <v>24.9661442626771</v>
      </c>
      <c r="Q68" s="178" t="n">
        <v>905.935154392718</v>
      </c>
      <c r="R68" s="178" t="n">
        <v>1144.2455972071</v>
      </c>
      <c r="S68" s="178" t="n">
        <v>443.637291745005</v>
      </c>
      <c r="T68" s="178" t="n">
        <v>376.538308236286</v>
      </c>
      <c r="U68" s="178" t="n">
        <v>1850.99234604186</v>
      </c>
      <c r="V68" s="178" t="n">
        <v>85.5823192406849</v>
      </c>
      <c r="W68" s="178" t="n">
        <v>800.296499935922</v>
      </c>
      <c r="X68" s="178" t="n">
        <v>438.542476242881</v>
      </c>
      <c r="Y68" s="178" t="n">
        <v>1054.08459729106</v>
      </c>
      <c r="Z68" s="178" t="n">
        <v>591.401517769738</v>
      </c>
      <c r="AA68" s="178" t="n">
        <v>295.587064559226</v>
      </c>
      <c r="AB68" s="178" t="n">
        <v>345.343423329511</v>
      </c>
      <c r="AC68" s="178" t="n">
        <v>169.868007999759</v>
      </c>
      <c r="AD68" s="178" t="n">
        <v>0.0115638863343631</v>
      </c>
      <c r="AE68" s="178" t="n">
        <v>1336.20938666562</v>
      </c>
      <c r="AF68" s="165" t="n">
        <v>5285.4</v>
      </c>
      <c r="AG68" s="165" t="n">
        <v>2096.2</v>
      </c>
      <c r="AH68" s="165" t="n">
        <v>1281.8</v>
      </c>
      <c r="AI68" s="165" t="n">
        <v>3032.4</v>
      </c>
      <c r="AJ68" s="169" t="n">
        <v>1782.2</v>
      </c>
      <c r="AK68" s="177" t="n">
        <v>3910081</v>
      </c>
      <c r="AL68" s="171" t="n">
        <v>7856291</v>
      </c>
      <c r="AM68" s="166" t="n">
        <v>8.5</v>
      </c>
      <c r="AN68" s="166" t="n">
        <v>12.8</v>
      </c>
      <c r="AO68" s="174" t="n">
        <v>506010209358.45</v>
      </c>
      <c r="AP68" s="174" t="n">
        <v>208902330244.15</v>
      </c>
      <c r="AQ68" s="174" t="n">
        <v>330532026853.8</v>
      </c>
      <c r="AR68" s="174" t="n">
        <v>100178513836.05</v>
      </c>
      <c r="AS68" s="174" t="n">
        <v>564087719292.17</v>
      </c>
      <c r="AT68" s="176" t="n">
        <v>4183.55</v>
      </c>
      <c r="AU68" s="127"/>
    </row>
    <row r="69" customFormat="false" ht="11.25" hidden="false" customHeight="false" outlineLevel="0" collapsed="false">
      <c r="A69" s="158" t="s">
        <v>207</v>
      </c>
      <c r="B69" s="136" t="n">
        <v>6348818.88624601</v>
      </c>
      <c r="C69" s="137" t="n">
        <v>3302532.78067937</v>
      </c>
      <c r="D69" s="170" t="n">
        <v>4236662.2</v>
      </c>
      <c r="E69" s="137" t="n">
        <v>1189766.15503311</v>
      </c>
      <c r="F69" s="170" t="n">
        <v>14893170.8754068</v>
      </c>
      <c r="G69" s="170"/>
      <c r="H69" s="170"/>
      <c r="I69" s="170"/>
      <c r="J69" s="170" t="n">
        <v>437584.23303556</v>
      </c>
      <c r="K69" s="170" t="n">
        <v>548747.61838168</v>
      </c>
      <c r="L69" s="170" t="n">
        <v>564350.846709637</v>
      </c>
      <c r="M69" s="161" t="n">
        <v>30.2388608461615</v>
      </c>
      <c r="N69" s="162" t="n">
        <v>69.84118</v>
      </c>
      <c r="O69" s="178" t="n">
        <v>230.25914455082</v>
      </c>
      <c r="P69" s="178" t="n">
        <v>26.0903932924995</v>
      </c>
      <c r="Q69" s="178" t="n">
        <v>925.028135356205</v>
      </c>
      <c r="R69" s="178" t="n">
        <v>1446.30848859749</v>
      </c>
      <c r="S69" s="178" t="n">
        <v>324.638560321035</v>
      </c>
      <c r="T69" s="178" t="n">
        <v>612.235160950709</v>
      </c>
      <c r="U69" s="178" t="n">
        <v>1862.60199756217</v>
      </c>
      <c r="V69" s="178" t="n">
        <v>98.8873369523451</v>
      </c>
      <c r="W69" s="178" t="n">
        <v>912.927034719373</v>
      </c>
      <c r="X69" s="178" t="n">
        <v>434.349796164306</v>
      </c>
      <c r="Y69" s="178" t="n">
        <v>1177.0512535095</v>
      </c>
      <c r="Z69" s="178" t="n">
        <v>600.299222475595</v>
      </c>
      <c r="AA69" s="178" t="n">
        <v>296.013888094512</v>
      </c>
      <c r="AB69" s="178" t="n">
        <v>368.117640323764</v>
      </c>
      <c r="AC69" s="178" t="n">
        <v>177.471951616398</v>
      </c>
      <c r="AD69" s="178" t="n">
        <v>0.0116257772195317</v>
      </c>
      <c r="AE69" s="178" t="n">
        <v>1484.74363045893</v>
      </c>
      <c r="AF69" s="165" t="n">
        <v>5664.7</v>
      </c>
      <c r="AG69" s="165" t="n">
        <v>2145.5</v>
      </c>
      <c r="AH69" s="165" t="n">
        <v>2291.9</v>
      </c>
      <c r="AI69" s="165" t="n">
        <v>3276.6</v>
      </c>
      <c r="AJ69" s="169" t="n">
        <v>2274.8</v>
      </c>
      <c r="AK69" s="177" t="n">
        <v>4072182</v>
      </c>
      <c r="AL69" s="171" t="n">
        <v>8504007</v>
      </c>
      <c r="AM69" s="166" t="n">
        <v>7.1</v>
      </c>
      <c r="AN69" s="166" t="n">
        <v>11.4</v>
      </c>
      <c r="AO69" s="174" t="n">
        <v>856853733052.22</v>
      </c>
      <c r="AP69" s="174" t="n">
        <v>491848778117.4</v>
      </c>
      <c r="AQ69" s="174" t="n">
        <v>677361713050.06</v>
      </c>
      <c r="AR69" s="174" t="n">
        <v>232196491914.07</v>
      </c>
      <c r="AS69" s="174" t="n">
        <v>1150901981310.16</v>
      </c>
      <c r="AT69" s="176" t="n">
        <v>3892.98</v>
      </c>
      <c r="AU69" s="127"/>
    </row>
    <row r="70" customFormat="false" ht="11.25" hidden="false" customHeight="false" outlineLevel="0" collapsed="false">
      <c r="A70" s="158" t="s">
        <v>208</v>
      </c>
      <c r="B70" s="136" t="n">
        <v>6407674.15425284</v>
      </c>
      <c r="C70" s="137" t="n">
        <v>3358097.94248883</v>
      </c>
      <c r="D70" s="170" t="n">
        <v>4276390.9</v>
      </c>
      <c r="E70" s="137" t="n">
        <v>1226328.07532327</v>
      </c>
      <c r="F70" s="170" t="n">
        <v>16113200.5880065</v>
      </c>
      <c r="G70" s="170"/>
      <c r="H70" s="170"/>
      <c r="I70" s="170"/>
      <c r="J70" s="170" t="n">
        <v>447718.604632437</v>
      </c>
      <c r="K70" s="170" t="n">
        <v>406929.56558653</v>
      </c>
      <c r="L70" s="170" t="n">
        <v>588059.310306184</v>
      </c>
      <c r="M70" s="161" t="n">
        <v>30.6209259765394</v>
      </c>
      <c r="N70" s="162" t="n">
        <v>70.102144</v>
      </c>
      <c r="O70" s="178" t="n">
        <v>627.299052618161</v>
      </c>
      <c r="P70" s="178" t="n">
        <v>23.575064108297</v>
      </c>
      <c r="Q70" s="178" t="n">
        <v>986.518148000577</v>
      </c>
      <c r="R70" s="178" t="n">
        <v>1549.25475340663</v>
      </c>
      <c r="S70" s="178" t="n">
        <v>312.983385496404</v>
      </c>
      <c r="T70" s="178" t="n">
        <v>750.008454745328</v>
      </c>
      <c r="U70" s="178" t="n">
        <v>1964.56022606457</v>
      </c>
      <c r="V70" s="178" t="n">
        <v>105.953559443021</v>
      </c>
      <c r="W70" s="178" t="n">
        <v>974.341171578832</v>
      </c>
      <c r="X70" s="178" t="n">
        <v>438.390813919408</v>
      </c>
      <c r="Y70" s="178" t="n">
        <v>1246.3429635653</v>
      </c>
      <c r="Z70" s="178" t="n">
        <v>609.412144689348</v>
      </c>
      <c r="AA70" s="178" t="n">
        <v>312.771275576079</v>
      </c>
      <c r="AB70" s="178" t="n">
        <v>382.992974092915</v>
      </c>
      <c r="AC70" s="178" t="n">
        <v>168.321582940787</v>
      </c>
      <c r="AD70" s="178" t="n">
        <v>0.0117244327611078</v>
      </c>
      <c r="AE70" s="178" t="n">
        <v>1633.72666410173</v>
      </c>
      <c r="AF70" s="165" t="n">
        <v>6068.9</v>
      </c>
      <c r="AG70" s="165" t="n">
        <v>2167.5</v>
      </c>
      <c r="AH70" s="165" t="n">
        <v>3306.2</v>
      </c>
      <c r="AI70" s="165" t="n">
        <v>3354.2</v>
      </c>
      <c r="AJ70" s="169" t="n">
        <v>2753.4</v>
      </c>
      <c r="AK70" s="177" t="n">
        <v>4300462</v>
      </c>
      <c r="AL70" s="171" t="n">
        <v>8965254</v>
      </c>
      <c r="AM70" s="166" t="n">
        <v>6</v>
      </c>
      <c r="AN70" s="166" t="n">
        <v>10</v>
      </c>
      <c r="AO70" s="175" t="n">
        <v>1063620086294.12</v>
      </c>
      <c r="AP70" s="174" t="n">
        <v>822207243769.95</v>
      </c>
      <c r="AQ70" s="175" t="n">
        <v>1004153604426.29</v>
      </c>
      <c r="AR70" s="174" t="n">
        <v>343302794523.62</v>
      </c>
      <c r="AS70" s="174" t="n">
        <v>1766035468150.15</v>
      </c>
      <c r="AT70" s="176" t="n">
        <v>3980.41</v>
      </c>
      <c r="AU70" s="127"/>
    </row>
    <row r="71" customFormat="false" ht="11.25" hidden="false" customHeight="false" outlineLevel="0" collapsed="false">
      <c r="A71" s="158" t="s">
        <v>209</v>
      </c>
      <c r="B71" s="136" t="n">
        <v>6528094.50605491</v>
      </c>
      <c r="C71" s="137" t="n">
        <v>3275089.11296185</v>
      </c>
      <c r="D71" s="170" t="n">
        <v>4422217.5</v>
      </c>
      <c r="E71" s="137" t="n">
        <v>1216520.87058661</v>
      </c>
      <c r="F71" s="170" t="n">
        <v>17433173.5908618</v>
      </c>
      <c r="G71" s="170"/>
      <c r="H71" s="170"/>
      <c r="I71" s="170"/>
      <c r="J71" s="170" t="n">
        <v>468949.926279427</v>
      </c>
      <c r="K71" s="170" t="n">
        <v>432317.54177379</v>
      </c>
      <c r="L71" s="170" t="n">
        <v>597863.128041458</v>
      </c>
      <c r="M71" s="161" t="n">
        <v>30.7130411971895</v>
      </c>
      <c r="N71" s="162" t="n">
        <v>70.119148</v>
      </c>
      <c r="O71" s="178" t="n">
        <v>461.458261195803</v>
      </c>
      <c r="P71" s="178" t="n">
        <v>22.3458779329686</v>
      </c>
      <c r="Q71" s="178" t="n">
        <v>1025.33082521871</v>
      </c>
      <c r="R71" s="178" t="n">
        <v>1794.84858363514</v>
      </c>
      <c r="S71" s="178" t="n">
        <v>445.828919545426</v>
      </c>
      <c r="T71" s="178" t="n">
        <v>849.031899713746</v>
      </c>
      <c r="U71" s="178" t="n">
        <v>2342.8185434141</v>
      </c>
      <c r="V71" s="178" t="n">
        <v>112.85269383867</v>
      </c>
      <c r="W71" s="178" t="n">
        <v>974.899484999567</v>
      </c>
      <c r="X71" s="178" t="n">
        <v>462.22635023917</v>
      </c>
      <c r="Y71" s="178" t="n">
        <v>1424.04081338273</v>
      </c>
      <c r="Z71" s="178" t="n">
        <v>622.435757273723</v>
      </c>
      <c r="AA71" s="178" t="n">
        <v>321.594959010777</v>
      </c>
      <c r="AB71" s="178" t="n">
        <v>390.849369010205</v>
      </c>
      <c r="AC71" s="178" t="n">
        <v>184.925721388673</v>
      </c>
      <c r="AD71" s="178" t="n">
        <v>0.0116728773922625</v>
      </c>
      <c r="AE71" s="178" t="n">
        <v>1813.78397875949</v>
      </c>
      <c r="AF71" s="165" t="n">
        <v>6598.6</v>
      </c>
      <c r="AG71" s="165" t="n">
        <v>2262.1</v>
      </c>
      <c r="AH71" s="165" t="n">
        <v>3592.8</v>
      </c>
      <c r="AI71" s="165" t="n">
        <v>3866.1</v>
      </c>
      <c r="AJ71" s="169" t="n">
        <v>2979.2</v>
      </c>
      <c r="AK71" s="177" t="n">
        <v>4525840</v>
      </c>
      <c r="AL71" s="171" t="n">
        <v>9908469</v>
      </c>
      <c r="AM71" s="166" t="n">
        <v>5.6</v>
      </c>
      <c r="AN71" s="166" t="n">
        <v>9.1</v>
      </c>
      <c r="AO71" s="175" t="n">
        <v>1442647813947.79</v>
      </c>
      <c r="AP71" s="174" t="n">
        <v>1199567857698.5</v>
      </c>
      <c r="AQ71" s="175" t="n">
        <v>1376639483378.25</v>
      </c>
      <c r="AR71" s="174" t="n">
        <v>344990897996.02</v>
      </c>
      <c r="AS71" s="174" t="n">
        <v>2508102112087.78</v>
      </c>
      <c r="AT71" s="176" t="n">
        <v>3470.73</v>
      </c>
      <c r="AU71" s="127"/>
    </row>
    <row r="72" customFormat="false" ht="11.25" hidden="false" customHeight="false" outlineLevel="0" collapsed="false">
      <c r="A72" s="158" t="s">
        <v>210</v>
      </c>
      <c r="B72" s="136" t="n">
        <v>6596093.56988139</v>
      </c>
      <c r="C72" s="137" t="n">
        <v>3239935.39159889</v>
      </c>
      <c r="D72" s="170" t="n">
        <v>4520438.1</v>
      </c>
      <c r="E72" s="137" t="n">
        <v>1194881.62679466</v>
      </c>
      <c r="F72" s="170" t="n">
        <v>18861277.1118442</v>
      </c>
      <c r="G72" s="170"/>
      <c r="H72" s="170"/>
      <c r="I72" s="170"/>
      <c r="J72" s="170" t="n">
        <v>476118.271740969</v>
      </c>
      <c r="K72" s="170" t="n">
        <v>560800.98707088</v>
      </c>
      <c r="L72" s="170" t="n">
        <v>825880.031763724</v>
      </c>
      <c r="M72" s="161" t="n">
        <v>29.2697666666667</v>
      </c>
      <c r="N72" s="162" t="n">
        <v>70.502007</v>
      </c>
      <c r="O72" s="180" t="n">
        <v>198.329908594086</v>
      </c>
      <c r="P72" s="180" t="n">
        <v>25.225819886131</v>
      </c>
      <c r="Q72" s="180" t="n">
        <v>1183.38398888974</v>
      </c>
      <c r="R72" s="180" t="n">
        <v>1572.00924151454</v>
      </c>
      <c r="S72" s="180" t="n">
        <v>530.062810999463</v>
      </c>
      <c r="T72" s="180" t="n">
        <v>504.44550165284</v>
      </c>
      <c r="U72" s="180" t="n">
        <v>2003.78538404472</v>
      </c>
      <c r="V72" s="180" t="n">
        <v>97.6508743631449</v>
      </c>
      <c r="W72" s="180" t="n">
        <v>911.834168328256</v>
      </c>
      <c r="X72" s="180" t="n">
        <v>453.932418939269</v>
      </c>
      <c r="Y72" s="180" t="n">
        <v>1189.09358823804</v>
      </c>
      <c r="Z72" s="180" t="n">
        <v>658.143234573373</v>
      </c>
      <c r="AA72" s="180" t="n">
        <v>338.027883755252</v>
      </c>
      <c r="AB72" s="180" t="n">
        <v>409.210858876227</v>
      </c>
      <c r="AC72" s="180" t="n">
        <v>187.017808243876</v>
      </c>
      <c r="AD72" s="180" t="n">
        <v>0.0114994827312865</v>
      </c>
      <c r="AE72" s="180" t="n">
        <v>1692.06543367129</v>
      </c>
      <c r="AF72" s="177" t="n">
        <v>6044.2</v>
      </c>
      <c r="AG72" s="177" t="n">
        <v>2471</v>
      </c>
      <c r="AH72" s="165" t="n">
        <v>2144.8</v>
      </c>
      <c r="AI72" s="177" t="n">
        <v>3622</v>
      </c>
      <c r="AJ72" s="181" t="n">
        <v>2398.4</v>
      </c>
      <c r="AK72" s="177" t="n">
        <v>4589559</v>
      </c>
      <c r="AL72" s="171" t="n">
        <v>10101640</v>
      </c>
      <c r="AM72" s="176" t="n">
        <v>4.4</v>
      </c>
      <c r="AN72" s="176" t="n">
        <v>17.5333333333333</v>
      </c>
      <c r="AO72" s="175" t="n">
        <v>669201683713.65</v>
      </c>
      <c r="AP72" s="175" t="n">
        <v>426905257252.41</v>
      </c>
      <c r="AQ72" s="175" t="n">
        <v>603037651040.58</v>
      </c>
      <c r="AR72" s="175" t="n">
        <v>1197371575.18</v>
      </c>
      <c r="AS72" s="175" t="n">
        <v>1000743003509.6</v>
      </c>
      <c r="AT72" s="173" t="n">
        <v>3358.19</v>
      </c>
      <c r="AU72" s="127"/>
    </row>
    <row r="73" customFormat="false" ht="11.25" hidden="false" customHeight="false" outlineLevel="0" collapsed="false">
      <c r="A73" s="158" t="s">
        <v>211</v>
      </c>
      <c r="B73" s="136" t="n">
        <v>6622109.39799732</v>
      </c>
      <c r="C73" s="137" t="n">
        <v>3259063.40543002</v>
      </c>
      <c r="D73" s="170" t="n">
        <v>4798670.6</v>
      </c>
      <c r="E73" s="137" t="n">
        <v>1200660.40006909</v>
      </c>
      <c r="F73" s="170" t="n">
        <v>20406369.0661725</v>
      </c>
      <c r="G73" s="170"/>
      <c r="H73" s="170"/>
      <c r="I73" s="170"/>
      <c r="J73" s="170" t="n">
        <v>489192.34447571</v>
      </c>
      <c r="K73" s="170" t="n">
        <v>691353.1934708</v>
      </c>
      <c r="L73" s="170" t="n">
        <v>870529.282899912</v>
      </c>
      <c r="M73" s="161" t="n">
        <v>27.9858629260314</v>
      </c>
      <c r="N73" s="162" t="n">
        <v>70.544882</v>
      </c>
      <c r="O73" s="180" t="n">
        <v>328.023426253695</v>
      </c>
      <c r="P73" s="180" t="n">
        <v>25.4390059643888</v>
      </c>
      <c r="Q73" s="180" t="n">
        <v>1252.89317295618</v>
      </c>
      <c r="R73" s="180" t="n">
        <v>1845.72312843167</v>
      </c>
      <c r="S73" s="180" t="n">
        <v>396.267717348231</v>
      </c>
      <c r="T73" s="180" t="n">
        <v>790.909942452997</v>
      </c>
      <c r="U73" s="180" t="n">
        <v>2143.07036295555</v>
      </c>
      <c r="V73" s="180" t="n">
        <v>113.952037091077</v>
      </c>
      <c r="W73" s="180" t="n">
        <v>1021.74156939891</v>
      </c>
      <c r="X73" s="180" t="n">
        <v>468.615532124632</v>
      </c>
      <c r="Y73" s="180" t="n">
        <v>1318.45276936605</v>
      </c>
      <c r="Z73" s="180" t="n">
        <v>668.60067793007</v>
      </c>
      <c r="AA73" s="180" t="n">
        <v>338.256421508079</v>
      </c>
      <c r="AB73" s="180" t="n">
        <v>437.194401493666</v>
      </c>
      <c r="AC73" s="180" t="n">
        <v>196.496874523418</v>
      </c>
      <c r="AD73" s="180" t="n">
        <v>0.0115775715454521</v>
      </c>
      <c r="AE73" s="180" t="n">
        <v>2030.72952277017</v>
      </c>
      <c r="AF73" s="177" t="n">
        <v>6538.5</v>
      </c>
      <c r="AG73" s="177" t="n">
        <v>2528.1</v>
      </c>
      <c r="AH73" s="165" t="n">
        <v>3113.4</v>
      </c>
      <c r="AI73" s="177" t="n">
        <v>4130.4</v>
      </c>
      <c r="AJ73" s="181" t="n">
        <v>2944.4</v>
      </c>
      <c r="AK73" s="177" t="n">
        <v>4990084</v>
      </c>
      <c r="AL73" s="171" t="n">
        <v>10598883</v>
      </c>
      <c r="AM73" s="176" t="n">
        <v>4.1</v>
      </c>
      <c r="AN73" s="176" t="n">
        <v>17.2333333333333</v>
      </c>
      <c r="AO73" s="175" t="n">
        <v>1380322629344.67</v>
      </c>
      <c r="AP73" s="175" t="n">
        <v>805400411098.95</v>
      </c>
      <c r="AQ73" s="175" t="n">
        <v>1129672989493.98</v>
      </c>
      <c r="AR73" s="175" t="n">
        <v>1745177828.75</v>
      </c>
      <c r="AS73" s="175" t="n">
        <v>1949400184334.76</v>
      </c>
      <c r="AT73" s="173" t="n">
        <v>3346.84</v>
      </c>
      <c r="AU73" s="127"/>
    </row>
    <row r="74" customFormat="false" ht="11.25" hidden="false" customHeight="false" outlineLevel="0" collapsed="false">
      <c r="A74" s="158" t="s">
        <v>212</v>
      </c>
      <c r="B74" s="136" t="n">
        <v>6740638.39059133</v>
      </c>
      <c r="C74" s="137" t="n">
        <v>3343702.54026858</v>
      </c>
      <c r="D74" s="170" t="n">
        <v>5059926.09999999</v>
      </c>
      <c r="E74" s="137" t="n">
        <v>1227957.80835889</v>
      </c>
      <c r="F74" s="170" t="n">
        <v>22078032.9982717</v>
      </c>
      <c r="G74" s="170"/>
      <c r="H74" s="170"/>
      <c r="I74" s="170"/>
      <c r="J74" s="170" t="n">
        <v>497643.68095682</v>
      </c>
      <c r="K74" s="170" t="n">
        <v>520565.68425241</v>
      </c>
      <c r="L74" s="170" t="n">
        <v>904179.652757619</v>
      </c>
      <c r="M74" s="161" t="n">
        <v>29.0525596720239</v>
      </c>
      <c r="N74" s="162" t="n">
        <v>70.957965</v>
      </c>
      <c r="O74" s="180" t="n">
        <v>873.110330424446</v>
      </c>
      <c r="P74" s="180" t="n">
        <v>24.899725456165</v>
      </c>
      <c r="Q74" s="180" t="n">
        <v>1275.78815935188</v>
      </c>
      <c r="R74" s="180" t="n">
        <v>1923.00224625986</v>
      </c>
      <c r="S74" s="180" t="n">
        <v>365.354287593094</v>
      </c>
      <c r="T74" s="180" t="n">
        <v>1023.38369966348</v>
      </c>
      <c r="U74" s="180" t="n">
        <v>2294.05272198302</v>
      </c>
      <c r="V74" s="180" t="n">
        <v>124.807227723982</v>
      </c>
      <c r="W74" s="180" t="n">
        <v>1100.82618060224</v>
      </c>
      <c r="X74" s="180" t="n">
        <v>501.311368620051</v>
      </c>
      <c r="Y74" s="180" t="n">
        <v>1403.17097301451</v>
      </c>
      <c r="Z74" s="180" t="n">
        <v>670.23490379876</v>
      </c>
      <c r="AA74" s="180" t="n">
        <v>352.308300440534</v>
      </c>
      <c r="AB74" s="180" t="n">
        <v>452.299358399464</v>
      </c>
      <c r="AC74" s="180" t="n">
        <v>195.783735327251</v>
      </c>
      <c r="AD74" s="180" t="n">
        <v>0.0116821631503455</v>
      </c>
      <c r="AE74" s="180" t="n">
        <v>2152.58626081424</v>
      </c>
      <c r="AF74" s="177" t="n">
        <v>7020.4</v>
      </c>
      <c r="AG74" s="177" t="n">
        <v>2525.6</v>
      </c>
      <c r="AH74" s="165" t="n">
        <v>4232.3</v>
      </c>
      <c r="AI74" s="177" t="n">
        <v>4225.3</v>
      </c>
      <c r="AJ74" s="181" t="n">
        <v>3247.3</v>
      </c>
      <c r="AK74" s="177" t="n">
        <v>5535103</v>
      </c>
      <c r="AL74" s="171" t="n">
        <v>11008309</v>
      </c>
      <c r="AM74" s="176" t="n">
        <v>4</v>
      </c>
      <c r="AN74" s="176" t="n">
        <v>17.1333333333333</v>
      </c>
      <c r="AO74" s="174" t="n">
        <v>1790373712689.04</v>
      </c>
      <c r="AP74" s="174" t="n">
        <v>1087893456927.89</v>
      </c>
      <c r="AQ74" s="174" t="n">
        <v>1479372990280.55</v>
      </c>
      <c r="AR74" s="174" t="n">
        <v>2016411979.11</v>
      </c>
      <c r="AS74" s="174" t="n">
        <v>2591070392362.16</v>
      </c>
      <c r="AT74" s="173" t="n">
        <v>3650.97</v>
      </c>
      <c r="AU74" s="127"/>
    </row>
    <row r="75" customFormat="false" ht="11.25" hidden="false" customHeight="false" outlineLevel="0" collapsed="false">
      <c r="A75" s="158" t="s">
        <v>213</v>
      </c>
      <c r="B75" s="136" t="n">
        <v>6845457.94920767</v>
      </c>
      <c r="C75" s="137" t="n">
        <v>3295264.25953573</v>
      </c>
      <c r="D75" s="170" t="n">
        <v>5364648.8</v>
      </c>
      <c r="E75" s="137" t="n">
        <v>1215957.53510471</v>
      </c>
      <c r="F75" s="170" t="n">
        <v>23886637.5243991</v>
      </c>
      <c r="G75" s="170"/>
      <c r="H75" s="170"/>
      <c r="I75" s="170"/>
      <c r="J75" s="170" t="n">
        <v>524132.348788445</v>
      </c>
      <c r="K75" s="170" t="n">
        <v>497825.85976032</v>
      </c>
      <c r="L75" s="170" t="n">
        <v>917441.21535311</v>
      </c>
      <c r="M75" s="161" t="n">
        <v>31.221176218999</v>
      </c>
      <c r="N75" s="162" t="n">
        <v>70.950772</v>
      </c>
      <c r="O75" s="180" t="n">
        <v>586.839711418747</v>
      </c>
      <c r="P75" s="180" t="n">
        <v>23.0836696904744</v>
      </c>
      <c r="Q75" s="180" t="n">
        <v>1398.67182234924</v>
      </c>
      <c r="R75" s="180" t="n">
        <v>2092.77526251116</v>
      </c>
      <c r="S75" s="180" t="n">
        <v>505.988073504144</v>
      </c>
      <c r="T75" s="180" t="n">
        <v>1198.71122314572</v>
      </c>
      <c r="U75" s="180" t="n">
        <v>2674.26463414851</v>
      </c>
      <c r="V75" s="180" t="n">
        <v>130.487119497054</v>
      </c>
      <c r="W75" s="180" t="n">
        <v>1080.29442420473</v>
      </c>
      <c r="X75" s="180" t="n">
        <v>532.277347313739</v>
      </c>
      <c r="Y75" s="180" t="n">
        <v>1598.72303608495</v>
      </c>
      <c r="Z75" s="180" t="n">
        <v>676.16614003931</v>
      </c>
      <c r="AA75" s="180" t="n">
        <v>359.236905073846</v>
      </c>
      <c r="AB75" s="180" t="n">
        <v>459.849470876191</v>
      </c>
      <c r="AC75" s="180" t="n">
        <v>213.337800373909</v>
      </c>
      <c r="AD75" s="180" t="n">
        <v>0.0116449710153973</v>
      </c>
      <c r="AE75" s="180" t="n">
        <v>2372.96875176423</v>
      </c>
      <c r="AF75" s="177" t="n">
        <v>7589.4</v>
      </c>
      <c r="AG75" s="177" t="n">
        <v>2578.1</v>
      </c>
      <c r="AH75" s="165" t="n">
        <v>4492</v>
      </c>
      <c r="AI75" s="177" t="n">
        <v>4963.2</v>
      </c>
      <c r="AJ75" s="181" t="n">
        <v>3574.3</v>
      </c>
      <c r="AK75" s="177" t="n">
        <v>6055441</v>
      </c>
      <c r="AL75" s="165" t="n">
        <v>11960548</v>
      </c>
      <c r="AM75" s="176" t="n">
        <v>5.2</v>
      </c>
      <c r="AN75" s="176" t="n">
        <v>17.0666666666667</v>
      </c>
      <c r="AO75" s="174" t="n">
        <v>2357455606270.09</v>
      </c>
      <c r="AP75" s="174" t="n">
        <v>1543752871824.5</v>
      </c>
      <c r="AQ75" s="174" t="n">
        <v>2042548612837.5</v>
      </c>
      <c r="AR75" s="174" t="n">
        <v>2190625518.66</v>
      </c>
      <c r="AS75" s="174" t="n">
        <v>3710302048264.11</v>
      </c>
      <c r="AT75" s="173" t="n">
        <v>3605.95</v>
      </c>
      <c r="AU75" s="127"/>
    </row>
    <row r="76" customFormat="false" ht="11.25" hidden="false" customHeight="false" outlineLevel="0" collapsed="false">
      <c r="A76" s="158" t="s">
        <v>214</v>
      </c>
      <c r="B76" s="136" t="n">
        <v>6866332.64932985</v>
      </c>
      <c r="C76" s="137" t="n">
        <v>3369219.18165129</v>
      </c>
      <c r="D76" s="170" t="n">
        <v>5537311.5</v>
      </c>
      <c r="E76" s="137" t="n">
        <v>1256949.71722628</v>
      </c>
      <c r="F76" s="170" t="n">
        <v>25843400.6447357</v>
      </c>
      <c r="G76" s="170"/>
      <c r="H76" s="170"/>
      <c r="I76" s="170"/>
      <c r="J76" s="170" t="n">
        <v>546270.908057727</v>
      </c>
      <c r="K76" s="170" t="n">
        <v>568810.30452496</v>
      </c>
      <c r="L76" s="170" t="n">
        <v>919837.401334067</v>
      </c>
      <c r="M76" s="161" t="n">
        <v>30.2624228649331</v>
      </c>
      <c r="N76" s="162" t="n">
        <v>70.882211</v>
      </c>
      <c r="O76" s="180" t="n">
        <v>213.299856363822</v>
      </c>
      <c r="P76" s="180" t="n">
        <v>27.0783324805875</v>
      </c>
      <c r="Q76" s="180" t="n">
        <v>1358.84813206202</v>
      </c>
      <c r="R76" s="180" t="n">
        <v>1665.25165342991</v>
      </c>
      <c r="S76" s="180" t="n">
        <v>529.87709876438</v>
      </c>
      <c r="T76" s="180" t="n">
        <v>604.258974666455</v>
      </c>
      <c r="U76" s="180" t="n">
        <v>2239.52244672856</v>
      </c>
      <c r="V76" s="180" t="n">
        <v>113.067646011002</v>
      </c>
      <c r="W76" s="180" t="n">
        <v>1050.33695827272</v>
      </c>
      <c r="X76" s="180" t="n">
        <v>561.41365252413</v>
      </c>
      <c r="Y76" s="180" t="n">
        <v>1372.30943411452</v>
      </c>
      <c r="Z76" s="180" t="n">
        <v>817.971373505963</v>
      </c>
      <c r="AA76" s="180" t="n">
        <v>373.668342656393</v>
      </c>
      <c r="AB76" s="180" t="n">
        <v>441.812046953539</v>
      </c>
      <c r="AC76" s="180" t="n">
        <v>209.965273754432</v>
      </c>
      <c r="AD76" s="180" t="n">
        <v>0.0137630319945477</v>
      </c>
      <c r="AE76" s="180" t="n">
        <v>2098.68312010802</v>
      </c>
      <c r="AF76" s="177" t="n">
        <v>6892.4</v>
      </c>
      <c r="AG76" s="177" t="n">
        <v>2841.9</v>
      </c>
      <c r="AH76" s="165" t="n">
        <v>2515.3</v>
      </c>
      <c r="AI76" s="165" t="n">
        <v>4381.5</v>
      </c>
      <c r="AJ76" s="169" t="n">
        <v>2848.9</v>
      </c>
      <c r="AK76" s="177" t="n">
        <v>6427486</v>
      </c>
      <c r="AL76" s="165" t="n">
        <v>12068881</v>
      </c>
      <c r="AM76" s="176" t="n">
        <v>5.5</v>
      </c>
      <c r="AN76" s="176" t="n">
        <v>17.8666666666667</v>
      </c>
      <c r="AO76" s="175" t="n">
        <v>535302414145.9</v>
      </c>
      <c r="AP76" s="174" t="n">
        <v>358027376085.88</v>
      </c>
      <c r="AQ76" s="175" t="n">
        <v>604966801197.6</v>
      </c>
      <c r="AR76" s="174" t="n">
        <v>210071162.76</v>
      </c>
      <c r="AS76" s="174" t="n">
        <v>956811700137.3</v>
      </c>
      <c r="AT76" s="173" t="n">
        <v>4451.4</v>
      </c>
      <c r="AU76" s="127"/>
    </row>
    <row r="77" customFormat="false" ht="11.25" hidden="false" customHeight="false" outlineLevel="0" collapsed="false">
      <c r="A77" s="158" t="s">
        <v>215</v>
      </c>
      <c r="B77" s="136" t="n">
        <v>6909975.59001065</v>
      </c>
      <c r="C77" s="137" t="n">
        <v>3449722.66878408</v>
      </c>
      <c r="D77" s="170" t="n">
        <v>5621554.8</v>
      </c>
      <c r="E77" s="137" t="n">
        <v>1284701.53541706</v>
      </c>
      <c r="F77" s="170" t="n">
        <v>27960459.3238423</v>
      </c>
      <c r="G77" s="170"/>
      <c r="H77" s="170"/>
      <c r="I77" s="170"/>
      <c r="J77" s="170" t="n">
        <v>551544.473524692</v>
      </c>
      <c r="K77" s="170" t="n">
        <v>728872.044341209</v>
      </c>
      <c r="L77" s="170" t="n">
        <v>936678.0457916</v>
      </c>
      <c r="M77" s="161" t="n">
        <v>29.995985021389</v>
      </c>
      <c r="N77" s="162" t="n">
        <v>71.567925</v>
      </c>
      <c r="O77" s="180" t="n">
        <v>347.313878790226</v>
      </c>
      <c r="P77" s="180" t="n">
        <v>27.1540667750769</v>
      </c>
      <c r="Q77" s="180" t="n">
        <v>1373.13578612971</v>
      </c>
      <c r="R77" s="180" t="n">
        <v>1932.59300167688</v>
      </c>
      <c r="S77" s="180" t="n">
        <v>379.933392676068</v>
      </c>
      <c r="T77" s="180" t="n">
        <v>946.559959161912</v>
      </c>
      <c r="U77" s="180" t="n">
        <v>2302.73842219495</v>
      </c>
      <c r="V77" s="180" t="n">
        <v>127.989916557842</v>
      </c>
      <c r="W77" s="180" t="n">
        <v>1184.43690792107</v>
      </c>
      <c r="X77" s="180" t="n">
        <v>574.601133040845</v>
      </c>
      <c r="Y77" s="180" t="n">
        <v>1494.75514276726</v>
      </c>
      <c r="Z77" s="180" t="n">
        <v>831.405078385402</v>
      </c>
      <c r="AA77" s="180" t="n">
        <v>375.344554451363</v>
      </c>
      <c r="AB77" s="180" t="n">
        <v>475.041092531582</v>
      </c>
      <c r="AC77" s="180" t="n">
        <v>220.283105027771</v>
      </c>
      <c r="AD77" s="180" t="n">
        <v>0.0138265560996564</v>
      </c>
      <c r="AE77" s="180" t="n">
        <v>2377.81684502341</v>
      </c>
      <c r="AF77" s="177" t="n">
        <v>7393</v>
      </c>
      <c r="AG77" s="177" t="n">
        <v>2886.2</v>
      </c>
      <c r="AH77" s="165" t="n">
        <v>3549.8</v>
      </c>
      <c r="AI77" s="165" t="n">
        <v>4557.3</v>
      </c>
      <c r="AJ77" s="169" t="n">
        <v>3347.2</v>
      </c>
      <c r="AK77" s="177" t="n">
        <v>7153088</v>
      </c>
      <c r="AL77" s="165" t="n">
        <v>12853479</v>
      </c>
      <c r="AM77" s="176" t="n">
        <v>5.4</v>
      </c>
      <c r="AN77" s="176" t="n">
        <v>18.5</v>
      </c>
      <c r="AO77" s="175" t="n">
        <v>1130389395517.97</v>
      </c>
      <c r="AP77" s="174" t="n">
        <v>781110372053.1</v>
      </c>
      <c r="AQ77" s="175" t="n">
        <v>1231285351339.3</v>
      </c>
      <c r="AR77" s="174" t="n">
        <v>147864082.22</v>
      </c>
      <c r="AS77" s="174" t="n">
        <v>2028678060415.75</v>
      </c>
      <c r="AT77" s="173" t="n">
        <v>4795.9</v>
      </c>
      <c r="AU77" s="127"/>
    </row>
    <row r="78" customFormat="false" ht="11.25" hidden="false" customHeight="false" outlineLevel="0" collapsed="false">
      <c r="A78" s="158" t="s">
        <v>216</v>
      </c>
      <c r="B78" s="136" t="n">
        <v>6948508.50844199</v>
      </c>
      <c r="C78" s="137" t="n">
        <v>3563992.74404004</v>
      </c>
      <c r="D78" s="170" t="n">
        <v>5641132.4</v>
      </c>
      <c r="E78" s="137" t="n">
        <v>1329551.63153871</v>
      </c>
      <c r="F78" s="170" t="n">
        <v>30250944.7710585</v>
      </c>
      <c r="G78" s="170"/>
      <c r="H78" s="170"/>
      <c r="I78" s="170"/>
      <c r="J78" s="170" t="n">
        <v>637432.947955712</v>
      </c>
      <c r="K78" s="170" t="n">
        <v>404679.588986108</v>
      </c>
      <c r="L78" s="170" t="n">
        <v>985887.164129162</v>
      </c>
      <c r="M78" s="161" t="n">
        <v>32.0200950020779</v>
      </c>
      <c r="N78" s="162" t="n">
        <v>71.454768</v>
      </c>
      <c r="O78" s="180" t="n">
        <v>847.096743868</v>
      </c>
      <c r="P78" s="180" t="n">
        <v>24.8356653255579</v>
      </c>
      <c r="Q78" s="180" t="n">
        <v>1512.89753276183</v>
      </c>
      <c r="R78" s="180" t="n">
        <v>2056.92592222055</v>
      </c>
      <c r="S78" s="180" t="n">
        <v>375.363795117583</v>
      </c>
      <c r="T78" s="180" t="n">
        <v>1177.33821940684</v>
      </c>
      <c r="U78" s="180" t="n">
        <v>2450.77151820004</v>
      </c>
      <c r="V78" s="180" t="n">
        <v>141.795496522731</v>
      </c>
      <c r="W78" s="180" t="n">
        <v>1256.32080240787</v>
      </c>
      <c r="X78" s="180" t="n">
        <v>610.266242412676</v>
      </c>
      <c r="Y78" s="180" t="n">
        <v>1577.98065767758</v>
      </c>
      <c r="Z78" s="180" t="n">
        <v>851.421703330352</v>
      </c>
      <c r="AA78" s="180" t="n">
        <v>397.158122330952</v>
      </c>
      <c r="AB78" s="180" t="n">
        <v>503.278686365445</v>
      </c>
      <c r="AC78" s="180" t="n">
        <v>222.093928476037</v>
      </c>
      <c r="AD78" s="180" t="n">
        <v>0.0139499330221657</v>
      </c>
      <c r="AE78" s="180" t="n">
        <v>2275.10924597366</v>
      </c>
      <c r="AF78" s="177" t="n">
        <v>8031.9</v>
      </c>
      <c r="AG78" s="177" t="n">
        <v>2942.5</v>
      </c>
      <c r="AH78" s="165" t="n">
        <v>4687.9</v>
      </c>
      <c r="AI78" s="165" t="n">
        <v>4546</v>
      </c>
      <c r="AJ78" s="169" t="n">
        <v>3799.4</v>
      </c>
      <c r="AK78" s="177" t="n">
        <v>7804792</v>
      </c>
      <c r="AL78" s="165" t="n">
        <v>13029857</v>
      </c>
      <c r="AM78" s="176" t="n">
        <v>5.3</v>
      </c>
      <c r="AN78" s="176" t="n">
        <v>19.2333333333333</v>
      </c>
      <c r="AO78" s="175" t="n">
        <v>1684413212172.46</v>
      </c>
      <c r="AP78" s="174" t="n">
        <v>1243647673650.21</v>
      </c>
      <c r="AQ78" s="175" t="n">
        <v>1810625101225.61</v>
      </c>
      <c r="AR78" s="174" t="n">
        <v>65493326.3</v>
      </c>
      <c r="AS78" s="174" t="n">
        <v>2979766466387.9</v>
      </c>
      <c r="AT78" s="173" t="n">
        <v>4608.71</v>
      </c>
      <c r="AU78" s="127"/>
    </row>
    <row r="79" customFormat="false" ht="11.25" hidden="false" customHeight="false" outlineLevel="0" collapsed="false">
      <c r="A79" s="158" t="s">
        <v>217</v>
      </c>
      <c r="B79" s="136" t="n">
        <v>7000245.1574062</v>
      </c>
      <c r="C79" s="137" t="n">
        <v>3560229.94884485</v>
      </c>
      <c r="D79" s="170" t="n">
        <v>5739355.6</v>
      </c>
      <c r="E79" s="137" t="n">
        <v>1333793.04142432</v>
      </c>
      <c r="F79" s="170" t="n">
        <v>32729063.8877774</v>
      </c>
      <c r="G79" s="170"/>
      <c r="H79" s="170"/>
      <c r="I79" s="170"/>
      <c r="J79" s="170" t="n">
        <v>529557.787018316</v>
      </c>
      <c r="K79" s="170" t="n">
        <v>653340.620649461</v>
      </c>
      <c r="L79" s="170" t="n">
        <v>1018196.65114203</v>
      </c>
      <c r="M79" s="161" t="n">
        <v>31.0808225195668</v>
      </c>
      <c r="N79" s="162" t="n">
        <v>71.563296</v>
      </c>
      <c r="O79" s="180" t="n">
        <v>571.93445805549</v>
      </c>
      <c r="P79" s="180" t="n">
        <v>24.0686439809017</v>
      </c>
      <c r="Q79" s="180" t="n">
        <v>1581.26261918293</v>
      </c>
      <c r="R79" s="180" t="n">
        <v>2222.95500695356</v>
      </c>
      <c r="S79" s="180" t="n">
        <v>539.009207320256</v>
      </c>
      <c r="T79" s="180" t="n">
        <v>1333.58410595901</v>
      </c>
      <c r="U79" s="180" t="n">
        <v>2700.26934527996</v>
      </c>
      <c r="V79" s="180" t="n">
        <v>150.489364321168</v>
      </c>
      <c r="W79" s="180" t="n">
        <v>1208.60739646766</v>
      </c>
      <c r="X79" s="180" t="n">
        <v>651.263672879327</v>
      </c>
      <c r="Y79" s="180" t="n">
        <v>1795.39180726664</v>
      </c>
      <c r="Z79" s="180" t="n">
        <v>863.813969678283</v>
      </c>
      <c r="AA79" s="180" t="n">
        <v>404.151130516004</v>
      </c>
      <c r="AB79" s="180" t="n">
        <v>516.62814689546</v>
      </c>
      <c r="AC79" s="180" t="n">
        <v>241.945793696798</v>
      </c>
      <c r="AD79" s="180" t="n">
        <v>0.0138396202128278</v>
      </c>
      <c r="AE79" s="180" t="n">
        <v>2441.94402367233</v>
      </c>
      <c r="AF79" s="177" t="n">
        <v>8701.5</v>
      </c>
      <c r="AG79" s="177" t="n">
        <v>3004.7</v>
      </c>
      <c r="AH79" s="165" t="n">
        <v>4706.3</v>
      </c>
      <c r="AI79" s="165" t="n">
        <v>4880.5</v>
      </c>
      <c r="AJ79" s="169" t="n">
        <v>3857.7</v>
      </c>
      <c r="AK79" s="177" t="n">
        <v>8412992</v>
      </c>
      <c r="AL79" s="165" t="n">
        <v>14135673</v>
      </c>
      <c r="AM79" s="176" t="n">
        <v>6</v>
      </c>
      <c r="AN79" s="176" t="n">
        <v>19.7666666666667</v>
      </c>
      <c r="AO79" s="175" t="n">
        <v>2228000609918.54</v>
      </c>
      <c r="AP79" s="174" t="n">
        <v>1713048730934.97</v>
      </c>
      <c r="AQ79" s="175" t="n">
        <v>2420514263064.5</v>
      </c>
      <c r="AR79" s="174" t="n">
        <v>44518199.36</v>
      </c>
      <c r="AS79" s="174" t="n">
        <v>4099739901291.35</v>
      </c>
      <c r="AT79" s="173" t="n">
        <v>4576.31</v>
      </c>
      <c r="AU79" s="127"/>
    </row>
    <row r="80" customFormat="false" ht="11.25" hidden="false" customHeight="false" outlineLevel="0" collapsed="false">
      <c r="A80" s="182" t="s">
        <v>218</v>
      </c>
      <c r="B80" s="136" t="n">
        <v>6967751.1451781</v>
      </c>
      <c r="C80" s="137" t="n">
        <v>3600044.46783713</v>
      </c>
      <c r="D80" s="170" t="n">
        <v>6036009.4</v>
      </c>
      <c r="E80" s="137" t="n">
        <v>1344589.59938529</v>
      </c>
      <c r="F80" s="170" t="n">
        <v>35410187.3867767</v>
      </c>
      <c r="G80" s="170"/>
      <c r="H80" s="170"/>
      <c r="I80" s="170"/>
      <c r="J80" s="170" t="n">
        <v>604418.190769351</v>
      </c>
      <c r="K80" s="170" t="n">
        <v>548454.41797708</v>
      </c>
      <c r="L80" s="170" t="n">
        <v>1055477.12241715</v>
      </c>
      <c r="M80" s="161" t="n">
        <v>30.4056732520422</v>
      </c>
      <c r="N80" s="162" t="n">
        <v>71.729175</v>
      </c>
      <c r="O80" s="180" t="n">
        <v>232.243342885009</v>
      </c>
      <c r="P80" s="180" t="n">
        <v>28.8693293454938</v>
      </c>
      <c r="Q80" s="180" t="n">
        <v>1356.73669523644</v>
      </c>
      <c r="R80" s="180" t="n">
        <v>1765.62268432842</v>
      </c>
      <c r="S80" s="180" t="n">
        <v>560.052126890296</v>
      </c>
      <c r="T80" s="180" t="n">
        <v>624.968703205556</v>
      </c>
      <c r="U80" s="180" t="n">
        <v>2233.1295604367</v>
      </c>
      <c r="V80" s="180" t="n">
        <v>126.109360693267</v>
      </c>
      <c r="W80" s="180" t="n">
        <v>1139.67754490715</v>
      </c>
      <c r="X80" s="180" t="n">
        <v>674.307328121927</v>
      </c>
      <c r="Y80" s="180" t="n">
        <v>1502.96467886536</v>
      </c>
      <c r="Z80" s="180" t="n">
        <v>928.027624191174</v>
      </c>
      <c r="AA80" s="180" t="n">
        <v>429.277667119364</v>
      </c>
      <c r="AB80" s="180" t="n">
        <v>526.899313973106</v>
      </c>
      <c r="AC80" s="180" t="n">
        <v>233.040706222716</v>
      </c>
      <c r="AD80" s="180" t="n">
        <v>0.0162069977648586</v>
      </c>
      <c r="AE80" s="180" t="n">
        <v>2215.38548644381</v>
      </c>
      <c r="AF80" s="177" t="n">
        <v>7728.7</v>
      </c>
      <c r="AG80" s="177" t="n">
        <v>3185.1</v>
      </c>
      <c r="AH80" s="165" t="n">
        <v>2596</v>
      </c>
      <c r="AI80" s="165" t="n">
        <v>4281.9</v>
      </c>
      <c r="AJ80" s="169" t="n">
        <v>3122.5</v>
      </c>
      <c r="AK80" s="177" t="n">
        <v>8807071</v>
      </c>
      <c r="AL80" s="165" t="n">
        <v>14571532</v>
      </c>
      <c r="AM80" s="176" t="n">
        <v>7</v>
      </c>
      <c r="AN80" s="176" t="n">
        <v>20.5666666666667</v>
      </c>
      <c r="AO80" s="175" t="n">
        <v>595909727376.34</v>
      </c>
      <c r="AP80" s="174" t="n">
        <v>369300786989.6</v>
      </c>
      <c r="AQ80" s="174" t="n">
        <v>623391235882.5</v>
      </c>
      <c r="AR80" s="174" t="n">
        <v>-40554137.58</v>
      </c>
      <c r="AS80" s="174" t="n">
        <v>893962563237.27</v>
      </c>
      <c r="AT80" s="173" t="n">
        <v>5305.42</v>
      </c>
      <c r="AU80" s="127"/>
    </row>
    <row r="81" customFormat="false" ht="11.25" hidden="false" customHeight="false" outlineLevel="0" collapsed="false">
      <c r="A81" s="182" t="s">
        <v>219</v>
      </c>
      <c r="B81" s="136" t="n">
        <v>6989173.07396966</v>
      </c>
      <c r="C81" s="137" t="n">
        <v>3737682.45638812</v>
      </c>
      <c r="D81" s="170" t="n">
        <v>6040344.1</v>
      </c>
      <c r="E81" s="137" t="n">
        <v>1379892.92186094</v>
      </c>
      <c r="F81" s="170" t="n">
        <v>38310945.1301751</v>
      </c>
      <c r="G81" s="170"/>
      <c r="H81" s="170"/>
      <c r="I81" s="170"/>
      <c r="J81" s="170" t="n">
        <v>618716.825316984</v>
      </c>
      <c r="K81" s="170" t="n">
        <v>446899.67604253</v>
      </c>
      <c r="L81" s="170" t="n">
        <v>1068660.08799369</v>
      </c>
      <c r="M81" s="161" t="n">
        <v>31.615795261067</v>
      </c>
      <c r="N81" s="162" t="n">
        <v>71.312017</v>
      </c>
      <c r="O81" s="180" t="n">
        <v>381.192205558881</v>
      </c>
      <c r="P81" s="180" t="n">
        <v>27.6077665551264</v>
      </c>
      <c r="Q81" s="180" t="n">
        <v>1361.61899885866</v>
      </c>
      <c r="R81" s="180" t="n">
        <v>2073.00588726736</v>
      </c>
      <c r="S81" s="180" t="n">
        <v>414.2416747555</v>
      </c>
      <c r="T81" s="180" t="n">
        <v>926.648337864279</v>
      </c>
      <c r="U81" s="180" t="n">
        <v>2400.76539844354</v>
      </c>
      <c r="V81" s="180" t="n">
        <v>143.936942779345</v>
      </c>
      <c r="W81" s="180" t="n">
        <v>1284.27146382529</v>
      </c>
      <c r="X81" s="180" t="n">
        <v>690.841341511425</v>
      </c>
      <c r="Y81" s="180" t="n">
        <v>1636.64605799494</v>
      </c>
      <c r="Z81" s="180" t="n">
        <v>941.730285856624</v>
      </c>
      <c r="AA81" s="180" t="n">
        <v>431.487002119739</v>
      </c>
      <c r="AB81" s="180" t="n">
        <v>566.061165462882</v>
      </c>
      <c r="AC81" s="180" t="n">
        <v>246.155688328748</v>
      </c>
      <c r="AD81" s="180" t="n">
        <v>0.0163337791964859</v>
      </c>
      <c r="AE81" s="180" t="n">
        <v>2301.58617259611</v>
      </c>
      <c r="AF81" s="177" t="n">
        <v>8351.9</v>
      </c>
      <c r="AG81" s="177" t="n">
        <v>3228.6</v>
      </c>
      <c r="AH81" s="165" t="n">
        <v>3432.1</v>
      </c>
      <c r="AI81" s="165" t="n">
        <v>4584</v>
      </c>
      <c r="AJ81" s="169" t="n">
        <v>3677.2</v>
      </c>
      <c r="AK81" s="177" t="n">
        <v>9549498</v>
      </c>
      <c r="AL81" s="165" t="n">
        <v>15430342</v>
      </c>
      <c r="AM81" s="176" t="n">
        <v>6.9</v>
      </c>
      <c r="AN81" s="176" t="n">
        <v>19.8666666666667</v>
      </c>
      <c r="AO81" s="175" t="n">
        <v>1189330239926.3</v>
      </c>
      <c r="AP81" s="174" t="n">
        <v>796105282698.87</v>
      </c>
      <c r="AQ81" s="175" t="n">
        <v>1233993257985.52</v>
      </c>
      <c r="AR81" s="175" t="n">
        <v>-61394223.62</v>
      </c>
      <c r="AS81" s="174" t="n">
        <v>1893129455690.7</v>
      </c>
      <c r="AT81" s="173" t="n">
        <v>5599.15</v>
      </c>
      <c r="AU81" s="127"/>
    </row>
    <row r="82" customFormat="false" ht="11.25" hidden="false" customHeight="false" outlineLevel="0" collapsed="false">
      <c r="A82" s="182" t="s">
        <v>220</v>
      </c>
      <c r="B82" s="136" t="n">
        <v>7038385.80802568</v>
      </c>
      <c r="C82" s="137" t="n">
        <v>3771115.96316135</v>
      </c>
      <c r="D82" s="170" t="n">
        <v>6252036.1</v>
      </c>
      <c r="E82" s="137" t="n">
        <v>1394672.24063581</v>
      </c>
      <c r="F82" s="170" t="n">
        <v>41449329.2773533</v>
      </c>
      <c r="G82" s="170"/>
      <c r="H82" s="170"/>
      <c r="I82" s="170"/>
      <c r="J82" s="170" t="n">
        <v>625936.514890203</v>
      </c>
      <c r="K82" s="170" t="n">
        <v>460278.59737018</v>
      </c>
      <c r="L82" s="170" t="n">
        <v>1114943.34104849</v>
      </c>
      <c r="M82" s="161" t="n">
        <v>32.7934234036081</v>
      </c>
      <c r="N82" s="162" t="n">
        <v>71.268055</v>
      </c>
      <c r="O82" s="180" t="n">
        <v>884.01135240482</v>
      </c>
      <c r="P82" s="180" t="n">
        <v>28.6220825391697</v>
      </c>
      <c r="Q82" s="180" t="n">
        <v>1616.35477255293</v>
      </c>
      <c r="R82" s="180" t="n">
        <v>2267.11803748958</v>
      </c>
      <c r="S82" s="180" t="n">
        <v>410.735729785416</v>
      </c>
      <c r="T82" s="180" t="n">
        <v>1142.26893695088</v>
      </c>
      <c r="U82" s="180" t="n">
        <v>2501.88999867091</v>
      </c>
      <c r="V82" s="180" t="n">
        <v>158.994836976052</v>
      </c>
      <c r="W82" s="180" t="n">
        <v>1369.76924532656</v>
      </c>
      <c r="X82" s="180" t="n">
        <v>734.586733716317</v>
      </c>
      <c r="Y82" s="180" t="n">
        <v>1727.43442061061</v>
      </c>
      <c r="Z82" s="180" t="n">
        <v>955.429210889326</v>
      </c>
      <c r="AA82" s="180" t="n">
        <v>453.07175060297</v>
      </c>
      <c r="AB82" s="180" t="n">
        <v>595.615820229279</v>
      </c>
      <c r="AC82" s="180" t="n">
        <v>246.669050186065</v>
      </c>
      <c r="AD82" s="180" t="n">
        <v>0.0165071206147407</v>
      </c>
      <c r="AE82" s="180" t="n">
        <v>2357.99412209484</v>
      </c>
      <c r="AF82" s="177" t="n">
        <v>9022.5</v>
      </c>
      <c r="AG82" s="177" t="n">
        <v>3270.8</v>
      </c>
      <c r="AH82" s="165" t="n">
        <v>4499.2</v>
      </c>
      <c r="AI82" s="165" t="n">
        <v>4902.7</v>
      </c>
      <c r="AJ82" s="169" t="n">
        <v>4140.5</v>
      </c>
      <c r="AK82" s="177" t="n">
        <v>10188283</v>
      </c>
      <c r="AL82" s="165" t="n">
        <v>15721616</v>
      </c>
      <c r="AM82" s="176" t="n">
        <v>6.7</v>
      </c>
      <c r="AN82" s="176" t="n">
        <v>18.8666666666667</v>
      </c>
      <c r="AO82" s="175" t="n">
        <v>1740673055552.99</v>
      </c>
      <c r="AP82" s="174" t="n">
        <v>1252226671104.03</v>
      </c>
      <c r="AQ82" s="175" t="n">
        <v>1870312333910.13</v>
      </c>
      <c r="AR82" s="174" t="n">
        <v>-93763439.41</v>
      </c>
      <c r="AS82" s="174" t="n">
        <v>2947793175284.21</v>
      </c>
      <c r="AT82" s="173" t="n">
        <v>5643.16</v>
      </c>
      <c r="AU82" s="127"/>
    </row>
    <row r="83" customFormat="false" ht="11.25" hidden="false" customHeight="false" outlineLevel="0" collapsed="false">
      <c r="A83" s="182" t="s">
        <v>221</v>
      </c>
      <c r="B83" s="136" t="n">
        <v>7101425.60102095</v>
      </c>
      <c r="C83" s="137" t="n">
        <v>3720726.57557978</v>
      </c>
      <c r="D83" s="170" t="n">
        <v>6289844.8</v>
      </c>
      <c r="E83" s="137" t="n">
        <v>1407057.7562339</v>
      </c>
      <c r="F83" s="170" t="n">
        <v>44844805.8826213</v>
      </c>
      <c r="G83" s="170"/>
      <c r="H83" s="170"/>
      <c r="I83" s="170"/>
      <c r="J83" s="170" t="n">
        <v>641595.144005922</v>
      </c>
      <c r="K83" s="170" t="n">
        <v>616252.357689129</v>
      </c>
      <c r="L83" s="170" t="n">
        <v>1189506.65575819</v>
      </c>
      <c r="M83" s="161" t="n">
        <v>32.533682644408</v>
      </c>
      <c r="N83" s="162" t="n">
        <v>71.3772</v>
      </c>
      <c r="O83" s="180" t="n">
        <v>680.845278127528</v>
      </c>
      <c r="P83" s="180" t="n">
        <v>27.0830753062608</v>
      </c>
      <c r="Q83" s="180" t="n">
        <v>1559.21796323727</v>
      </c>
      <c r="R83" s="180" t="n">
        <v>2483.1639794453</v>
      </c>
      <c r="S83" s="180" t="n">
        <v>590.540092534513</v>
      </c>
      <c r="T83" s="180" t="n">
        <v>1300.4362116938</v>
      </c>
      <c r="U83" s="180" t="n">
        <v>2751.69363635017</v>
      </c>
      <c r="V83" s="180" t="n">
        <v>166.607530271933</v>
      </c>
      <c r="W83" s="180" t="n">
        <v>1305.22958338087</v>
      </c>
      <c r="X83" s="180" t="n">
        <v>747.599165629787</v>
      </c>
      <c r="Y83" s="180" t="n">
        <v>1992.93415663428</v>
      </c>
      <c r="Z83" s="180" t="n">
        <v>969.195635162876</v>
      </c>
      <c r="AA83" s="180" t="n">
        <v>460.299853287555</v>
      </c>
      <c r="AB83" s="180" t="n">
        <v>612.40492485031</v>
      </c>
      <c r="AC83" s="180" t="n">
        <v>268.096772969022</v>
      </c>
      <c r="AD83" s="180" t="n">
        <v>0.0164197646798</v>
      </c>
      <c r="AE83" s="180" t="n">
        <v>2419.03194769312</v>
      </c>
      <c r="AF83" s="177" t="n">
        <v>9568.8</v>
      </c>
      <c r="AG83" s="177" t="n">
        <v>3335.7</v>
      </c>
      <c r="AH83" s="165" t="n">
        <v>4577.4</v>
      </c>
      <c r="AI83" s="165" t="n">
        <v>5176.3</v>
      </c>
      <c r="AJ83" s="169" t="n">
        <v>4082.4</v>
      </c>
      <c r="AK83" s="177" t="n">
        <v>10795176</v>
      </c>
      <c r="AL83" s="165" t="n">
        <v>16701037</v>
      </c>
      <c r="AM83" s="176" t="n">
        <v>6.4</v>
      </c>
      <c r="AN83" s="176" t="n">
        <v>17.6666666666667</v>
      </c>
      <c r="AO83" s="175" t="n">
        <v>2329255207943.9</v>
      </c>
      <c r="AP83" s="174" t="n">
        <v>1734167015902.7</v>
      </c>
      <c r="AQ83" s="175" t="n">
        <v>2535256226781.92</v>
      </c>
      <c r="AR83" s="174" t="n">
        <v>-95140506.93</v>
      </c>
      <c r="AS83" s="174" t="n">
        <v>4058012961356.74</v>
      </c>
      <c r="AT83" s="173" t="n">
        <v>5760.36</v>
      </c>
      <c r="AU83" s="127"/>
    </row>
    <row r="84" customFormat="false" ht="11.25" hidden="false" customHeight="false" outlineLevel="0" collapsed="false">
      <c r="A84" s="182" t="s">
        <v>222</v>
      </c>
      <c r="B84" s="136" t="n">
        <v>7024865.33917435</v>
      </c>
      <c r="C84" s="137" t="n">
        <v>3800280.7507811</v>
      </c>
      <c r="D84" s="170" t="n">
        <v>6374948.5</v>
      </c>
      <c r="E84" s="137" t="n">
        <v>1351759.89076436</v>
      </c>
      <c r="F84" s="170" t="n">
        <v>48518435.6348263</v>
      </c>
      <c r="G84" s="170"/>
      <c r="H84" s="170"/>
      <c r="I84" s="170"/>
      <c r="J84" s="170" t="n">
        <v>653640.362624486</v>
      </c>
      <c r="K84" s="170" t="n">
        <v>579608.19673104</v>
      </c>
      <c r="L84" s="170" t="n">
        <v>1167324.58453817</v>
      </c>
      <c r="M84" s="161" t="n">
        <v>34.9639</v>
      </c>
      <c r="N84" s="162" t="n">
        <v>71.52442</v>
      </c>
      <c r="O84" s="178" t="n">
        <v>238.973014827094</v>
      </c>
      <c r="P84" s="178" t="n">
        <v>31.4595247859421</v>
      </c>
      <c r="Q84" s="178" t="n">
        <v>1443.18676976131</v>
      </c>
      <c r="R84" s="178" t="n">
        <v>1881.89471985789</v>
      </c>
      <c r="S84" s="178" t="n">
        <v>584.121424127474</v>
      </c>
      <c r="T84" s="178" t="n">
        <v>604.472198891567</v>
      </c>
      <c r="U84" s="178" t="n">
        <v>2336.17916670943</v>
      </c>
      <c r="V84" s="178" t="n">
        <v>136.137339559748</v>
      </c>
      <c r="W84" s="178" t="n">
        <v>1183.34651330713</v>
      </c>
      <c r="X84" s="178" t="n">
        <v>817.826629061525</v>
      </c>
      <c r="Y84" s="178" t="n">
        <v>1612.64167977782</v>
      </c>
      <c r="Z84" s="178" t="n">
        <v>961.643018563919</v>
      </c>
      <c r="AA84" s="178" t="n">
        <v>432.712488796297</v>
      </c>
      <c r="AB84" s="178" t="n">
        <v>568.504596143587</v>
      </c>
      <c r="AC84" s="178" t="n">
        <v>245.934472234469</v>
      </c>
      <c r="AD84" s="178" t="n">
        <v>0.017906097260421</v>
      </c>
      <c r="AE84" s="178" t="n">
        <v>2375.30540255655</v>
      </c>
      <c r="AF84" s="177" t="n">
        <v>8562</v>
      </c>
      <c r="AG84" s="177" t="n">
        <v>3371.5</v>
      </c>
      <c r="AH84" s="165" t="n">
        <v>2163</v>
      </c>
      <c r="AI84" s="165" t="n">
        <v>4796</v>
      </c>
      <c r="AJ84" s="169" t="n">
        <v>3442.3</v>
      </c>
      <c r="AK84" s="177" t="n">
        <v>11097403</v>
      </c>
      <c r="AL84" s="165" t="n">
        <v>16318935</v>
      </c>
      <c r="AM84" s="176" t="n">
        <v>7.47</v>
      </c>
      <c r="AN84" s="176" t="n">
        <v>18.56</v>
      </c>
      <c r="AO84" s="175" t="n">
        <v>690948273480.99</v>
      </c>
      <c r="AP84" s="174" t="n">
        <v>391712006020.29</v>
      </c>
      <c r="AQ84" s="175" t="n">
        <v>713241427218.84</v>
      </c>
      <c r="AR84" s="175" t="n">
        <v>-359231.7</v>
      </c>
      <c r="AS84" s="174" t="n">
        <v>1128273677904.7</v>
      </c>
      <c r="AT84" s="173" t="n">
        <v>6243.84</v>
      </c>
      <c r="AU84" s="127"/>
    </row>
    <row r="85" customFormat="false" ht="11.25" hidden="false" customHeight="false" outlineLevel="0" collapsed="false">
      <c r="A85" s="182" t="s">
        <v>223</v>
      </c>
      <c r="B85" s="136" t="n">
        <v>7127643.12860988</v>
      </c>
      <c r="C85" s="137" t="n">
        <v>3778469.7069986</v>
      </c>
      <c r="D85" s="170" t="n">
        <v>6576446.7</v>
      </c>
      <c r="E85" s="137" t="n">
        <v>1375867.8873299</v>
      </c>
      <c r="F85" s="170" t="n">
        <v>52493004.4877959</v>
      </c>
      <c r="G85" s="170"/>
      <c r="H85" s="170"/>
      <c r="I85" s="170"/>
      <c r="J85" s="170" t="n">
        <v>663901.780594328</v>
      </c>
      <c r="K85" s="170" t="n">
        <v>578075.916408359</v>
      </c>
      <c r="L85" s="170" t="n">
        <v>1160507.43875579</v>
      </c>
      <c r="M85" s="161" t="n">
        <v>34.9984</v>
      </c>
      <c r="N85" s="162" t="n">
        <v>71.440759</v>
      </c>
      <c r="O85" s="178" t="n">
        <v>414.25924271152</v>
      </c>
      <c r="P85" s="178" t="n">
        <v>28.9038091128493</v>
      </c>
      <c r="Q85" s="178" t="n">
        <v>1596.18939597142</v>
      </c>
      <c r="R85" s="178" t="n">
        <v>2329.48364047399</v>
      </c>
      <c r="S85" s="178" t="n">
        <v>446.50184961045</v>
      </c>
      <c r="T85" s="178" t="n">
        <v>911.840870435474</v>
      </c>
      <c r="U85" s="178" t="n">
        <v>2531.17140726479</v>
      </c>
      <c r="V85" s="178" t="n">
        <v>154.740022424409</v>
      </c>
      <c r="W85" s="178" t="n">
        <v>1342.22350115433</v>
      </c>
      <c r="X85" s="178" t="n">
        <v>795.223672388367</v>
      </c>
      <c r="Y85" s="178" t="n">
        <v>1777.47638684601</v>
      </c>
      <c r="Z85" s="178" t="n">
        <v>987.241206286635</v>
      </c>
      <c r="AA85" s="178" t="n">
        <v>444.065014412455</v>
      </c>
      <c r="AB85" s="178" t="n">
        <v>619.038374655529</v>
      </c>
      <c r="AC85" s="178" t="n">
        <v>264.729096590672</v>
      </c>
      <c r="AD85" s="178" t="n">
        <v>0.0181900781367385</v>
      </c>
      <c r="AE85" s="178" t="n">
        <v>2656.83393499614</v>
      </c>
      <c r="AF85" s="177" t="n">
        <v>9027.7</v>
      </c>
      <c r="AG85" s="177" t="n">
        <v>3452.2</v>
      </c>
      <c r="AH85" s="165" t="n">
        <v>3275.6</v>
      </c>
      <c r="AI85" s="165" t="n">
        <v>5227.8</v>
      </c>
      <c r="AJ85" s="169" t="n">
        <v>3923.8</v>
      </c>
      <c r="AK85" s="177" t="n">
        <v>11550130</v>
      </c>
      <c r="AL85" s="165" t="n">
        <v>16639522</v>
      </c>
      <c r="AM85" s="176" t="n">
        <v>7.88</v>
      </c>
      <c r="AN85" s="176" t="n">
        <v>18.42</v>
      </c>
      <c r="AO85" s="175" t="n">
        <v>1405217940607.6</v>
      </c>
      <c r="AP85" s="174" t="n">
        <v>832271260547.49</v>
      </c>
      <c r="AQ85" s="175" t="n">
        <v>1465880729685.15</v>
      </c>
      <c r="AR85" s="175" t="n">
        <v>254072145.92</v>
      </c>
      <c r="AS85" s="175" t="n">
        <v>2268199613177.15</v>
      </c>
      <c r="AT85" s="173" t="n">
        <v>5894.38</v>
      </c>
      <c r="AU85" s="127"/>
    </row>
    <row r="86" customFormat="false" ht="11.25" hidden="false" customHeight="false" outlineLevel="0" collapsed="false">
      <c r="A86" s="182" t="s">
        <v>224</v>
      </c>
      <c r="B86" s="136" t="n">
        <v>7092122.3019497</v>
      </c>
      <c r="C86" s="137" t="n">
        <v>3844210.48697874</v>
      </c>
      <c r="D86" s="170" t="n">
        <v>6795741.1</v>
      </c>
      <c r="E86" s="137" t="n">
        <v>1400713.49091796</v>
      </c>
      <c r="F86" s="170" t="n">
        <v>56793164.9918628</v>
      </c>
      <c r="G86" s="170"/>
      <c r="H86" s="170"/>
      <c r="I86" s="170"/>
      <c r="J86" s="170" t="n">
        <v>674123.589165336</v>
      </c>
      <c r="K86" s="170" t="n">
        <v>646258.6114113</v>
      </c>
      <c r="L86" s="170" t="n">
        <v>1188999.43349998</v>
      </c>
      <c r="M86" s="161" t="n">
        <v>36.2048961211121</v>
      </c>
      <c r="N86" s="162" t="n">
        <v>71.496663</v>
      </c>
      <c r="O86" s="178" t="n">
        <v>1060.33768670088</v>
      </c>
      <c r="P86" s="178" t="n">
        <v>32.162441444087</v>
      </c>
      <c r="Q86" s="178" t="n">
        <v>1655.20446843535</v>
      </c>
      <c r="R86" s="178" t="n">
        <v>2495.33887199036</v>
      </c>
      <c r="S86" s="178" t="n">
        <v>422.037211745934</v>
      </c>
      <c r="T86" s="178" t="n">
        <v>1133.12650532464</v>
      </c>
      <c r="U86" s="178" t="n">
        <v>2678.90066412519</v>
      </c>
      <c r="V86" s="178" t="n">
        <v>169.31855612354</v>
      </c>
      <c r="W86" s="178" t="n">
        <v>1426.25939828798</v>
      </c>
      <c r="X86" s="178" t="n">
        <v>806.398920931747</v>
      </c>
      <c r="Y86" s="178" t="n">
        <v>1876.42959492603</v>
      </c>
      <c r="Z86" s="178" t="n">
        <v>1001.7028946866</v>
      </c>
      <c r="AA86" s="178" t="n">
        <v>465.493317627409</v>
      </c>
      <c r="AB86" s="178" t="n">
        <v>656.198678944445</v>
      </c>
      <c r="AC86" s="178" t="n">
        <v>269.264191524995</v>
      </c>
      <c r="AD86" s="178" t="n">
        <v>0.0185041319346924</v>
      </c>
      <c r="AE86" s="178" t="n">
        <v>2573.90448205167</v>
      </c>
      <c r="AF86" s="177" t="n">
        <v>9789.6</v>
      </c>
      <c r="AG86" s="177" t="n">
        <v>3492.4</v>
      </c>
      <c r="AH86" s="165" t="n">
        <v>4471.5</v>
      </c>
      <c r="AI86" s="165" t="n">
        <v>5194.2</v>
      </c>
      <c r="AJ86" s="169" t="n">
        <v>4226.8</v>
      </c>
      <c r="AK86" s="177" t="n">
        <v>12011181</v>
      </c>
      <c r="AL86" s="165" t="n">
        <v>17036099</v>
      </c>
      <c r="AM86" s="176" t="n">
        <v>8.17</v>
      </c>
      <c r="AN86" s="176" t="n">
        <v>18.4</v>
      </c>
      <c r="AO86" s="174" t="n">
        <v>2402252570046.74</v>
      </c>
      <c r="AP86" s="174" t="n">
        <v>1282297459977.55</v>
      </c>
      <c r="AQ86" s="174" t="n">
        <v>2205892528342.84</v>
      </c>
      <c r="AR86" s="174" t="n">
        <v>696176251.89</v>
      </c>
      <c r="AS86" s="174" t="n">
        <v>3365562778009.34</v>
      </c>
      <c r="AT86" s="173" t="n">
        <v>6821.62</v>
      </c>
      <c r="AU86" s="127"/>
    </row>
    <row r="87" customFormat="false" ht="11.25" hidden="false" customHeight="false" outlineLevel="0" collapsed="false">
      <c r="A87" s="182" t="s">
        <v>225</v>
      </c>
      <c r="B87" s="136" t="n">
        <v>7035572.94363253</v>
      </c>
      <c r="C87" s="137" t="n">
        <v>3754408.48962709</v>
      </c>
      <c r="D87" s="170" t="n">
        <v>7127324.3</v>
      </c>
      <c r="E87" s="137" t="n">
        <v>1387981.53179182</v>
      </c>
      <c r="F87" s="170" t="n">
        <v>61445589.2030878</v>
      </c>
      <c r="G87" s="170"/>
      <c r="H87" s="170"/>
      <c r="I87" s="170"/>
      <c r="J87" s="170" t="n">
        <v>698711.16440653</v>
      </c>
      <c r="K87" s="170" t="n">
        <v>570720.41885149</v>
      </c>
      <c r="L87" s="170" t="n">
        <v>1234905.82992419</v>
      </c>
      <c r="M87" s="161" t="n">
        <v>47.3456324565553</v>
      </c>
      <c r="N87" s="162" t="n">
        <v>71.763164</v>
      </c>
      <c r="O87" s="178" t="n">
        <v>710.900429734102</v>
      </c>
      <c r="P87" s="178" t="n">
        <v>31.5983867048629</v>
      </c>
      <c r="Q87" s="178" t="n">
        <v>1611.42009715462</v>
      </c>
      <c r="R87" s="178" t="n">
        <v>2829.51883283537</v>
      </c>
      <c r="S87" s="178" t="n">
        <v>622.692911400641</v>
      </c>
      <c r="T87" s="178" t="n">
        <v>1315.01498429613</v>
      </c>
      <c r="U87" s="178" t="n">
        <v>3028.92238834062</v>
      </c>
      <c r="V87" s="178" t="n">
        <v>176.565600157188</v>
      </c>
      <c r="W87" s="178" t="n">
        <v>1381.13192299816</v>
      </c>
      <c r="X87" s="178" t="n">
        <v>824.361651233783</v>
      </c>
      <c r="Y87" s="178" t="n">
        <v>2193.34076043537</v>
      </c>
      <c r="Z87" s="178" t="n">
        <v>1033.71484554993</v>
      </c>
      <c r="AA87" s="178" t="n">
        <v>480.715591788071</v>
      </c>
      <c r="AB87" s="178" t="n">
        <v>685.269360744288</v>
      </c>
      <c r="AC87" s="178" t="n">
        <v>293.842043130092</v>
      </c>
      <c r="AD87" s="178" t="n">
        <v>0.0185575666350666</v>
      </c>
      <c r="AE87" s="178" t="n">
        <v>2710.97796576123</v>
      </c>
      <c r="AF87" s="177" t="n">
        <v>10657.9</v>
      </c>
      <c r="AG87" s="177" t="n">
        <v>3616.3</v>
      </c>
      <c r="AH87" s="165" t="n">
        <v>4610</v>
      </c>
      <c r="AI87" s="165" t="n">
        <v>6219.3</v>
      </c>
      <c r="AJ87" s="169" t="n">
        <v>4738.5</v>
      </c>
      <c r="AK87" s="165" t="n">
        <v>12244631</v>
      </c>
      <c r="AL87" s="165" t="n">
        <v>18144330</v>
      </c>
      <c r="AM87" s="176" t="n">
        <v>10.66</v>
      </c>
      <c r="AN87" s="176" t="n">
        <v>18.11</v>
      </c>
      <c r="AO87" s="174" t="n">
        <v>3188282740310</v>
      </c>
      <c r="AP87" s="174" t="n">
        <v>1823011338156.51</v>
      </c>
      <c r="AQ87" s="174" t="n">
        <v>2904848733916.51</v>
      </c>
      <c r="AR87" s="174" t="n">
        <v>277726696.23</v>
      </c>
      <c r="AS87" s="174" t="n">
        <v>4637352860502.54</v>
      </c>
      <c r="AT87" s="173" t="n">
        <v>9333.58</v>
      </c>
      <c r="AU87" s="127"/>
    </row>
    <row r="88" customFormat="false" ht="11.25" hidden="false" customHeight="false" outlineLevel="0" collapsed="false">
      <c r="A88" s="182" t="s">
        <v>226</v>
      </c>
      <c r="B88" s="159"/>
      <c r="C88" s="160"/>
      <c r="D88" s="170" t="n">
        <v>7499243.4</v>
      </c>
      <c r="E88" s="160"/>
      <c r="F88" s="170"/>
      <c r="G88" s="170"/>
      <c r="H88" s="170"/>
      <c r="I88" s="170"/>
      <c r="J88" s="170" t="n">
        <v>680428.186113114</v>
      </c>
      <c r="K88" s="170" t="n">
        <v>633135.06418988</v>
      </c>
      <c r="L88" s="170" t="n">
        <v>1242037.13093662</v>
      </c>
      <c r="M88" s="161" t="n">
        <v>62.1884671022473</v>
      </c>
      <c r="N88" s="162" t="n">
        <v>72.223947</v>
      </c>
      <c r="O88" s="178" t="n">
        <v>276.166753820012</v>
      </c>
      <c r="P88" s="178" t="n">
        <v>42.4252348970143</v>
      </c>
      <c r="Q88" s="178" t="n">
        <v>1621.98464269927</v>
      </c>
      <c r="R88" s="178" t="n">
        <v>2272.56339416196</v>
      </c>
      <c r="S88" s="178" t="n">
        <v>619.83514456434</v>
      </c>
      <c r="T88" s="178" t="n">
        <v>619.612869592036</v>
      </c>
      <c r="U88" s="178" t="n">
        <v>2529.40562111096</v>
      </c>
      <c r="V88" s="178" t="n">
        <v>145.126472711074</v>
      </c>
      <c r="W88" s="178" t="n">
        <v>1278.96020818554</v>
      </c>
      <c r="X88" s="178" t="n">
        <v>723.94691554521</v>
      </c>
      <c r="Y88" s="178" t="n">
        <v>1765.73938663403</v>
      </c>
      <c r="Z88" s="178" t="n">
        <v>1040.88752891023</v>
      </c>
      <c r="AA88" s="178" t="n">
        <v>473.583619843487</v>
      </c>
      <c r="AB88" s="178" t="n">
        <v>621.922706487381</v>
      </c>
      <c r="AC88" s="178" t="n">
        <v>252.316519440656</v>
      </c>
      <c r="AD88" s="178" t="n">
        <v>0.0195236872463989</v>
      </c>
      <c r="AE88" s="178" t="n">
        <v>2280.27519979388</v>
      </c>
      <c r="AF88" s="177" t="n">
        <v>9139.4</v>
      </c>
      <c r="AG88" s="177" t="n">
        <v>3572</v>
      </c>
      <c r="AH88" s="165" t="n">
        <v>1744.9</v>
      </c>
      <c r="AI88" s="165" t="n">
        <v>6309.6</v>
      </c>
      <c r="AJ88" s="169" t="n">
        <v>4087</v>
      </c>
      <c r="AK88" s="178" t="n">
        <v>11818437</v>
      </c>
      <c r="AL88" s="165" t="n">
        <v>18632494</v>
      </c>
      <c r="AM88" s="176" t="n">
        <v>14.41</v>
      </c>
      <c r="AN88" s="176" t="n">
        <v>23.57</v>
      </c>
      <c r="AO88" s="167" t="n">
        <v>822441001746.17</v>
      </c>
      <c r="AP88" s="174" t="n">
        <v>412431558842.03</v>
      </c>
      <c r="AQ88" s="167" t="n">
        <v>774319012626.94</v>
      </c>
      <c r="AR88" s="167" t="n">
        <v>45826231.21</v>
      </c>
      <c r="AS88" s="167" t="n">
        <v>791232599302.02</v>
      </c>
      <c r="AT88" s="173" t="n">
        <v>8772.69</v>
      </c>
      <c r="AU88" s="127"/>
    </row>
    <row r="89" customFormat="false" ht="11.25" hidden="false" customHeight="false" outlineLevel="0" collapsed="false">
      <c r="A89" s="182" t="s">
        <v>227</v>
      </c>
      <c r="B89" s="159"/>
      <c r="C89" s="160"/>
      <c r="D89" s="162" t="n">
        <v>7608636.1</v>
      </c>
      <c r="E89" s="160"/>
      <c r="F89" s="162"/>
      <c r="G89" s="162"/>
      <c r="H89" s="162"/>
      <c r="I89" s="162"/>
      <c r="J89" s="162" t="n">
        <v>690570.19757846</v>
      </c>
      <c r="K89" s="162" t="n">
        <v>868764.85281643</v>
      </c>
      <c r="L89" s="162" t="n">
        <v>1290569.12229996</v>
      </c>
      <c r="M89" s="161" t="n">
        <v>52.65</v>
      </c>
      <c r="N89" s="162" t="n">
        <v>72.145124</v>
      </c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65"/>
      <c r="AG89" s="165"/>
      <c r="AH89" s="165"/>
      <c r="AI89" s="165"/>
      <c r="AJ89" s="169"/>
      <c r="AK89" s="165" t="n">
        <v>11588506</v>
      </c>
      <c r="AL89" s="165" t="n">
        <v>19432540</v>
      </c>
      <c r="AM89" s="176" t="n">
        <v>12.07</v>
      </c>
      <c r="AN89" s="176" t="n">
        <v>21.55</v>
      </c>
      <c r="AO89" s="167"/>
      <c r="AP89" s="167"/>
      <c r="AQ89" s="167"/>
      <c r="AR89" s="167"/>
      <c r="AS89" s="167"/>
      <c r="AT89" s="173" t="n">
        <v>8466.18</v>
      </c>
      <c r="AU89" s="127"/>
    </row>
    <row r="90" customFormat="false" ht="11.25" hidden="false" customHeight="false" outlineLevel="0" collapsed="false">
      <c r="A90" s="183" t="s">
        <v>228</v>
      </c>
      <c r="B90" s="184"/>
      <c r="C90" s="185"/>
      <c r="D90" s="186"/>
      <c r="E90" s="185"/>
      <c r="F90" s="187"/>
      <c r="G90" s="187"/>
      <c r="H90" s="187"/>
      <c r="I90" s="187"/>
      <c r="J90" s="186"/>
      <c r="K90" s="186"/>
      <c r="L90" s="186"/>
      <c r="M90" s="188"/>
      <c r="N90" s="185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90"/>
      <c r="AG90" s="190"/>
      <c r="AH90" s="190"/>
      <c r="AI90" s="190"/>
      <c r="AJ90" s="191"/>
      <c r="AK90" s="190" t="n">
        <v>11614804</v>
      </c>
      <c r="AL90" s="190" t="n">
        <v>20762837</v>
      </c>
      <c r="AM90" s="192" t="n">
        <v>10.26</v>
      </c>
      <c r="AN90" s="192" t="n">
        <v>19.63</v>
      </c>
      <c r="AO90" s="167"/>
      <c r="AP90" s="167"/>
      <c r="AQ90" s="167"/>
      <c r="AR90" s="167"/>
      <c r="AS90" s="167"/>
      <c r="AT90" s="173" t="n">
        <v>9549.3</v>
      </c>
      <c r="AU90" s="127"/>
    </row>
    <row r="91" customFormat="false" ht="11.25" hidden="false" customHeight="false" outlineLevel="0" collapsed="false">
      <c r="A91" s="182" t="s">
        <v>229</v>
      </c>
      <c r="B91" s="193"/>
      <c r="C91" s="137"/>
      <c r="D91" s="194"/>
      <c r="E91" s="137"/>
      <c r="F91" s="137"/>
      <c r="G91" s="137"/>
      <c r="H91" s="137"/>
      <c r="I91" s="137"/>
      <c r="J91" s="194"/>
      <c r="K91" s="194"/>
      <c r="L91" s="137"/>
      <c r="M91" s="195"/>
      <c r="N91" s="137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65"/>
      <c r="AG91" s="165"/>
      <c r="AH91" s="165"/>
      <c r="AI91" s="165"/>
      <c r="AJ91" s="165"/>
      <c r="AK91" s="165" t="n">
        <v>11535775</v>
      </c>
      <c r="AL91" s="165" t="n">
        <v>22649854</v>
      </c>
      <c r="AM91" s="176" t="n">
        <v>9.83</v>
      </c>
      <c r="AN91" s="176" t="n">
        <v>18.56</v>
      </c>
      <c r="AO91" s="167"/>
      <c r="AP91" s="167"/>
      <c r="AQ91" s="167"/>
      <c r="AR91" s="167"/>
      <c r="AS91" s="167"/>
      <c r="AT91" s="173" t="n">
        <v>8867.75</v>
      </c>
      <c r="AU91" s="127"/>
    </row>
    <row r="92" customFormat="false" ht="10.15" hidden="false" customHeight="true" outlineLevel="0" collapsed="false">
      <c r="A92" s="196"/>
      <c r="B92" s="197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33"/>
      <c r="N92" s="198"/>
      <c r="O92" s="133"/>
      <c r="P92" s="199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7"/>
      <c r="AG92" s="137"/>
      <c r="AH92" s="163"/>
      <c r="AI92" s="137"/>
      <c r="AJ92" s="137"/>
      <c r="AK92" s="200"/>
      <c r="AL92" s="132"/>
      <c r="AM92" s="200"/>
      <c r="AN92" s="135"/>
      <c r="AO92" s="167"/>
      <c r="AP92" s="167"/>
      <c r="AQ92" s="167"/>
      <c r="AR92" s="167"/>
      <c r="AS92" s="167"/>
      <c r="AT92" s="173"/>
      <c r="AU92" s="127"/>
    </row>
    <row r="93" customFormat="false" ht="10.15" hidden="false" customHeight="true" outlineLevel="0" collapsed="false">
      <c r="A93" s="196"/>
      <c r="B93" s="197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33"/>
      <c r="N93" s="198"/>
      <c r="O93" s="133"/>
      <c r="P93" s="199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7"/>
      <c r="AG93" s="137"/>
      <c r="AH93" s="163"/>
      <c r="AI93" s="137"/>
      <c r="AJ93" s="137"/>
      <c r="AK93" s="200"/>
      <c r="AL93" s="132"/>
      <c r="AM93" s="200"/>
      <c r="AN93" s="135"/>
      <c r="AO93" s="167"/>
      <c r="AP93" s="167"/>
      <c r="AQ93" s="167"/>
      <c r="AR93" s="167"/>
      <c r="AS93" s="167"/>
      <c r="AT93" s="173"/>
      <c r="AU93" s="127"/>
    </row>
    <row r="94" customFormat="false" ht="12" hidden="false" customHeight="true" outlineLevel="0" collapsed="false">
      <c r="A94" s="196"/>
      <c r="B94" s="201" t="n">
        <v>103</v>
      </c>
      <c r="C94" s="133" t="n">
        <v>104</v>
      </c>
      <c r="D94" s="133" t="n">
        <v>147</v>
      </c>
      <c r="E94" s="133" t="n">
        <v>106</v>
      </c>
      <c r="F94" s="133"/>
      <c r="G94" s="133"/>
      <c r="H94" s="133"/>
      <c r="I94" s="133"/>
      <c r="J94" s="133" t="n">
        <v>138</v>
      </c>
      <c r="K94" s="133" t="n">
        <v>139</v>
      </c>
      <c r="L94" s="133" t="n">
        <v>140</v>
      </c>
      <c r="M94" s="133" t="n">
        <v>111</v>
      </c>
      <c r="N94" s="133" t="n">
        <v>129</v>
      </c>
      <c r="O94" s="133"/>
      <c r="P94" s="199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7"/>
      <c r="AG94" s="137"/>
      <c r="AH94" s="163"/>
      <c r="AI94" s="137"/>
      <c r="AJ94" s="137"/>
      <c r="AK94" s="200"/>
      <c r="AL94" s="132"/>
      <c r="AM94" s="200"/>
      <c r="AN94" s="135"/>
      <c r="AO94" s="167"/>
      <c r="AP94" s="167"/>
      <c r="AQ94" s="167"/>
      <c r="AR94" s="167"/>
      <c r="AS94" s="167"/>
      <c r="AT94" s="173"/>
      <c r="AU94" s="127"/>
    </row>
    <row r="95" s="215" customFormat="true" ht="24" hidden="false" customHeight="true" outlineLevel="0" collapsed="false">
      <c r="A95" s="202"/>
      <c r="B95" s="203" t="s">
        <v>355</v>
      </c>
      <c r="C95" s="204" t="s">
        <v>356</v>
      </c>
      <c r="D95" s="205" t="s">
        <v>357</v>
      </c>
      <c r="E95" s="205" t="s">
        <v>358</v>
      </c>
      <c r="F95" s="206" t="s">
        <v>359</v>
      </c>
      <c r="G95" s="206"/>
      <c r="H95" s="206"/>
      <c r="I95" s="207" t="s">
        <v>360</v>
      </c>
      <c r="J95" s="208" t="s">
        <v>361</v>
      </c>
      <c r="K95" s="208"/>
      <c r="L95" s="208"/>
      <c r="M95" s="205" t="s">
        <v>362</v>
      </c>
      <c r="N95" s="205" t="s">
        <v>363</v>
      </c>
      <c r="O95" s="209" t="s">
        <v>355</v>
      </c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10" t="s">
        <v>355</v>
      </c>
      <c r="AG95" s="210"/>
      <c r="AH95" s="210"/>
      <c r="AI95" s="210"/>
      <c r="AJ95" s="210"/>
      <c r="AK95" s="211" t="s">
        <v>364</v>
      </c>
      <c r="AL95" s="211"/>
      <c r="AM95" s="211" t="s">
        <v>365</v>
      </c>
      <c r="AN95" s="211"/>
      <c r="AO95" s="212"/>
      <c r="AP95" s="212"/>
      <c r="AQ95" s="212"/>
      <c r="AR95" s="212"/>
      <c r="AS95" s="212"/>
      <c r="AT95" s="213"/>
      <c r="AU95" s="214"/>
    </row>
    <row r="96" s="215" customFormat="true" ht="19.9" hidden="false" customHeight="true" outlineLevel="0" collapsed="false">
      <c r="A96" s="202"/>
      <c r="B96" s="203"/>
      <c r="C96" s="204"/>
      <c r="D96" s="205"/>
      <c r="E96" s="205"/>
      <c r="F96" s="206" t="s">
        <v>366</v>
      </c>
      <c r="G96" s="206" t="s">
        <v>367</v>
      </c>
      <c r="H96" s="206" t="s">
        <v>368</v>
      </c>
      <c r="I96" s="216" t="s">
        <v>369</v>
      </c>
      <c r="J96" s="217" t="s">
        <v>370</v>
      </c>
      <c r="K96" s="218" t="s">
        <v>370</v>
      </c>
      <c r="L96" s="218" t="s">
        <v>370</v>
      </c>
      <c r="M96" s="205"/>
      <c r="N96" s="205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10"/>
      <c r="AG96" s="210"/>
      <c r="AH96" s="210"/>
      <c r="AI96" s="210"/>
      <c r="AJ96" s="210"/>
      <c r="AK96" s="211"/>
      <c r="AL96" s="211"/>
      <c r="AM96" s="211"/>
      <c r="AN96" s="211"/>
      <c r="AO96" s="219" t="s">
        <v>361</v>
      </c>
      <c r="AP96" s="212"/>
      <c r="AQ96" s="212"/>
      <c r="AR96" s="212"/>
      <c r="AS96" s="212"/>
      <c r="AT96" s="211" t="s">
        <v>371</v>
      </c>
    </row>
    <row r="97" customFormat="false" ht="10.15" hidden="false" customHeight="true" outlineLevel="0" collapsed="false">
      <c r="A97" s="158" t="s">
        <v>165</v>
      </c>
      <c r="B97" s="158" t="n">
        <v>5617.58185392264</v>
      </c>
      <c r="C97" s="158" t="n">
        <v>1209.3</v>
      </c>
      <c r="D97" s="158" t="n">
        <v>330.2</v>
      </c>
      <c r="E97" s="158" t="n">
        <v>255.2</v>
      </c>
      <c r="F97" s="158"/>
      <c r="G97" s="158"/>
      <c r="H97" s="158"/>
      <c r="I97" s="158"/>
      <c r="J97" s="137"/>
      <c r="K97" s="137"/>
      <c r="L97" s="137"/>
      <c r="M97" s="136" t="n">
        <v>28.4582666666667</v>
      </c>
      <c r="N97" s="136" t="n">
        <v>60.7</v>
      </c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58" t="n">
        <v>724</v>
      </c>
      <c r="AG97" s="158" t="n">
        <v>255.2</v>
      </c>
      <c r="AH97" s="158" t="n">
        <v>177</v>
      </c>
      <c r="AI97" s="158" t="n">
        <v>755.2</v>
      </c>
      <c r="AJ97" s="158" t="n">
        <v>382.9</v>
      </c>
      <c r="AK97" s="165"/>
      <c r="AL97" s="132"/>
      <c r="AM97" s="178" t="n">
        <v>9.63333333333333</v>
      </c>
      <c r="AN97" s="178" t="n">
        <v>31.7</v>
      </c>
      <c r="AO97" s="178"/>
      <c r="AP97" s="178"/>
      <c r="AQ97" s="178"/>
      <c r="AR97" s="178"/>
      <c r="AS97" s="178"/>
      <c r="AT97" s="178"/>
    </row>
    <row r="98" customFormat="false" ht="10.15" hidden="false" customHeight="true" outlineLevel="0" collapsed="false">
      <c r="A98" s="158" t="s">
        <v>166</v>
      </c>
      <c r="B98" s="158" t="n">
        <v>5955.37129230993</v>
      </c>
      <c r="C98" s="158" t="n">
        <v>1221.1</v>
      </c>
      <c r="D98" s="158" t="n">
        <v>430.7</v>
      </c>
      <c r="E98" s="158" t="n">
        <v>265</v>
      </c>
      <c r="F98" s="158"/>
      <c r="G98" s="158"/>
      <c r="H98" s="158"/>
      <c r="I98" s="158"/>
      <c r="J98" s="137"/>
      <c r="K98" s="137"/>
      <c r="L98" s="137"/>
      <c r="M98" s="136" t="n">
        <v>28.3821333333333</v>
      </c>
      <c r="N98" s="136" t="n">
        <v>62.5</v>
      </c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58" t="n">
        <v>760.9</v>
      </c>
      <c r="AG98" s="158" t="n">
        <v>265</v>
      </c>
      <c r="AH98" s="158" t="n">
        <v>283.2</v>
      </c>
      <c r="AI98" s="158" t="n">
        <v>803</v>
      </c>
      <c r="AJ98" s="158" t="n">
        <v>414.4</v>
      </c>
      <c r="AK98" s="165"/>
      <c r="AL98" s="132"/>
      <c r="AM98" s="178" t="n">
        <v>6.63333333333333</v>
      </c>
      <c r="AN98" s="178" t="n">
        <v>25.9</v>
      </c>
      <c r="AO98" s="178"/>
      <c r="AP98" s="178"/>
      <c r="AQ98" s="178"/>
      <c r="AR98" s="178"/>
      <c r="AS98" s="178"/>
      <c r="AT98" s="178"/>
    </row>
    <row r="99" customFormat="false" ht="10.15" hidden="false" customHeight="true" outlineLevel="0" collapsed="false">
      <c r="A99" s="158" t="s">
        <v>167</v>
      </c>
      <c r="B99" s="158" t="n">
        <v>6583.60550420307</v>
      </c>
      <c r="C99" s="158" t="n">
        <v>1300.6</v>
      </c>
      <c r="D99" s="158" t="n">
        <v>443.9</v>
      </c>
      <c r="E99" s="158" t="n">
        <v>289.5</v>
      </c>
      <c r="F99" s="158"/>
      <c r="G99" s="158"/>
      <c r="H99" s="158"/>
      <c r="I99" s="158"/>
      <c r="J99" s="137"/>
      <c r="K99" s="137"/>
      <c r="L99" s="137"/>
      <c r="M99" s="136" t="n">
        <v>27.7944333333333</v>
      </c>
      <c r="N99" s="136" t="n">
        <v>62.8</v>
      </c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58" t="n">
        <v>857.6</v>
      </c>
      <c r="AG99" s="158" t="n">
        <v>289.5</v>
      </c>
      <c r="AH99" s="158" t="n">
        <v>470.1</v>
      </c>
      <c r="AI99" s="158" t="n">
        <v>834.1</v>
      </c>
      <c r="AJ99" s="158" t="n">
        <v>461.9</v>
      </c>
      <c r="AK99" s="165"/>
      <c r="AL99" s="132"/>
      <c r="AM99" s="178" t="n">
        <v>5.36666666666667</v>
      </c>
      <c r="AN99" s="178" t="n">
        <v>21.3666666666667</v>
      </c>
      <c r="AO99" s="178"/>
      <c r="AP99" s="178"/>
      <c r="AQ99" s="178"/>
      <c r="AR99" s="178"/>
      <c r="AS99" s="178"/>
      <c r="AT99" s="178"/>
    </row>
    <row r="100" customFormat="false" ht="10.15" hidden="false" customHeight="true" outlineLevel="0" collapsed="false">
      <c r="A100" s="158" t="s">
        <v>168</v>
      </c>
      <c r="B100" s="158" t="n">
        <v>6643.37559125426</v>
      </c>
      <c r="C100" s="158" t="n">
        <v>1384.9</v>
      </c>
      <c r="D100" s="158" t="n">
        <v>666.8</v>
      </c>
      <c r="E100" s="158" t="n">
        <v>292.8</v>
      </c>
      <c r="F100" s="158" t="n">
        <v>126596</v>
      </c>
      <c r="G100" s="158" t="n">
        <v>8953</v>
      </c>
      <c r="H100" s="158" t="n">
        <v>21513</v>
      </c>
      <c r="I100" s="158" t="n">
        <v>557.42</v>
      </c>
      <c r="J100" s="137"/>
      <c r="K100" s="137"/>
      <c r="L100" s="137"/>
      <c r="M100" s="136" t="n">
        <v>27.8818333333333</v>
      </c>
      <c r="N100" s="136" t="n">
        <v>64.7</v>
      </c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58" t="n">
        <v>952.7</v>
      </c>
      <c r="AG100" s="158" t="n">
        <v>292.8</v>
      </c>
      <c r="AH100" s="158" t="n">
        <v>435.4</v>
      </c>
      <c r="AI100" s="158" t="n">
        <v>826.6</v>
      </c>
      <c r="AJ100" s="158" t="n">
        <v>496.6</v>
      </c>
      <c r="AK100" s="178" t="n">
        <v>47461</v>
      </c>
      <c r="AL100" s="180" t="n">
        <v>458832</v>
      </c>
      <c r="AM100" s="178" t="n">
        <v>4.4</v>
      </c>
      <c r="AN100" s="178" t="n">
        <v>18.7666666666667</v>
      </c>
      <c r="AO100" s="178"/>
      <c r="AP100" s="178"/>
      <c r="AQ100" s="178"/>
      <c r="AR100" s="178"/>
      <c r="AS100" s="178"/>
      <c r="AT100" s="178"/>
    </row>
    <row r="101" customFormat="false" ht="10.15" hidden="false" customHeight="true" outlineLevel="0" collapsed="false">
      <c r="A101" s="158" t="s">
        <v>169</v>
      </c>
      <c r="B101" s="158" t="n">
        <v>5880.81360809952</v>
      </c>
      <c r="C101" s="158" t="n">
        <v>1299</v>
      </c>
      <c r="D101" s="158" t="n">
        <v>445.7</v>
      </c>
      <c r="E101" s="158" t="n">
        <v>345.9</v>
      </c>
      <c r="F101" s="158"/>
      <c r="G101" s="158"/>
      <c r="H101" s="158"/>
      <c r="I101" s="158"/>
      <c r="J101" s="137"/>
      <c r="K101" s="137"/>
      <c r="L101" s="137"/>
      <c r="M101" s="136" t="n">
        <v>28.5434333333333</v>
      </c>
      <c r="N101" s="136" t="n">
        <v>63</v>
      </c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58" t="n">
        <v>937.1</v>
      </c>
      <c r="AG101" s="158" t="n">
        <v>345.9</v>
      </c>
      <c r="AH101" s="158" t="n">
        <v>253.7</v>
      </c>
      <c r="AI101" s="158" t="n">
        <v>792.7</v>
      </c>
      <c r="AJ101" s="158" t="n">
        <v>435.6</v>
      </c>
      <c r="AK101" s="178" t="n">
        <v>62952</v>
      </c>
      <c r="AL101" s="180" t="n">
        <v>505058</v>
      </c>
      <c r="AM101" s="180" t="n">
        <v>4.43333333333333</v>
      </c>
      <c r="AN101" s="180" t="n">
        <v>18.8333333333333</v>
      </c>
      <c r="AO101" s="180"/>
      <c r="AP101" s="180"/>
      <c r="AQ101" s="180"/>
      <c r="AR101" s="180"/>
      <c r="AS101" s="180"/>
      <c r="AT101" s="180"/>
    </row>
    <row r="102" customFormat="false" ht="10.15" hidden="false" customHeight="true" outlineLevel="0" collapsed="false">
      <c r="A102" s="158" t="s">
        <v>170</v>
      </c>
      <c r="B102" s="158" t="n">
        <v>6256.1352039091</v>
      </c>
      <c r="C102" s="158" t="n">
        <v>1347</v>
      </c>
      <c r="D102" s="158" t="n">
        <v>580.8</v>
      </c>
      <c r="E102" s="158" t="n">
        <v>365.2</v>
      </c>
      <c r="F102" s="158"/>
      <c r="G102" s="158"/>
      <c r="H102" s="158"/>
      <c r="I102" s="158"/>
      <c r="J102" s="137"/>
      <c r="K102" s="137"/>
      <c r="L102" s="137"/>
      <c r="M102" s="136" t="n">
        <v>28.9930333333333</v>
      </c>
      <c r="N102" s="220" t="n">
        <v>65.3</v>
      </c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58" t="n">
        <v>1023</v>
      </c>
      <c r="AG102" s="158" t="n">
        <v>365.2</v>
      </c>
      <c r="AH102" s="158" t="n">
        <v>409.6</v>
      </c>
      <c r="AI102" s="158" t="n">
        <v>838.8</v>
      </c>
      <c r="AJ102" s="158" t="n">
        <v>544.1</v>
      </c>
      <c r="AK102" s="178" t="n">
        <v>75144</v>
      </c>
      <c r="AL102" s="180" t="n">
        <v>559409</v>
      </c>
      <c r="AM102" s="180" t="n">
        <v>4.8</v>
      </c>
      <c r="AN102" s="180" t="n">
        <v>17.8666666666667</v>
      </c>
      <c r="AO102" s="180"/>
      <c r="AP102" s="180"/>
      <c r="AQ102" s="180"/>
      <c r="AR102" s="180"/>
      <c r="AS102" s="180"/>
      <c r="AT102" s="180"/>
    </row>
    <row r="103" customFormat="false" ht="10.15" hidden="false" customHeight="true" outlineLevel="0" collapsed="false">
      <c r="A103" s="158" t="s">
        <v>171</v>
      </c>
      <c r="B103" s="158" t="n">
        <v>6980.5474169896</v>
      </c>
      <c r="C103" s="158" t="n">
        <v>1432.2</v>
      </c>
      <c r="D103" s="158" t="n">
        <v>629.2</v>
      </c>
      <c r="E103" s="158" t="n">
        <v>373.8</v>
      </c>
      <c r="F103" s="158"/>
      <c r="G103" s="158"/>
      <c r="H103" s="158"/>
      <c r="I103" s="158"/>
      <c r="J103" s="158"/>
      <c r="K103" s="137"/>
      <c r="L103" s="137"/>
      <c r="M103" s="136" t="n">
        <v>29.3304333333333</v>
      </c>
      <c r="N103" s="220" t="n">
        <v>65.8</v>
      </c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58" t="n">
        <v>1125</v>
      </c>
      <c r="AG103" s="158" t="n">
        <v>373.8</v>
      </c>
      <c r="AH103" s="158" t="n">
        <v>682.7</v>
      </c>
      <c r="AI103" s="158" t="n">
        <v>848.7</v>
      </c>
      <c r="AJ103" s="158" t="n">
        <v>574.2</v>
      </c>
      <c r="AK103" s="178" t="n">
        <v>87198</v>
      </c>
      <c r="AL103" s="180" t="n">
        <v>615198</v>
      </c>
      <c r="AM103" s="180" t="n">
        <v>5</v>
      </c>
      <c r="AN103" s="180" t="n">
        <v>17.9666666666667</v>
      </c>
      <c r="AO103" s="180"/>
      <c r="AP103" s="180"/>
      <c r="AQ103" s="180"/>
      <c r="AR103" s="180"/>
      <c r="AS103" s="180"/>
      <c r="AT103" s="180"/>
    </row>
    <row r="104" customFormat="false" ht="10.15" hidden="false" customHeight="true" outlineLevel="0" collapsed="false">
      <c r="A104" s="158" t="s">
        <v>172</v>
      </c>
      <c r="B104" s="158" t="n">
        <v>6945.03222191196</v>
      </c>
      <c r="C104" s="158" t="n">
        <v>1523.7</v>
      </c>
      <c r="D104" s="158" t="n">
        <v>751.8</v>
      </c>
      <c r="E104" s="158" t="n">
        <v>385</v>
      </c>
      <c r="F104" s="158" t="n">
        <v>110430</v>
      </c>
      <c r="G104" s="158" t="n">
        <v>11305</v>
      </c>
      <c r="H104" s="158" t="n">
        <v>22511</v>
      </c>
      <c r="I104" s="158" t="n">
        <v>533.51</v>
      </c>
      <c r="J104" s="158"/>
      <c r="K104" s="221"/>
      <c r="L104" s="137"/>
      <c r="M104" s="136" t="n">
        <v>29.8072</v>
      </c>
      <c r="N104" s="220" t="n">
        <v>65.3</v>
      </c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58" t="n">
        <v>1233</v>
      </c>
      <c r="AG104" s="158" t="n">
        <v>385</v>
      </c>
      <c r="AH104" s="158" t="n">
        <v>617.1</v>
      </c>
      <c r="AI104" s="158" t="n">
        <v>819.4</v>
      </c>
      <c r="AJ104" s="158" t="n">
        <v>612</v>
      </c>
      <c r="AK104" s="178" t="n">
        <v>97324</v>
      </c>
      <c r="AL104" s="180" t="n">
        <v>697194</v>
      </c>
      <c r="AM104" s="180" t="n">
        <v>5.16666666666667</v>
      </c>
      <c r="AN104" s="180" t="n">
        <v>16.9666666666667</v>
      </c>
      <c r="AO104" s="180"/>
      <c r="AP104" s="180"/>
      <c r="AQ104" s="180"/>
      <c r="AR104" s="180"/>
      <c r="AS104" s="180"/>
      <c r="AT104" s="180"/>
    </row>
    <row r="105" customFormat="false" ht="10.15" hidden="false" customHeight="true" outlineLevel="0" collapsed="false">
      <c r="A105" s="158" t="s">
        <v>173</v>
      </c>
      <c r="B105" s="158" t="n">
        <v>6104.1825189499</v>
      </c>
      <c r="C105" s="158" t="n">
        <v>1415.9</v>
      </c>
      <c r="D105" s="158" t="n">
        <v>586.8</v>
      </c>
      <c r="E105" s="158" t="n">
        <v>456.9538</v>
      </c>
      <c r="F105" s="158"/>
      <c r="G105" s="158"/>
      <c r="H105" s="158"/>
      <c r="I105" s="158"/>
      <c r="J105" s="158"/>
      <c r="K105" s="137"/>
      <c r="L105" s="137"/>
      <c r="M105" s="136" t="n">
        <v>30.7755333333333</v>
      </c>
      <c r="N105" s="220" t="n">
        <v>65.8</v>
      </c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58" t="n">
        <v>1201.4371</v>
      </c>
      <c r="AG105" s="158" t="n">
        <v>456.9538</v>
      </c>
      <c r="AH105" s="158" t="n">
        <v>353.2986</v>
      </c>
      <c r="AI105" s="158" t="n">
        <v>759.4841</v>
      </c>
      <c r="AJ105" s="158" t="n">
        <v>523.7716</v>
      </c>
      <c r="AK105" s="178" t="n">
        <v>103761</v>
      </c>
      <c r="AL105" s="180" t="n">
        <v>779008</v>
      </c>
      <c r="AM105" s="178" t="n">
        <v>5.06666666666667</v>
      </c>
      <c r="AN105" s="178" t="n">
        <v>16.5333333333333</v>
      </c>
      <c r="AO105" s="178"/>
      <c r="AP105" s="178"/>
      <c r="AQ105" s="178"/>
      <c r="AR105" s="178"/>
      <c r="AS105" s="178"/>
      <c r="AT105" s="178"/>
    </row>
    <row r="106" customFormat="false" ht="10.15" hidden="false" customHeight="true" outlineLevel="0" collapsed="false">
      <c r="A106" s="158" t="s">
        <v>174</v>
      </c>
      <c r="B106" s="158" t="n">
        <v>6531.77292331148</v>
      </c>
      <c r="C106" s="158" t="n">
        <v>1456.2</v>
      </c>
      <c r="D106" s="158" t="n">
        <v>805.7</v>
      </c>
      <c r="E106" s="158" t="n">
        <v>474.1381</v>
      </c>
      <c r="F106" s="158"/>
      <c r="G106" s="158"/>
      <c r="H106" s="158"/>
      <c r="I106" s="158"/>
      <c r="J106" s="158"/>
      <c r="K106" s="137"/>
      <c r="L106" s="137"/>
      <c r="M106" s="136" t="n">
        <v>31.2738</v>
      </c>
      <c r="N106" s="220" t="n">
        <v>66.8</v>
      </c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58" t="n">
        <v>1271.8865</v>
      </c>
      <c r="AG106" s="158" t="n">
        <v>474.1381</v>
      </c>
      <c r="AH106" s="158" t="n">
        <v>456.0842</v>
      </c>
      <c r="AI106" s="158" t="n">
        <v>929.4912</v>
      </c>
      <c r="AJ106" s="158" t="n">
        <v>638.8415</v>
      </c>
      <c r="AK106" s="180" t="n">
        <v>124972</v>
      </c>
      <c r="AL106" s="180" t="n">
        <v>866478</v>
      </c>
      <c r="AM106" s="178" t="n">
        <v>5.26666666666667</v>
      </c>
      <c r="AN106" s="178" t="n">
        <v>17.0666666666667</v>
      </c>
      <c r="AO106" s="178"/>
      <c r="AP106" s="178"/>
      <c r="AQ106" s="178"/>
      <c r="AR106" s="178"/>
      <c r="AS106" s="178"/>
      <c r="AT106" s="178"/>
    </row>
    <row r="107" customFormat="false" ht="10.15" hidden="false" customHeight="true" outlineLevel="0" collapsed="false">
      <c r="A107" s="158" t="s">
        <v>175</v>
      </c>
      <c r="B107" s="158" t="n">
        <v>7289.74247825458</v>
      </c>
      <c r="C107" s="158" t="n">
        <v>1548.2</v>
      </c>
      <c r="D107" s="158" t="n">
        <v>847</v>
      </c>
      <c r="E107" s="158" t="n">
        <v>482.9475</v>
      </c>
      <c r="F107" s="158"/>
      <c r="G107" s="158"/>
      <c r="H107" s="158"/>
      <c r="I107" s="158"/>
      <c r="J107" s="158"/>
      <c r="K107" s="137"/>
      <c r="L107" s="137"/>
      <c r="M107" s="136" t="n">
        <v>31.5652666666667</v>
      </c>
      <c r="N107" s="220" t="n">
        <v>67.7</v>
      </c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58" t="n">
        <v>1389.4556</v>
      </c>
      <c r="AG107" s="158" t="n">
        <v>482.9475</v>
      </c>
      <c r="AH107" s="158" t="n">
        <v>615.1559</v>
      </c>
      <c r="AI107" s="158" t="n">
        <v>1043.1613</v>
      </c>
      <c r="AJ107" s="158" t="n">
        <v>713.456</v>
      </c>
      <c r="AK107" s="180" t="n">
        <v>140911</v>
      </c>
      <c r="AL107" s="180" t="n">
        <v>942696</v>
      </c>
      <c r="AM107" s="178" t="n">
        <v>4.6</v>
      </c>
      <c r="AN107" s="178" t="n">
        <v>14.7666666666667</v>
      </c>
      <c r="AO107" s="178"/>
      <c r="AP107" s="178"/>
      <c r="AQ107" s="178"/>
      <c r="AR107" s="178"/>
      <c r="AS107" s="178"/>
      <c r="AT107" s="178"/>
    </row>
    <row r="108" customFormat="false" ht="10.15" hidden="false" customHeight="true" outlineLevel="0" collapsed="false">
      <c r="A108" s="158" t="s">
        <v>176</v>
      </c>
      <c r="B108" s="158" t="n">
        <v>7373.18014113561</v>
      </c>
      <c r="C108" s="158" t="n">
        <v>1657.8</v>
      </c>
      <c r="D108" s="158" t="n">
        <v>1164.2</v>
      </c>
      <c r="E108" s="158" t="n">
        <v>497.2953</v>
      </c>
      <c r="F108" s="158" t="n">
        <v>103299</v>
      </c>
      <c r="G108" s="158" t="n">
        <v>14158</v>
      </c>
      <c r="H108" s="158" t="n">
        <v>32795</v>
      </c>
      <c r="I108" s="158" t="n">
        <v>679.91</v>
      </c>
      <c r="J108" s="158"/>
      <c r="K108" s="137"/>
      <c r="L108" s="137"/>
      <c r="M108" s="136" t="n">
        <v>31.7793333333333</v>
      </c>
      <c r="N108" s="220" t="n">
        <v>66.4</v>
      </c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58" t="n">
        <v>1537.567</v>
      </c>
      <c r="AG108" s="158" t="n">
        <v>497.2953</v>
      </c>
      <c r="AH108" s="158" t="n">
        <v>744.775</v>
      </c>
      <c r="AI108" s="158" t="n">
        <v>1081.558</v>
      </c>
      <c r="AJ108" s="158" t="n">
        <v>770.135</v>
      </c>
      <c r="AK108" s="180" t="n">
        <v>144036</v>
      </c>
      <c r="AL108" s="180" t="n">
        <v>1053981</v>
      </c>
      <c r="AM108" s="178" t="n">
        <v>4.86666666666667</v>
      </c>
      <c r="AN108" s="178" t="n">
        <v>14.4333333333333</v>
      </c>
      <c r="AO108" s="178"/>
      <c r="AP108" s="178"/>
      <c r="AQ108" s="178"/>
      <c r="AR108" s="178"/>
      <c r="AS108" s="178"/>
      <c r="AT108" s="178"/>
    </row>
    <row r="109" customFormat="false" ht="10.15" hidden="false" customHeight="true" outlineLevel="0" collapsed="false">
      <c r="A109" s="158" t="s">
        <v>177</v>
      </c>
      <c r="B109" s="158" t="n">
        <v>6567.4</v>
      </c>
      <c r="C109" s="158" t="n">
        <v>2546.7</v>
      </c>
      <c r="D109" s="158" t="n">
        <v>770</v>
      </c>
      <c r="E109" s="158" t="n">
        <v>563.8</v>
      </c>
      <c r="F109" s="158" t="n">
        <v>101373</v>
      </c>
      <c r="G109" s="158" t="n">
        <v>13947</v>
      </c>
      <c r="H109" s="158" t="n">
        <v>36167</v>
      </c>
      <c r="I109" s="158"/>
      <c r="J109" s="158"/>
      <c r="K109" s="137"/>
      <c r="L109" s="137"/>
      <c r="M109" s="136" t="n">
        <v>31.6569333333333</v>
      </c>
      <c r="N109" s="220" t="n">
        <v>65.3</v>
      </c>
      <c r="O109" s="158" t="n">
        <v>75.9251044486774</v>
      </c>
      <c r="P109" s="158" t="n">
        <v>12.520875601181</v>
      </c>
      <c r="Q109" s="158" t="n">
        <v>173.466011052312</v>
      </c>
      <c r="R109" s="158" t="n">
        <v>396.588332771441</v>
      </c>
      <c r="S109" s="158" t="n">
        <v>122.27755259962</v>
      </c>
      <c r="T109" s="158" t="n">
        <v>116.357445842806</v>
      </c>
      <c r="U109" s="158" t="n">
        <v>590.463757578931</v>
      </c>
      <c r="V109" s="158" t="n">
        <v>18.861743614129</v>
      </c>
      <c r="W109" s="158" t="n">
        <v>268.945681199828</v>
      </c>
      <c r="X109" s="158" t="n">
        <v>91.1436757006077</v>
      </c>
      <c r="Y109" s="158" t="n">
        <v>261.598475560697</v>
      </c>
      <c r="Z109" s="158" t="n">
        <v>156.818262305976</v>
      </c>
      <c r="AA109" s="158" t="n">
        <v>74.9679474239814</v>
      </c>
      <c r="AB109" s="158" t="n">
        <v>86.6318400367026</v>
      </c>
      <c r="AC109" s="158" t="n">
        <v>48.7372456342091</v>
      </c>
      <c r="AD109" s="158"/>
      <c r="AE109" s="158" t="n">
        <v>355.8015401</v>
      </c>
      <c r="AF109" s="158" t="n">
        <v>1476.1</v>
      </c>
      <c r="AG109" s="158" t="n">
        <v>563.8</v>
      </c>
      <c r="AH109" s="158" t="n">
        <v>382.5</v>
      </c>
      <c r="AI109" s="158" t="n">
        <v>1081</v>
      </c>
      <c r="AJ109" s="158" t="n">
        <v>667</v>
      </c>
      <c r="AK109" s="180" t="n">
        <v>160062</v>
      </c>
      <c r="AL109" s="180" t="n">
        <v>1163188</v>
      </c>
      <c r="AM109" s="180" t="n">
        <v>4.43333333333333</v>
      </c>
      <c r="AN109" s="180" t="n">
        <v>13.9666666666667</v>
      </c>
      <c r="AO109" s="180"/>
      <c r="AP109" s="180"/>
      <c r="AQ109" s="180"/>
      <c r="AR109" s="180"/>
      <c r="AS109" s="180"/>
      <c r="AT109" s="180"/>
    </row>
    <row r="110" customFormat="false" ht="10.15" hidden="false" customHeight="true" outlineLevel="0" collapsed="false">
      <c r="A110" s="158" t="s">
        <v>178</v>
      </c>
      <c r="B110" s="158" t="n">
        <v>7052.3</v>
      </c>
      <c r="C110" s="158" t="n">
        <v>2661.6</v>
      </c>
      <c r="D110" s="158" t="n">
        <v>962.1</v>
      </c>
      <c r="E110" s="158" t="n">
        <v>587.4</v>
      </c>
      <c r="F110" s="158" t="n">
        <v>99901</v>
      </c>
      <c r="G110" s="158" t="n">
        <v>16793</v>
      </c>
      <c r="H110" s="158" t="n">
        <v>39682</v>
      </c>
      <c r="I110" s="158"/>
      <c r="J110" s="137"/>
      <c r="K110" s="137"/>
      <c r="L110" s="137"/>
      <c r="M110" s="136" t="n">
        <v>30.8709666666667</v>
      </c>
      <c r="N110" s="220" t="n">
        <v>66.4</v>
      </c>
      <c r="O110" s="158" t="n">
        <v>102.756872745618</v>
      </c>
      <c r="P110" s="158" t="n">
        <v>14.581594250235</v>
      </c>
      <c r="Q110" s="158" t="n">
        <v>173.095945143285</v>
      </c>
      <c r="R110" s="158" t="n">
        <v>461.962597368728</v>
      </c>
      <c r="S110" s="158" t="n">
        <v>90.0227537302658</v>
      </c>
      <c r="T110" s="158" t="n">
        <v>161.819518636019</v>
      </c>
      <c r="U110" s="158" t="n">
        <v>600.573111191097</v>
      </c>
      <c r="V110" s="158" t="n">
        <v>23.3363351692893</v>
      </c>
      <c r="W110" s="158" t="n">
        <v>307.365015334964</v>
      </c>
      <c r="X110" s="158" t="n">
        <v>92.1816068109121</v>
      </c>
      <c r="Y110" s="158" t="n">
        <v>288.919226133597</v>
      </c>
      <c r="Z110" s="158" t="n">
        <v>161.778141412318</v>
      </c>
      <c r="AA110" s="158" t="n">
        <v>77.0053260685819</v>
      </c>
      <c r="AB110" s="158" t="n">
        <v>92.840522301691</v>
      </c>
      <c r="AC110" s="158" t="n">
        <v>53.1861834568225</v>
      </c>
      <c r="AD110" s="158" t="n">
        <v>0</v>
      </c>
      <c r="AE110" s="158" t="n">
        <v>400.2688494</v>
      </c>
      <c r="AF110" s="158" t="n">
        <v>1546.6</v>
      </c>
      <c r="AG110" s="158" t="n">
        <v>587.4</v>
      </c>
      <c r="AH110" s="158" t="n">
        <v>580.4</v>
      </c>
      <c r="AI110" s="158" t="n">
        <v>1103.1</v>
      </c>
      <c r="AJ110" s="158" t="n">
        <v>751.6</v>
      </c>
      <c r="AK110" s="180" t="n">
        <v>212899</v>
      </c>
      <c r="AL110" s="180" t="n">
        <v>1278424</v>
      </c>
      <c r="AM110" s="180" t="n">
        <v>4.63333333333333</v>
      </c>
      <c r="AN110" s="180" t="n">
        <v>13.3333333333333</v>
      </c>
      <c r="AO110" s="180"/>
      <c r="AP110" s="180"/>
      <c r="AQ110" s="180"/>
      <c r="AR110" s="180"/>
      <c r="AS110" s="180"/>
      <c r="AT110" s="180"/>
    </row>
    <row r="111" customFormat="false" ht="10.15" hidden="false" customHeight="true" outlineLevel="0" collapsed="false">
      <c r="A111" s="158" t="s">
        <v>179</v>
      </c>
      <c r="B111" s="158" t="n">
        <v>7742.7</v>
      </c>
      <c r="C111" s="158" t="n">
        <v>2843.5</v>
      </c>
      <c r="D111" s="158" t="n">
        <v>1005.7</v>
      </c>
      <c r="E111" s="158" t="n">
        <v>595.6</v>
      </c>
      <c r="F111" s="158" t="n">
        <v>98841</v>
      </c>
      <c r="G111" s="158" t="n">
        <v>18727</v>
      </c>
      <c r="H111" s="158" t="n">
        <v>45432</v>
      </c>
      <c r="I111" s="158"/>
      <c r="J111" s="137"/>
      <c r="K111" s="179"/>
      <c r="L111" s="137"/>
      <c r="M111" s="136" t="n">
        <v>30.4342666666667</v>
      </c>
      <c r="N111" s="220" t="n">
        <v>67.3</v>
      </c>
      <c r="O111" s="158" t="n">
        <v>325.301671454771</v>
      </c>
      <c r="P111" s="158" t="n">
        <v>15.8143460522776</v>
      </c>
      <c r="Q111" s="158" t="n">
        <v>214.450550670823</v>
      </c>
      <c r="R111" s="158" t="n">
        <v>503.341655377679</v>
      </c>
      <c r="S111" s="158" t="n">
        <v>80.608221040198</v>
      </c>
      <c r="T111" s="158" t="n">
        <v>212.709112489534</v>
      </c>
      <c r="U111" s="158" t="n">
        <v>651.192185746503</v>
      </c>
      <c r="V111" s="158" t="n">
        <v>25.7081844693298</v>
      </c>
      <c r="W111" s="158" t="n">
        <v>333.891406988735</v>
      </c>
      <c r="X111" s="158" t="n">
        <v>98.9738550045474</v>
      </c>
      <c r="Y111" s="158" t="n">
        <v>323.359815343379</v>
      </c>
      <c r="Z111" s="158" t="n">
        <v>164.302689709805</v>
      </c>
      <c r="AA111" s="158" t="n">
        <v>81.6186426362959</v>
      </c>
      <c r="AB111" s="158" t="n">
        <v>98.7403426278606</v>
      </c>
      <c r="AC111" s="158" t="n">
        <v>54.497511888586</v>
      </c>
      <c r="AD111" s="158" t="n">
        <v>0</v>
      </c>
      <c r="AE111" s="158" t="n">
        <v>415.7106324</v>
      </c>
      <c r="AF111" s="158" t="n">
        <v>1661.3</v>
      </c>
      <c r="AG111" s="158" t="n">
        <v>595.6</v>
      </c>
      <c r="AH111" s="158" t="n">
        <v>985.1</v>
      </c>
      <c r="AI111" s="158" t="n">
        <v>1206.6</v>
      </c>
      <c r="AJ111" s="158" t="n">
        <v>846.4</v>
      </c>
      <c r="AK111" s="180" t="n">
        <v>256040</v>
      </c>
      <c r="AL111" s="180" t="n">
        <v>1395620</v>
      </c>
      <c r="AM111" s="180" t="n">
        <v>4.46666666666667</v>
      </c>
      <c r="AN111" s="180" t="n">
        <v>12.3</v>
      </c>
      <c r="AO111" s="180"/>
      <c r="AP111" s="180"/>
      <c r="AQ111" s="180"/>
      <c r="AR111" s="180"/>
      <c r="AS111" s="180"/>
      <c r="AT111" s="180"/>
    </row>
    <row r="112" customFormat="false" ht="10.15" hidden="false" customHeight="true" outlineLevel="0" collapsed="false">
      <c r="A112" s="158" t="s">
        <v>180</v>
      </c>
      <c r="B112" s="158" t="n">
        <v>7942.6</v>
      </c>
      <c r="C112" s="158" t="n">
        <v>3108</v>
      </c>
      <c r="D112" s="158" t="n">
        <v>1227.1</v>
      </c>
      <c r="E112" s="158" t="n">
        <v>619.6</v>
      </c>
      <c r="F112" s="158" t="n">
        <v>103244</v>
      </c>
      <c r="G112" s="158" t="n">
        <v>24834</v>
      </c>
      <c r="H112" s="158" t="n">
        <v>54139</v>
      </c>
      <c r="I112" s="158" t="n">
        <v>682.02</v>
      </c>
      <c r="J112" s="179" t="n">
        <v>139149121000</v>
      </c>
      <c r="K112" s="179" t="n">
        <v>147735372000</v>
      </c>
      <c r="L112" s="179" t="n">
        <v>103625085000</v>
      </c>
      <c r="M112" s="136" t="n">
        <v>29.8059333333333</v>
      </c>
      <c r="N112" s="220" t="n">
        <v>67.1</v>
      </c>
      <c r="O112" s="158" t="n">
        <v>163.447655397795</v>
      </c>
      <c r="P112" s="158" t="n">
        <v>16.4938593307539</v>
      </c>
      <c r="Q112" s="158" t="n">
        <v>208.788052553604</v>
      </c>
      <c r="R112" s="158" t="n">
        <v>535.778567730537</v>
      </c>
      <c r="S112" s="158" t="n">
        <v>121.165922358587</v>
      </c>
      <c r="T112" s="158" t="n">
        <v>212.140815780872</v>
      </c>
      <c r="U112" s="158" t="n">
        <v>729.991771481954</v>
      </c>
      <c r="V112" s="158" t="n">
        <v>25.9741481432988</v>
      </c>
      <c r="W112" s="158" t="n">
        <v>333.977829619171</v>
      </c>
      <c r="X112" s="158" t="n">
        <v>105.712577803126</v>
      </c>
      <c r="Y112" s="158" t="n">
        <v>372.871297614173</v>
      </c>
      <c r="Z112" s="158" t="n">
        <v>168.389715156874</v>
      </c>
      <c r="AA112" s="158" t="n">
        <v>84.335809391479</v>
      </c>
      <c r="AB112" s="158" t="n">
        <v>97.657052024535</v>
      </c>
      <c r="AC112" s="158" t="n">
        <v>61.786348710359</v>
      </c>
      <c r="AD112" s="158" t="n">
        <v>0</v>
      </c>
      <c r="AE112" s="158" t="n">
        <v>416.7024418</v>
      </c>
      <c r="AF112" s="158" t="n">
        <v>1853.4</v>
      </c>
      <c r="AG112" s="158" t="n">
        <v>619.6</v>
      </c>
      <c r="AH112" s="158" t="n">
        <v>807.1</v>
      </c>
      <c r="AI112" s="158" t="n">
        <v>1265.2</v>
      </c>
      <c r="AJ112" s="158" t="n">
        <v>888.9</v>
      </c>
      <c r="AK112" s="180" t="n">
        <v>302369</v>
      </c>
      <c r="AL112" s="180" t="n">
        <v>1546594</v>
      </c>
      <c r="AM112" s="180" t="n">
        <v>4.36666666666667</v>
      </c>
      <c r="AN112" s="180" t="n">
        <v>12.3</v>
      </c>
      <c r="AO112" s="180" t="n">
        <v>1283229647</v>
      </c>
      <c r="AP112" s="180" t="n">
        <v>4421686</v>
      </c>
      <c r="AQ112" s="180" t="n">
        <v>331440013</v>
      </c>
      <c r="AR112" s="180" t="n">
        <v>452789192</v>
      </c>
      <c r="AS112" s="180"/>
      <c r="AT112" s="180"/>
    </row>
    <row r="113" customFormat="false" ht="10.15" hidden="false" customHeight="true" outlineLevel="0" collapsed="false">
      <c r="A113" s="158" t="s">
        <v>181</v>
      </c>
      <c r="B113" s="158" t="n">
        <v>7024.9</v>
      </c>
      <c r="C113" s="158" t="n">
        <v>2848.7</v>
      </c>
      <c r="D113" s="158" t="n">
        <v>889.6</v>
      </c>
      <c r="E113" s="158" t="n">
        <v>691.3</v>
      </c>
      <c r="F113" s="158" t="n">
        <v>100422</v>
      </c>
      <c r="G113" s="158" t="n">
        <v>25054</v>
      </c>
      <c r="H113" s="158" t="n">
        <v>60223</v>
      </c>
      <c r="I113" s="158"/>
      <c r="J113" s="179" t="n">
        <v>116743763000</v>
      </c>
      <c r="K113" s="179" t="n">
        <v>140852164000</v>
      </c>
      <c r="L113" s="179" t="n">
        <v>96468556000</v>
      </c>
      <c r="M113" s="136" t="n">
        <v>28.6574</v>
      </c>
      <c r="N113" s="136" t="n">
        <v>64.94</v>
      </c>
      <c r="O113" s="158" t="n">
        <v>82.5188536470154</v>
      </c>
      <c r="P113" s="158" t="n">
        <v>15.1310031965476</v>
      </c>
      <c r="Q113" s="158" t="n">
        <v>285.623565176485</v>
      </c>
      <c r="R113" s="158" t="n">
        <v>528.489369600663</v>
      </c>
      <c r="S113" s="158" t="n">
        <v>161.307096770186</v>
      </c>
      <c r="T113" s="158" t="n">
        <v>141.123418198718</v>
      </c>
      <c r="U113" s="158" t="n">
        <v>663.532454369167</v>
      </c>
      <c r="V113" s="158" t="n">
        <v>28.6649833211533</v>
      </c>
      <c r="W113" s="158" t="n">
        <v>350.052932755468</v>
      </c>
      <c r="X113" s="158" t="n">
        <v>103.882448770685</v>
      </c>
      <c r="Y113" s="158" t="n">
        <v>290.433029418193</v>
      </c>
      <c r="Z113" s="158" t="n">
        <v>194.894248250183</v>
      </c>
      <c r="AA113" s="158" t="n">
        <v>95.5435550670795</v>
      </c>
      <c r="AB113" s="158" t="n">
        <v>109.907262756535</v>
      </c>
      <c r="AC113" s="158" t="n">
        <v>61.7235044845168</v>
      </c>
      <c r="AD113" s="158" t="n">
        <v>0</v>
      </c>
      <c r="AE113" s="158" t="n">
        <v>402.82880867232</v>
      </c>
      <c r="AF113" s="158" t="n">
        <v>1862.8</v>
      </c>
      <c r="AG113" s="158" t="n">
        <v>691.3</v>
      </c>
      <c r="AH113" s="158" t="n">
        <v>493</v>
      </c>
      <c r="AI113" s="158" t="n">
        <v>1180</v>
      </c>
      <c r="AJ113" s="158" t="n">
        <v>754.4</v>
      </c>
      <c r="AK113" s="180" t="n">
        <v>353445</v>
      </c>
      <c r="AL113" s="180" t="n">
        <v>1691290</v>
      </c>
      <c r="AM113" s="178" t="n">
        <v>4.3</v>
      </c>
      <c r="AN113" s="178" t="n">
        <v>11.6666666666667</v>
      </c>
      <c r="AO113" s="178" t="n">
        <v>299612407</v>
      </c>
      <c r="AP113" s="178" t="n">
        <v>1249557</v>
      </c>
      <c r="AQ113" s="178" t="n">
        <v>102872471</v>
      </c>
      <c r="AR113" s="178" t="n">
        <v>155814512</v>
      </c>
      <c r="AS113" s="178"/>
      <c r="AT113" s="178"/>
    </row>
    <row r="114" customFormat="false" ht="10.15" hidden="false" customHeight="true" outlineLevel="0" collapsed="false">
      <c r="A114" s="158" t="s">
        <v>182</v>
      </c>
      <c r="B114" s="158" t="n">
        <v>7618.6</v>
      </c>
      <c r="C114" s="158" t="n">
        <v>2981.9</v>
      </c>
      <c r="D114" s="158" t="n">
        <v>1122.8</v>
      </c>
      <c r="E114" s="158" t="n">
        <v>712.1</v>
      </c>
      <c r="F114" s="158" t="n">
        <v>98133</v>
      </c>
      <c r="G114" s="158" t="n">
        <v>24270</v>
      </c>
      <c r="H114" s="158" t="n">
        <v>65461</v>
      </c>
      <c r="I114" s="158"/>
      <c r="J114" s="179" t="n">
        <v>135848915000</v>
      </c>
      <c r="K114" s="179" t="n">
        <v>242023340000</v>
      </c>
      <c r="L114" s="179" t="n">
        <v>116108429000</v>
      </c>
      <c r="M114" s="136" t="n">
        <v>28.8980333333333</v>
      </c>
      <c r="N114" s="136" t="n">
        <v>68.01</v>
      </c>
      <c r="O114" s="158" t="n">
        <v>133.419970266135</v>
      </c>
      <c r="P114" s="158" t="n">
        <v>15.0086066568164</v>
      </c>
      <c r="Q114" s="158" t="n">
        <v>318.723381057375</v>
      </c>
      <c r="R114" s="158" t="n">
        <v>641.626627919754</v>
      </c>
      <c r="S114" s="158" t="n">
        <v>120.23917922938</v>
      </c>
      <c r="T114" s="158" t="n">
        <v>198.199598084903</v>
      </c>
      <c r="U114" s="158" t="n">
        <v>703.024304105275</v>
      </c>
      <c r="V114" s="158" t="n">
        <v>33.9130714451891</v>
      </c>
      <c r="W114" s="158" t="n">
        <v>387.282382993876</v>
      </c>
      <c r="X114" s="158" t="n">
        <v>113.618017608939</v>
      </c>
      <c r="Y114" s="158" t="n">
        <v>326.504674937655</v>
      </c>
      <c r="Z114" s="158" t="n">
        <v>199.202682800938</v>
      </c>
      <c r="AA114" s="158" t="n">
        <v>96.4069814542358</v>
      </c>
      <c r="AB114" s="158" t="n">
        <v>116.647522006024</v>
      </c>
      <c r="AC114" s="158" t="n">
        <v>67.4567416334474</v>
      </c>
      <c r="AD114" s="158" t="n">
        <v>0</v>
      </c>
      <c r="AE114" s="158" t="n">
        <v>500.334223066005</v>
      </c>
      <c r="AF114" s="158" t="n">
        <v>1985.7</v>
      </c>
      <c r="AG114" s="158" t="n">
        <v>712.1</v>
      </c>
      <c r="AH114" s="158" t="n">
        <v>760.2</v>
      </c>
      <c r="AI114" s="158" t="n">
        <v>1391.3</v>
      </c>
      <c r="AJ114" s="158" t="n">
        <v>896.4</v>
      </c>
      <c r="AK114" s="180" t="n">
        <v>441951</v>
      </c>
      <c r="AL114" s="180" t="n">
        <v>1804841</v>
      </c>
      <c r="AM114" s="178" t="n">
        <v>3.7</v>
      </c>
      <c r="AN114" s="178" t="n">
        <v>12.1333333333333</v>
      </c>
      <c r="AO114" s="178" t="n">
        <v>609705628</v>
      </c>
      <c r="AP114" s="178" t="n">
        <v>2939503</v>
      </c>
      <c r="AQ114" s="178" t="n">
        <v>227852568</v>
      </c>
      <c r="AR114" s="178" t="n">
        <v>366337033</v>
      </c>
      <c r="AS114" s="178"/>
      <c r="AT114" s="178"/>
    </row>
    <row r="115" customFormat="false" ht="10.15" hidden="false" customHeight="true" outlineLevel="0" collapsed="false">
      <c r="A115" s="158" t="s">
        <v>183</v>
      </c>
      <c r="B115" s="158" t="n">
        <v>8309.8</v>
      </c>
      <c r="C115" s="158" t="n">
        <v>3248.7</v>
      </c>
      <c r="D115" s="158" t="n">
        <v>1132.9</v>
      </c>
      <c r="E115" s="158" t="n">
        <v>726.1</v>
      </c>
      <c r="F115" s="158" t="n">
        <v>96833</v>
      </c>
      <c r="G115" s="158" t="n">
        <v>25489</v>
      </c>
      <c r="H115" s="158" t="n">
        <v>67478</v>
      </c>
      <c r="I115" s="158"/>
      <c r="J115" s="179" t="n">
        <v>149484920000</v>
      </c>
      <c r="K115" s="179" t="n">
        <v>227749546000</v>
      </c>
      <c r="L115" s="179" t="n">
        <v>110473692000</v>
      </c>
      <c r="M115" s="136" t="n">
        <v>29.1721666666667</v>
      </c>
      <c r="N115" s="136" t="n">
        <v>68.66</v>
      </c>
      <c r="O115" s="158" t="n">
        <v>370.672614046191</v>
      </c>
      <c r="P115" s="158" t="n">
        <v>15.4630388447735</v>
      </c>
      <c r="Q115" s="158" t="n">
        <v>398.912740060476</v>
      </c>
      <c r="R115" s="158" t="n">
        <v>688.66704377476</v>
      </c>
      <c r="S115" s="158" t="n">
        <v>105.462230158951</v>
      </c>
      <c r="T115" s="158" t="n">
        <v>246.964699035245</v>
      </c>
      <c r="U115" s="158" t="n">
        <v>763.793237648739</v>
      </c>
      <c r="V115" s="158" t="n">
        <v>37.7038382649809</v>
      </c>
      <c r="W115" s="158" t="n">
        <v>430.520675758973</v>
      </c>
      <c r="X115" s="158" t="n">
        <v>120.747635965474</v>
      </c>
      <c r="Y115" s="158" t="n">
        <v>360.724572256642</v>
      </c>
      <c r="Z115" s="158" t="n">
        <v>203.141803691813</v>
      </c>
      <c r="AA115" s="158" t="n">
        <v>102.353772015822</v>
      </c>
      <c r="AB115" s="158" t="n">
        <v>123.105358172366</v>
      </c>
      <c r="AC115" s="158" t="n">
        <v>67.7706070826402</v>
      </c>
      <c r="AD115" s="158" t="n">
        <v>0</v>
      </c>
      <c r="AE115" s="158" t="n">
        <v>558.018437320792</v>
      </c>
      <c r="AF115" s="158" t="n">
        <v>2174.8</v>
      </c>
      <c r="AG115" s="158" t="n">
        <v>726.1</v>
      </c>
      <c r="AH115" s="158" t="n">
        <v>1206.5</v>
      </c>
      <c r="AI115" s="158" t="n">
        <v>1585.6</v>
      </c>
      <c r="AJ115" s="158" t="n">
        <v>1028.1</v>
      </c>
      <c r="AK115" s="180" t="n">
        <v>519065</v>
      </c>
      <c r="AL115" s="180" t="n">
        <v>1834881</v>
      </c>
      <c r="AM115" s="178" t="n">
        <v>3.36666666666667</v>
      </c>
      <c r="AN115" s="178" t="n">
        <v>11.4333333333333</v>
      </c>
      <c r="AO115" s="178" t="n">
        <v>962995326</v>
      </c>
      <c r="AP115" s="178" t="n">
        <v>4866237</v>
      </c>
      <c r="AQ115" s="178" t="n">
        <v>365504228</v>
      </c>
      <c r="AR115" s="178" t="n">
        <v>594079091</v>
      </c>
      <c r="AS115" s="178"/>
      <c r="AT115" s="178"/>
    </row>
    <row r="116" customFormat="false" ht="10.15" hidden="false" customHeight="true" outlineLevel="0" collapsed="false">
      <c r="A116" s="158" t="s">
        <v>184</v>
      </c>
      <c r="B116" s="158" t="n">
        <v>8436.6</v>
      </c>
      <c r="C116" s="158" t="n">
        <v>3471.4</v>
      </c>
      <c r="D116" s="158" t="n">
        <v>1524.4</v>
      </c>
      <c r="E116" s="158" t="n">
        <v>760.3</v>
      </c>
      <c r="F116" s="158" t="n">
        <v>100721</v>
      </c>
      <c r="G116" s="158" t="n">
        <v>32336</v>
      </c>
      <c r="H116" s="158" t="n">
        <v>75597</v>
      </c>
      <c r="I116" s="158" t="n">
        <v>756.792</v>
      </c>
      <c r="J116" s="179" t="n">
        <v>172410740000</v>
      </c>
      <c r="K116" s="179" t="n">
        <v>257016127000</v>
      </c>
      <c r="L116" s="179" t="n">
        <v>121663729000</v>
      </c>
      <c r="M116" s="136" t="n">
        <v>28.5273666666667</v>
      </c>
      <c r="N116" s="136" t="n">
        <v>67.25</v>
      </c>
      <c r="O116" s="158" t="n">
        <v>186.748788317289</v>
      </c>
      <c r="P116" s="158" t="n">
        <v>16.1258161576056</v>
      </c>
      <c r="Q116" s="158" t="n">
        <v>408.387216530729</v>
      </c>
      <c r="R116" s="158" t="n">
        <v>732.160678843891</v>
      </c>
      <c r="S116" s="158" t="n">
        <v>161.330826925929</v>
      </c>
      <c r="T116" s="158" t="n">
        <v>260.780247479994</v>
      </c>
      <c r="U116" s="158" t="n">
        <v>881.840297543566</v>
      </c>
      <c r="V116" s="158" t="n">
        <v>39.5819468180814</v>
      </c>
      <c r="W116" s="158" t="n">
        <v>474.575233839288</v>
      </c>
      <c r="X116" s="158" t="n">
        <v>135.893626935654</v>
      </c>
      <c r="Y116" s="158" t="n">
        <v>430.363974921831</v>
      </c>
      <c r="Z116" s="158" t="n">
        <v>205.275063757066</v>
      </c>
      <c r="AA116" s="158" t="n">
        <v>105.818111616117</v>
      </c>
      <c r="AB116" s="158" t="n">
        <v>122.921046431205</v>
      </c>
      <c r="AC116" s="158" t="n">
        <v>76.8588193413673</v>
      </c>
      <c r="AD116" s="158" t="n">
        <v>0</v>
      </c>
      <c r="AE116" s="158" t="n">
        <v>707.242360720883</v>
      </c>
      <c r="AF116" s="158" t="n">
        <v>2415.2</v>
      </c>
      <c r="AG116" s="158" t="n">
        <v>760.3</v>
      </c>
      <c r="AH116" s="158" t="n">
        <v>1099.2</v>
      </c>
      <c r="AI116" s="158" t="n">
        <v>1703.5</v>
      </c>
      <c r="AJ116" s="158" t="n">
        <v>1095</v>
      </c>
      <c r="AK116" s="180" t="n">
        <v>620534</v>
      </c>
      <c r="AL116" s="180" t="n">
        <v>2013098</v>
      </c>
      <c r="AM116" s="178" t="n">
        <v>3.8</v>
      </c>
      <c r="AN116" s="178" t="n">
        <v>10.5333333333333</v>
      </c>
      <c r="AO116" s="178" t="n">
        <v>1322427666</v>
      </c>
      <c r="AP116" s="178" t="n">
        <v>7466412</v>
      </c>
      <c r="AQ116" s="178" t="n">
        <v>510076914</v>
      </c>
      <c r="AR116" s="178" t="n">
        <v>859735994</v>
      </c>
      <c r="AS116" s="178"/>
      <c r="AT116" s="178"/>
    </row>
    <row r="117" customFormat="false" ht="10.15" hidden="false" customHeight="true" outlineLevel="0" collapsed="false">
      <c r="A117" s="158" t="s">
        <v>185</v>
      </c>
      <c r="B117" s="158" t="n">
        <v>7435.6</v>
      </c>
      <c r="C117" s="158" t="n">
        <v>3116.8</v>
      </c>
      <c r="D117" s="158" t="n">
        <v>1060.9</v>
      </c>
      <c r="E117" s="158" t="n">
        <v>864.4</v>
      </c>
      <c r="F117" s="158" t="n">
        <v>92710</v>
      </c>
      <c r="G117" s="158" t="n">
        <v>34448</v>
      </c>
      <c r="H117" s="158" t="n">
        <v>84309</v>
      </c>
      <c r="I117" s="158" t="n">
        <v>794.847</v>
      </c>
      <c r="J117" s="179" t="n">
        <v>134648794000</v>
      </c>
      <c r="K117" s="179" t="n">
        <v>357191130000</v>
      </c>
      <c r="L117" s="179" t="n">
        <v>60994307000</v>
      </c>
      <c r="M117" s="136" t="n">
        <v>27.8415333333333</v>
      </c>
      <c r="N117" s="136" t="n">
        <v>66.76</v>
      </c>
      <c r="O117" s="158" t="n">
        <v>91.6042870974658</v>
      </c>
      <c r="P117" s="158" t="n">
        <v>12.6892518603746</v>
      </c>
      <c r="Q117" s="158" t="n">
        <v>394.33139303648</v>
      </c>
      <c r="R117" s="158" t="n">
        <v>687.958567688241</v>
      </c>
      <c r="S117" s="158" t="n">
        <v>175.1379429982</v>
      </c>
      <c r="T117" s="158" t="n">
        <v>163.667318032738</v>
      </c>
      <c r="U117" s="158" t="n">
        <v>754.956835762133</v>
      </c>
      <c r="V117" s="158" t="n">
        <v>33.4095766974118</v>
      </c>
      <c r="W117" s="158" t="n">
        <v>405.324877460441</v>
      </c>
      <c r="X117" s="158" t="n">
        <v>151.026011957454</v>
      </c>
      <c r="Y117" s="158" t="n">
        <v>378.630541866034</v>
      </c>
      <c r="Z117" s="158" t="n">
        <v>231.695610056613</v>
      </c>
      <c r="AA117" s="158" t="n">
        <v>117.774746960914</v>
      </c>
      <c r="AB117" s="158" t="n">
        <v>129.667834023325</v>
      </c>
      <c r="AC117" s="158" t="n">
        <v>70.269374229853</v>
      </c>
      <c r="AD117" s="158" t="n">
        <v>0</v>
      </c>
      <c r="AE117" s="158" t="n">
        <v>660.464804255271</v>
      </c>
      <c r="AF117" s="158" t="n">
        <v>2307.3</v>
      </c>
      <c r="AG117" s="158" t="n">
        <v>864.4</v>
      </c>
      <c r="AH117" s="158" t="n">
        <v>677.7</v>
      </c>
      <c r="AI117" s="158" t="n">
        <v>1531.3</v>
      </c>
      <c r="AJ117" s="158" t="n">
        <v>914.2</v>
      </c>
      <c r="AK117" s="180" t="n">
        <v>670596</v>
      </c>
      <c r="AL117" s="180" t="n">
        <v>2153376</v>
      </c>
      <c r="AM117" s="180" t="n">
        <v>4.33333333333333</v>
      </c>
      <c r="AN117" s="180" t="n">
        <v>10.6333333333333</v>
      </c>
      <c r="AO117" s="180" t="n">
        <v>415928796</v>
      </c>
      <c r="AP117" s="180" t="n">
        <v>90522115</v>
      </c>
      <c r="AQ117" s="176" t="n">
        <v>168212520</v>
      </c>
      <c r="AR117" s="180" t="n">
        <v>302164877</v>
      </c>
      <c r="AS117" s="180"/>
      <c r="AT117" s="180"/>
    </row>
    <row r="118" customFormat="false" ht="10.15" hidden="false" customHeight="true" outlineLevel="0" collapsed="false">
      <c r="A118" s="158" t="s">
        <v>187</v>
      </c>
      <c r="B118" s="158" t="n">
        <v>8076.7</v>
      </c>
      <c r="C118" s="158" t="n">
        <v>3394.1</v>
      </c>
      <c r="D118" s="158" t="n">
        <v>1382.2</v>
      </c>
      <c r="E118" s="158" t="n">
        <v>901.8</v>
      </c>
      <c r="F118" s="158" t="n">
        <v>90971</v>
      </c>
      <c r="G118" s="158" t="n">
        <v>37634</v>
      </c>
      <c r="H118" s="158" t="n">
        <v>90193</v>
      </c>
      <c r="I118" s="158" t="n">
        <v>819.433</v>
      </c>
      <c r="J118" s="179" t="n">
        <v>169841848000</v>
      </c>
      <c r="K118" s="179" t="n">
        <v>320620522000</v>
      </c>
      <c r="L118" s="179" t="n">
        <v>66821162000</v>
      </c>
      <c r="M118" s="136" t="n">
        <v>28.0816666666667</v>
      </c>
      <c r="N118" s="136" t="n">
        <v>68.18</v>
      </c>
      <c r="O118" s="158" t="n">
        <v>149.365436776563</v>
      </c>
      <c r="P118" s="158" t="n">
        <v>15.1557769772654</v>
      </c>
      <c r="Q118" s="158" t="n">
        <v>493.535803320045</v>
      </c>
      <c r="R118" s="158" t="n">
        <v>769.536479472415</v>
      </c>
      <c r="S118" s="158" t="n">
        <v>130.193385505423</v>
      </c>
      <c r="T118" s="158" t="n">
        <v>225.934650773946</v>
      </c>
      <c r="U118" s="158" t="n">
        <v>866.956816813651</v>
      </c>
      <c r="V118" s="158" t="n">
        <v>41.1077075060147</v>
      </c>
      <c r="W118" s="158" t="n">
        <v>464.331293846238</v>
      </c>
      <c r="X118" s="158" t="n">
        <v>167.367974013528</v>
      </c>
      <c r="Y118" s="158" t="n">
        <v>445.920059800454</v>
      </c>
      <c r="Z118" s="158" t="n">
        <v>239.213960219281</v>
      </c>
      <c r="AA118" s="158" t="n">
        <v>119.556208593687</v>
      </c>
      <c r="AB118" s="158" t="n">
        <v>139.758361108052</v>
      </c>
      <c r="AC118" s="158" t="n">
        <v>79.0375314022659</v>
      </c>
      <c r="AD118" s="158" t="n">
        <v>0</v>
      </c>
      <c r="AE118" s="158" t="n">
        <v>730.897061186184</v>
      </c>
      <c r="AF118" s="158" t="n">
        <v>2536.3</v>
      </c>
      <c r="AG118" s="158" t="n">
        <v>901.8</v>
      </c>
      <c r="AH118" s="158" t="n">
        <v>876.4</v>
      </c>
      <c r="AI118" s="158" t="n">
        <v>1844.8</v>
      </c>
      <c r="AJ118" s="158" t="n">
        <v>1081.7</v>
      </c>
      <c r="AK118" s="180" t="n">
        <v>805055</v>
      </c>
      <c r="AL118" s="180" t="n">
        <v>2339496</v>
      </c>
      <c r="AM118" s="180" t="n">
        <v>4</v>
      </c>
      <c r="AN118" s="180" t="n">
        <v>10.7333333333333</v>
      </c>
      <c r="AO118" s="180" t="n">
        <v>705734609</v>
      </c>
      <c r="AP118" s="180" t="n">
        <v>201677643</v>
      </c>
      <c r="AQ118" s="176" t="n">
        <v>381512536</v>
      </c>
      <c r="AR118" s="180" t="n">
        <v>676542483</v>
      </c>
      <c r="AS118" s="180"/>
      <c r="AT118" s="180"/>
    </row>
    <row r="119" customFormat="false" ht="10.15" hidden="false" customHeight="true" outlineLevel="0" collapsed="false">
      <c r="A119" s="158" t="s">
        <v>188</v>
      </c>
      <c r="B119" s="158" t="n">
        <v>8805.1</v>
      </c>
      <c r="C119" s="158" t="n">
        <v>3656.8</v>
      </c>
      <c r="D119" s="158" t="n">
        <v>1655.1</v>
      </c>
      <c r="E119" s="158" t="n">
        <v>920.3</v>
      </c>
      <c r="F119" s="158" t="n">
        <v>71888</v>
      </c>
      <c r="G119" s="158" t="n">
        <v>43380</v>
      </c>
      <c r="H119" s="158" t="n">
        <v>102199</v>
      </c>
      <c r="I119" s="158" t="n">
        <v>837.06</v>
      </c>
      <c r="J119" s="179" t="n">
        <v>183510948000</v>
      </c>
      <c r="K119" s="179" t="n">
        <v>294064833000</v>
      </c>
      <c r="L119" s="179" t="n">
        <v>65608639000</v>
      </c>
      <c r="M119" s="136" t="n">
        <v>28.5096333333333</v>
      </c>
      <c r="N119" s="136" t="n">
        <v>69.13</v>
      </c>
      <c r="O119" s="158" t="n">
        <v>420.404195966676</v>
      </c>
      <c r="P119" s="158" t="n">
        <v>14.2515441809404</v>
      </c>
      <c r="Q119" s="158" t="n">
        <v>596.409639951891</v>
      </c>
      <c r="R119" s="158" t="n">
        <v>890.119452094634</v>
      </c>
      <c r="S119" s="158" t="n">
        <v>118.833525791888</v>
      </c>
      <c r="T119" s="158" t="n">
        <v>289.934402247956</v>
      </c>
      <c r="U119" s="158" t="n">
        <v>928.75400863048</v>
      </c>
      <c r="V119" s="158" t="n">
        <v>45.497378345436</v>
      </c>
      <c r="W119" s="158" t="n">
        <v>503.989995953788</v>
      </c>
      <c r="X119" s="158" t="n">
        <v>179.428514277957</v>
      </c>
      <c r="Y119" s="158" t="n">
        <v>454.004228065223</v>
      </c>
      <c r="Z119" s="158" t="n">
        <v>242.219901373836</v>
      </c>
      <c r="AA119" s="158" t="n">
        <v>126.26874614173</v>
      </c>
      <c r="AB119" s="158" t="n">
        <v>147.772525051642</v>
      </c>
      <c r="AC119" s="158" t="n">
        <v>79.9744536943099</v>
      </c>
      <c r="AD119" s="158" t="n">
        <v>0</v>
      </c>
      <c r="AE119" s="158" t="n">
        <v>807.375397196967</v>
      </c>
      <c r="AF119" s="158" t="n">
        <v>2755.1</v>
      </c>
      <c r="AG119" s="158" t="n">
        <v>920.3</v>
      </c>
      <c r="AH119" s="158" t="n">
        <v>1470.5</v>
      </c>
      <c r="AI119" s="158" t="n">
        <v>2049.7</v>
      </c>
      <c r="AJ119" s="158" t="n">
        <v>1260.9</v>
      </c>
      <c r="AK119" s="180" t="n">
        <v>976213</v>
      </c>
      <c r="AL119" s="180" t="n">
        <v>2500290</v>
      </c>
      <c r="AM119" s="180" t="n">
        <v>3.83333333333333</v>
      </c>
      <c r="AN119" s="180" t="n">
        <v>10.3333333333333</v>
      </c>
      <c r="AO119" s="180" t="n">
        <v>995073809</v>
      </c>
      <c r="AP119" s="180" t="n">
        <v>324037333</v>
      </c>
      <c r="AQ119" s="176" t="n">
        <v>642212497</v>
      </c>
      <c r="AR119" s="180" t="n">
        <v>1123936488</v>
      </c>
      <c r="AS119" s="180"/>
      <c r="AT119" s="180"/>
    </row>
    <row r="120" customFormat="false" ht="10.15" hidden="false" customHeight="true" outlineLevel="0" collapsed="false">
      <c r="A120" s="158" t="s">
        <v>189</v>
      </c>
      <c r="B120" s="158" t="n">
        <v>9093</v>
      </c>
      <c r="C120" s="158" t="n">
        <v>3919.7</v>
      </c>
      <c r="D120" s="158" t="n">
        <v>1843.2</v>
      </c>
      <c r="E120" s="158" t="n">
        <v>959.4</v>
      </c>
      <c r="F120" s="158" t="n">
        <v>71104</v>
      </c>
      <c r="G120" s="158" t="n">
        <v>50119</v>
      </c>
      <c r="H120" s="158" t="n">
        <v>125028</v>
      </c>
      <c r="I120" s="158" t="n">
        <v>851.122</v>
      </c>
      <c r="J120" s="179" t="n">
        <v>219001556153.73</v>
      </c>
      <c r="K120" s="179" t="n">
        <v>361025756976.35</v>
      </c>
      <c r="L120" s="179" t="n">
        <v>74516614675.01</v>
      </c>
      <c r="M120" s="136" t="n">
        <v>28.7049333333333</v>
      </c>
      <c r="N120" s="136" t="n">
        <v>68.6</v>
      </c>
      <c r="O120" s="158" t="n">
        <v>202.809027105289</v>
      </c>
      <c r="P120" s="158" t="n">
        <v>13.4139483353689</v>
      </c>
      <c r="Q120" s="158" t="n">
        <v>580.010480142208</v>
      </c>
      <c r="R120" s="158" t="n">
        <v>1040.84506314454</v>
      </c>
      <c r="S120" s="158" t="n">
        <v>184.242852058998</v>
      </c>
      <c r="T120" s="158" t="n">
        <v>310.409575323788</v>
      </c>
      <c r="U120" s="158" t="n">
        <v>1059.7911587314</v>
      </c>
      <c r="V120" s="158" t="n">
        <v>47.7773299135772</v>
      </c>
      <c r="W120" s="158" t="n">
        <v>523.360814940753</v>
      </c>
      <c r="X120" s="158" t="n">
        <v>203.330041456986</v>
      </c>
      <c r="Y120" s="158" t="n">
        <v>550.226803949304</v>
      </c>
      <c r="Z120" s="158" t="n">
        <v>245.96043199027</v>
      </c>
      <c r="AA120" s="158" t="n">
        <v>129.605948171385</v>
      </c>
      <c r="AB120" s="158" t="n">
        <v>147.455967976675</v>
      </c>
      <c r="AC120" s="158" t="n">
        <v>95.4481879179797</v>
      </c>
      <c r="AD120" s="158" t="n">
        <v>0</v>
      </c>
      <c r="AE120" s="158" t="n">
        <v>893.362467405135</v>
      </c>
      <c r="AF120" s="158" t="n">
        <v>3054.2</v>
      </c>
      <c r="AG120" s="158" t="n">
        <v>959.4</v>
      </c>
      <c r="AH120" s="158" t="n">
        <v>1314.1</v>
      </c>
      <c r="AI120" s="158" t="n">
        <v>2181.5</v>
      </c>
      <c r="AJ120" s="158" t="n">
        <v>1391.5</v>
      </c>
      <c r="AK120" s="180" t="n">
        <v>1179730</v>
      </c>
      <c r="AL120" s="180" t="n">
        <v>2794383</v>
      </c>
      <c r="AM120" s="180" t="n">
        <v>3.8</v>
      </c>
      <c r="AN120" s="180" t="n">
        <v>11.0333333333333</v>
      </c>
      <c r="AO120" s="180" t="n">
        <v>1261883923275.14</v>
      </c>
      <c r="AP120" s="180" t="n">
        <v>464190833836.88</v>
      </c>
      <c r="AQ120" s="176" t="n">
        <v>908729570901.64</v>
      </c>
      <c r="AR120" s="180" t="n">
        <v>270935933087</v>
      </c>
      <c r="AS120" s="180" t="n">
        <v>1351909004863</v>
      </c>
      <c r="AT120" s="180"/>
    </row>
    <row r="121" customFormat="false" ht="10.15" hidden="false" customHeight="true" outlineLevel="0" collapsed="false">
      <c r="A121" s="158" t="s">
        <v>190</v>
      </c>
      <c r="B121" s="158" t="n">
        <v>7978.3</v>
      </c>
      <c r="C121" s="158" t="n">
        <v>3468.6</v>
      </c>
      <c r="D121" s="158" t="n">
        <v>1274.2</v>
      </c>
      <c r="E121" s="158" t="n">
        <v>1125.5</v>
      </c>
      <c r="F121" s="158" t="n">
        <v>69511.3</v>
      </c>
      <c r="G121" s="158" t="n">
        <v>57171</v>
      </c>
      <c r="H121" s="158" t="n">
        <v>130036</v>
      </c>
      <c r="I121" s="158" t="n">
        <v>880.572</v>
      </c>
      <c r="J121" s="179" t="n">
        <v>176669992792.31</v>
      </c>
      <c r="K121" s="179" t="n">
        <v>331913974847.43</v>
      </c>
      <c r="L121" s="179" t="n">
        <v>62784085023.76</v>
      </c>
      <c r="M121" s="136" t="n">
        <v>28.1622333333333</v>
      </c>
      <c r="N121" s="136" t="n">
        <v>67.68</v>
      </c>
      <c r="O121" s="158" t="n">
        <v>102.05483025508</v>
      </c>
      <c r="P121" s="158" t="n">
        <v>13.4338637552889</v>
      </c>
      <c r="Q121" s="158" t="n">
        <v>574.979693729995</v>
      </c>
      <c r="R121" s="158" t="n">
        <v>883.256524198968</v>
      </c>
      <c r="S121" s="158" t="n">
        <v>219.804430293951</v>
      </c>
      <c r="T121" s="158" t="n">
        <v>171.643826490848</v>
      </c>
      <c r="U121" s="158" t="n">
        <v>1020.68018670028</v>
      </c>
      <c r="V121" s="158" t="n">
        <v>40.954283445393</v>
      </c>
      <c r="W121" s="158" t="n">
        <v>465.375233209605</v>
      </c>
      <c r="X121" s="158" t="n">
        <v>215.2254965562</v>
      </c>
      <c r="Y121" s="158" t="n">
        <v>476.773672288187</v>
      </c>
      <c r="Z121" s="158" t="n">
        <v>290.768237126493</v>
      </c>
      <c r="AA121" s="158" t="n">
        <v>149.48158646089</v>
      </c>
      <c r="AB121" s="158" t="n">
        <v>178.813730055733</v>
      </c>
      <c r="AC121" s="158" t="n">
        <v>91.2231271505705</v>
      </c>
      <c r="AD121" s="158" t="n">
        <v>0</v>
      </c>
      <c r="AE121" s="158" t="n">
        <v>898.479783168268</v>
      </c>
      <c r="AF121" s="158" t="n">
        <v>2815.1</v>
      </c>
      <c r="AG121" s="158" t="n">
        <v>1125.5</v>
      </c>
      <c r="AH121" s="158" t="n">
        <v>849.3</v>
      </c>
      <c r="AI121" s="158" t="n">
        <v>2062.9</v>
      </c>
      <c r="AJ121" s="158" t="n">
        <v>1100.5</v>
      </c>
      <c r="AK121" s="180" t="n">
        <v>1289969</v>
      </c>
      <c r="AL121" s="180" t="n">
        <v>2937706</v>
      </c>
      <c r="AM121" s="178" t="n">
        <v>3.86666666666667</v>
      </c>
      <c r="AN121" s="178" t="n">
        <v>10.3666666666667</v>
      </c>
      <c r="AO121" s="178" t="n">
        <v>325737555558.33</v>
      </c>
      <c r="AP121" s="178" t="n">
        <v>116107465653.39</v>
      </c>
      <c r="AQ121" s="176" t="n">
        <v>270052932263.29</v>
      </c>
      <c r="AR121" s="178" t="n">
        <v>66644381464</v>
      </c>
      <c r="AS121" s="178" t="n">
        <v>419450189916</v>
      </c>
      <c r="AT121" s="178"/>
    </row>
    <row r="122" customFormat="false" ht="10.15" hidden="false" customHeight="true" outlineLevel="0" collapsed="false">
      <c r="A122" s="158" t="s">
        <v>191</v>
      </c>
      <c r="B122" s="158" t="n">
        <v>8729.5</v>
      </c>
      <c r="C122" s="158" t="n">
        <v>3793.2</v>
      </c>
      <c r="D122" s="158" t="n">
        <v>2707.6</v>
      </c>
      <c r="E122" s="158" t="n">
        <v>1165.2</v>
      </c>
      <c r="F122" s="158" t="n">
        <v>66412</v>
      </c>
      <c r="G122" s="158" t="n">
        <v>66671</v>
      </c>
      <c r="H122" s="158" t="n">
        <v>143561</v>
      </c>
      <c r="I122" s="158" t="n">
        <v>906.983</v>
      </c>
      <c r="J122" s="179" t="n">
        <v>223953808654.78</v>
      </c>
      <c r="K122" s="179" t="n">
        <v>425599681889.48</v>
      </c>
      <c r="L122" s="179" t="n">
        <v>606819188232.32</v>
      </c>
      <c r="M122" s="136" t="n">
        <v>27.2047</v>
      </c>
      <c r="N122" s="136" t="n">
        <v>68.57</v>
      </c>
      <c r="O122" s="158" t="n">
        <v>162.375853337479</v>
      </c>
      <c r="P122" s="158" t="n">
        <v>15.5542475160868</v>
      </c>
      <c r="Q122" s="158" t="n">
        <v>648.719978921251</v>
      </c>
      <c r="R122" s="158" t="n">
        <v>983.550031612364</v>
      </c>
      <c r="S122" s="158" t="n">
        <v>156.576102367552</v>
      </c>
      <c r="T122" s="158" t="n">
        <v>265.786593171724</v>
      </c>
      <c r="U122" s="158" t="n">
        <v>1112.28617698015</v>
      </c>
      <c r="V122" s="158" t="n">
        <v>49.9155156633942</v>
      </c>
      <c r="W122" s="158" t="n">
        <v>543.692330631744</v>
      </c>
      <c r="X122" s="158" t="n">
        <v>231.700023809779</v>
      </c>
      <c r="Y122" s="158" t="n">
        <v>547.820913331433</v>
      </c>
      <c r="Z122" s="158" t="n">
        <v>296.097844704807</v>
      </c>
      <c r="AA122" s="158" t="n">
        <v>149.945823630189</v>
      </c>
      <c r="AB122" s="158" t="n">
        <v>189.47122790937</v>
      </c>
      <c r="AC122" s="158" t="n">
        <v>101.450784971074</v>
      </c>
      <c r="AD122" s="158" t="n">
        <v>0</v>
      </c>
      <c r="AE122" s="158" t="n">
        <v>913.126880713882</v>
      </c>
      <c r="AF122" s="158" t="n">
        <v>3095.6</v>
      </c>
      <c r="AG122" s="158" t="n">
        <v>1165.2</v>
      </c>
      <c r="AH122" s="158" t="n">
        <v>1158</v>
      </c>
      <c r="AI122" s="158" t="n">
        <v>2288.7</v>
      </c>
      <c r="AJ122" s="158" t="n">
        <v>1343.7</v>
      </c>
      <c r="AK122" s="180" t="n">
        <v>1523530</v>
      </c>
      <c r="AL122" s="180" t="n">
        <v>3170659</v>
      </c>
      <c r="AM122" s="178" t="n">
        <v>4.3</v>
      </c>
      <c r="AN122" s="178" t="n">
        <v>10.6666666666667</v>
      </c>
      <c r="AO122" s="176" t="n">
        <v>582832069361.64</v>
      </c>
      <c r="AP122" s="176" t="n">
        <v>256988302375.7</v>
      </c>
      <c r="AQ122" s="176" t="n">
        <v>570909331016.66</v>
      </c>
      <c r="AR122" s="176" t="n">
        <v>151387484011.99</v>
      </c>
      <c r="AS122" s="176" t="n">
        <v>889926373542.63</v>
      </c>
      <c r="AT122" s="178"/>
    </row>
    <row r="123" customFormat="false" ht="10.15" hidden="false" customHeight="true" outlineLevel="0" collapsed="false">
      <c r="A123" s="158" t="s">
        <v>192</v>
      </c>
      <c r="B123" s="158" t="n">
        <v>9526.3</v>
      </c>
      <c r="C123" s="158" t="n">
        <v>4072.6</v>
      </c>
      <c r="D123" s="158" t="n">
        <v>1499.4</v>
      </c>
      <c r="E123" s="158" t="n">
        <v>1179.4</v>
      </c>
      <c r="F123" s="158" t="n">
        <v>45343</v>
      </c>
      <c r="G123" s="158" t="n">
        <v>78440</v>
      </c>
      <c r="H123" s="158" t="n">
        <v>136693</v>
      </c>
      <c r="I123" s="158" t="n">
        <v>965.404</v>
      </c>
      <c r="J123" s="179" t="n">
        <v>240065310223.21</v>
      </c>
      <c r="K123" s="179" t="n">
        <v>404963786601.22</v>
      </c>
      <c r="L123" s="179" t="n">
        <v>359957350429.01</v>
      </c>
      <c r="M123" s="136" t="n">
        <v>26.8081666666667</v>
      </c>
      <c r="N123" s="136" t="n">
        <v>70.02</v>
      </c>
      <c r="O123" s="158" t="n">
        <v>465.442637331674</v>
      </c>
      <c r="P123" s="158" t="n">
        <v>15.3184221943022</v>
      </c>
      <c r="Q123" s="158" t="n">
        <v>736.031816929789</v>
      </c>
      <c r="R123" s="158" t="n">
        <v>1061.4708500519</v>
      </c>
      <c r="S123" s="158" t="n">
        <v>141.607230472112</v>
      </c>
      <c r="T123" s="158" t="n">
        <v>354.75421325341</v>
      </c>
      <c r="U123" s="158" t="n">
        <v>1215.73871398385</v>
      </c>
      <c r="V123" s="158" t="n">
        <v>56.8342280350373</v>
      </c>
      <c r="W123" s="158" t="n">
        <v>622.839870028053</v>
      </c>
      <c r="X123" s="158" t="n">
        <v>250.174164930755</v>
      </c>
      <c r="Y123" s="158" t="n">
        <v>567.866772352774</v>
      </c>
      <c r="Z123" s="158" t="n">
        <v>299.529098298448</v>
      </c>
      <c r="AA123" s="158" t="n">
        <v>158.198098476991</v>
      </c>
      <c r="AB123" s="158" t="n">
        <v>198.771691603617</v>
      </c>
      <c r="AC123" s="158" t="n">
        <v>100.405097905055</v>
      </c>
      <c r="AD123" s="158" t="n">
        <v>0</v>
      </c>
      <c r="AE123" s="158" t="n">
        <v>1030.86423619054</v>
      </c>
      <c r="AF123" s="158" t="n">
        <v>3346.7</v>
      </c>
      <c r="AG123" s="158" t="n">
        <v>1179.4</v>
      </c>
      <c r="AH123" s="158" t="n">
        <v>1863.7</v>
      </c>
      <c r="AI123" s="158" t="n">
        <v>2373.8</v>
      </c>
      <c r="AJ123" s="158" t="n">
        <v>1494.8</v>
      </c>
      <c r="AK123" s="180" t="n">
        <v>1800638</v>
      </c>
      <c r="AL123" s="180" t="n">
        <v>3383431</v>
      </c>
      <c r="AM123" s="178" t="n">
        <v>4.03333333333333</v>
      </c>
      <c r="AN123" s="178" t="n">
        <v>10.3</v>
      </c>
      <c r="AO123" s="176" t="n">
        <v>887786104774.44</v>
      </c>
      <c r="AP123" s="176" t="n">
        <v>420349489622.45</v>
      </c>
      <c r="AQ123" s="176" t="n">
        <v>891830597438.33</v>
      </c>
      <c r="AR123" s="176" t="n">
        <v>242898159420.89</v>
      </c>
      <c r="AS123" s="176" t="n">
        <v>1384604864766.03</v>
      </c>
      <c r="AT123" s="178"/>
    </row>
    <row r="124" customFormat="false" ht="10.15" hidden="false" customHeight="true" outlineLevel="0" collapsed="false">
      <c r="A124" s="158" t="s">
        <v>193</v>
      </c>
      <c r="B124" s="158" t="n">
        <v>9900.5</v>
      </c>
      <c r="C124" s="158" t="n">
        <v>4465.3</v>
      </c>
      <c r="D124" s="158" t="n">
        <v>2902.8</v>
      </c>
      <c r="E124" s="158" t="n">
        <v>1210.3</v>
      </c>
      <c r="F124" s="158" t="n">
        <v>44720</v>
      </c>
      <c r="G124" s="158" t="n">
        <v>101094</v>
      </c>
      <c r="H124" s="158" t="n">
        <v>163472</v>
      </c>
      <c r="I124" s="158" t="n">
        <v>1028.037</v>
      </c>
      <c r="J124" s="179" t="n">
        <v>289641383352.96</v>
      </c>
      <c r="K124" s="179" t="n">
        <v>508090703481.54</v>
      </c>
      <c r="L124" s="179" t="n">
        <v>430585395177.64</v>
      </c>
      <c r="M124" s="136" t="n">
        <v>26.5887333333333</v>
      </c>
      <c r="N124" s="136" t="n">
        <v>69.16</v>
      </c>
      <c r="O124" s="158" t="n">
        <v>251.411641395566</v>
      </c>
      <c r="P124" s="158" t="n">
        <v>13.7657577653201</v>
      </c>
      <c r="Q124" s="158" t="n">
        <v>549.714297695793</v>
      </c>
      <c r="R124" s="158" t="n">
        <v>1187.6931351477</v>
      </c>
      <c r="S124" s="158" t="n">
        <v>208.993867531843</v>
      </c>
      <c r="T124" s="158" t="n">
        <v>409.774147904422</v>
      </c>
      <c r="U124" s="158" t="n">
        <v>1324.88200996861</v>
      </c>
      <c r="V124" s="158" t="n">
        <v>59.0196424665409</v>
      </c>
      <c r="W124" s="158" t="n">
        <v>615.688732164526</v>
      </c>
      <c r="X124" s="158" t="n">
        <v>280.068026885663</v>
      </c>
      <c r="Y124" s="158" t="n">
        <v>695.116284858565</v>
      </c>
      <c r="Z124" s="158" t="n">
        <v>302.767902470252</v>
      </c>
      <c r="AA124" s="158" t="n">
        <v>161.667320850754</v>
      </c>
      <c r="AB124" s="158" t="n">
        <v>198.396429670393</v>
      </c>
      <c r="AC124" s="158" t="n">
        <v>123.989424228338</v>
      </c>
      <c r="AD124" s="158" t="n">
        <v>0</v>
      </c>
      <c r="AE124" s="158" t="n">
        <v>1097.38677789909</v>
      </c>
      <c r="AF124" s="158" t="n">
        <v>3717.3</v>
      </c>
      <c r="AG124" s="158" t="n">
        <v>1210.3</v>
      </c>
      <c r="AH124" s="158" t="n">
        <v>1827.8</v>
      </c>
      <c r="AI124" s="158" t="n">
        <v>2353.9</v>
      </c>
      <c r="AJ124" s="158" t="n">
        <v>1714.4</v>
      </c>
      <c r="AK124" s="180" t="n">
        <v>2068510</v>
      </c>
      <c r="AL124" s="180" t="n">
        <v>3844975</v>
      </c>
      <c r="AM124" s="178" t="n">
        <v>4.1</v>
      </c>
      <c r="AN124" s="178" t="n">
        <v>10.3666666666667</v>
      </c>
      <c r="AO124" s="176" t="n">
        <v>1177659848218.82</v>
      </c>
      <c r="AP124" s="176" t="n">
        <v>603967565690.23</v>
      </c>
      <c r="AQ124" s="176" t="n">
        <v>1162288548948.31</v>
      </c>
      <c r="AR124" s="176" t="n">
        <v>341588068326.7</v>
      </c>
      <c r="AS124" s="176" t="n">
        <v>1895764249992.15</v>
      </c>
      <c r="AT124" s="178"/>
    </row>
    <row r="125" customFormat="false" ht="10.15" hidden="false" customHeight="true" outlineLevel="0" collapsed="false">
      <c r="A125" s="158" t="s">
        <v>194</v>
      </c>
      <c r="B125" s="158" t="n">
        <v>8622.1</v>
      </c>
      <c r="C125" s="158" t="n">
        <v>3951.6</v>
      </c>
      <c r="D125" s="158" t="n">
        <v>1754.7</v>
      </c>
      <c r="E125" s="158" t="n">
        <v>1371.1</v>
      </c>
      <c r="F125" s="158" t="n">
        <v>43376</v>
      </c>
      <c r="G125" s="158" t="n">
        <v>110834</v>
      </c>
      <c r="H125" s="158" t="n">
        <v>192615</v>
      </c>
      <c r="I125" s="158" t="n">
        <v>1093.382</v>
      </c>
      <c r="J125" s="179" t="n">
        <v>238851074775.29</v>
      </c>
      <c r="K125" s="179" t="n">
        <v>418107382390.16</v>
      </c>
      <c r="L125" s="179" t="n">
        <v>385848329866.97</v>
      </c>
      <c r="M125" s="136" t="n">
        <v>26.3069333333333</v>
      </c>
      <c r="N125" s="136" t="n">
        <v>69.37</v>
      </c>
      <c r="O125" s="158" t="n">
        <v>121.817739970887</v>
      </c>
      <c r="P125" s="158" t="n">
        <v>14.7468793960442</v>
      </c>
      <c r="Q125" s="158" t="n">
        <v>541.804141246815</v>
      </c>
      <c r="R125" s="158" t="n">
        <v>1011.80593418819</v>
      </c>
      <c r="S125" s="158" t="n">
        <v>243.48620772441</v>
      </c>
      <c r="T125" s="158" t="n">
        <v>224.899411768168</v>
      </c>
      <c r="U125" s="158" t="n">
        <v>1199.51297359485</v>
      </c>
      <c r="V125" s="158" t="n">
        <v>57.3746200105196</v>
      </c>
      <c r="W125" s="158" t="n">
        <v>580.157826922933</v>
      </c>
      <c r="X125" s="158" t="n">
        <v>269.980727129206</v>
      </c>
      <c r="Y125" s="158" t="n">
        <v>630.89059785208</v>
      </c>
      <c r="Z125" s="158" t="n">
        <v>353.724470501719</v>
      </c>
      <c r="AA125" s="158" t="n">
        <v>183.581148753667</v>
      </c>
      <c r="AB125" s="158" t="n">
        <v>220.081132681692</v>
      </c>
      <c r="AC125" s="158" t="n">
        <v>113.493341047187</v>
      </c>
      <c r="AD125" s="158" t="n">
        <v>0</v>
      </c>
      <c r="AE125" s="158" t="n">
        <v>1012.86569579656</v>
      </c>
      <c r="AF125" s="158" t="n">
        <v>3403.1</v>
      </c>
      <c r="AG125" s="158" t="n">
        <v>1371.1</v>
      </c>
      <c r="AH125" s="158" t="n">
        <v>1216.3</v>
      </c>
      <c r="AI125" s="158" t="n">
        <v>2086.2</v>
      </c>
      <c r="AJ125" s="158" t="n">
        <v>1403</v>
      </c>
      <c r="AK125" s="180" t="n">
        <v>2243647</v>
      </c>
      <c r="AL125" s="180" t="n">
        <v>4061806</v>
      </c>
      <c r="AM125" s="180" t="n">
        <v>4.96666666666667</v>
      </c>
      <c r="AN125" s="180" t="n">
        <v>9.96666666666667</v>
      </c>
      <c r="AO125" s="176" t="n">
        <v>273127124760.63</v>
      </c>
      <c r="AP125" s="176" t="n">
        <v>177936139278.3</v>
      </c>
      <c r="AQ125" s="176" t="n">
        <v>236416482776.58</v>
      </c>
      <c r="AR125" s="176" t="n">
        <v>96406816766.93</v>
      </c>
      <c r="AS125" s="176" t="n">
        <v>398115646045.73</v>
      </c>
      <c r="AT125" s="180"/>
    </row>
    <row r="126" customFormat="false" ht="10.15" hidden="false" customHeight="true" outlineLevel="0" collapsed="false">
      <c r="A126" s="158" t="s">
        <v>195</v>
      </c>
      <c r="B126" s="158" t="n">
        <v>9481.8</v>
      </c>
      <c r="C126" s="158" t="n">
        <v>4328.5</v>
      </c>
      <c r="D126" s="158" t="n">
        <v>2475.1</v>
      </c>
      <c r="E126" s="158" t="n">
        <v>1419.4</v>
      </c>
      <c r="F126" s="158" t="n">
        <v>40787</v>
      </c>
      <c r="G126" s="158" t="n">
        <v>131270</v>
      </c>
      <c r="H126" s="158" t="n">
        <v>219332</v>
      </c>
      <c r="I126" s="158" t="n">
        <v>1161.045</v>
      </c>
      <c r="J126" s="179" t="n">
        <v>299548413485.45</v>
      </c>
      <c r="K126" s="179" t="n">
        <v>491145171887.8</v>
      </c>
      <c r="L126" s="179" t="n">
        <v>471311597304.72</v>
      </c>
      <c r="M126" s="136" t="n">
        <v>25.8619666666667</v>
      </c>
      <c r="N126" s="136" t="n">
        <v>70.63</v>
      </c>
      <c r="O126" s="158" t="n">
        <v>192.54823246517</v>
      </c>
      <c r="P126" s="158" t="n">
        <v>14.1232301961897</v>
      </c>
      <c r="Q126" s="158" t="n">
        <v>669.088136622606</v>
      </c>
      <c r="R126" s="158" t="n">
        <v>1236.45008848081</v>
      </c>
      <c r="S126" s="158" t="n">
        <v>181.185266020939</v>
      </c>
      <c r="T126" s="158" t="n">
        <v>367.063663259431</v>
      </c>
      <c r="U126" s="158" t="n">
        <v>1345.82019962747</v>
      </c>
      <c r="V126" s="158" t="n">
        <v>68.6847919240477</v>
      </c>
      <c r="W126" s="158" t="n">
        <v>676.342919237967</v>
      </c>
      <c r="X126" s="158" t="n">
        <v>307.014236105001</v>
      </c>
      <c r="Y126" s="158" t="n">
        <v>730.994325085048</v>
      </c>
      <c r="Z126" s="158" t="n">
        <v>361.334614286048</v>
      </c>
      <c r="AA126" s="158" t="n">
        <v>184.702391751479</v>
      </c>
      <c r="AB126" s="158" t="n">
        <v>233.380574652897</v>
      </c>
      <c r="AC126" s="158" t="n">
        <v>125.4726709542</v>
      </c>
      <c r="AD126" s="158" t="n">
        <v>0</v>
      </c>
      <c r="AE126" s="158" t="n">
        <v>1073.31178607857</v>
      </c>
      <c r="AF126" s="158" t="n">
        <v>3789.7</v>
      </c>
      <c r="AG126" s="158" t="n">
        <v>1419.4</v>
      </c>
      <c r="AH126" s="158" t="n">
        <v>1744.6</v>
      </c>
      <c r="AI126" s="158" t="n">
        <v>2405.5</v>
      </c>
      <c r="AJ126" s="158" t="n">
        <v>1715.4</v>
      </c>
      <c r="AK126" s="180" t="n">
        <v>2563143</v>
      </c>
      <c r="AL126" s="180" t="n">
        <v>4407886</v>
      </c>
      <c r="AM126" s="180" t="n">
        <v>5.16666666666667</v>
      </c>
      <c r="AN126" s="180" t="n">
        <v>9.6</v>
      </c>
      <c r="AO126" s="176" t="n">
        <v>734620921118.37</v>
      </c>
      <c r="AP126" s="176" t="n">
        <v>390192925226.16</v>
      </c>
      <c r="AQ126" s="176" t="n">
        <v>520241990703.6</v>
      </c>
      <c r="AR126" s="176" t="n">
        <v>213202586501.44</v>
      </c>
      <c r="AS126" s="176" t="n">
        <v>791176295520.46</v>
      </c>
      <c r="AT126" s="180"/>
    </row>
    <row r="127" customFormat="false" ht="10.15" hidden="false" customHeight="true" outlineLevel="0" collapsed="false">
      <c r="A127" s="158" t="s">
        <v>196</v>
      </c>
      <c r="B127" s="158" t="n">
        <v>10304.9</v>
      </c>
      <c r="C127" s="158" t="n">
        <v>4687</v>
      </c>
      <c r="D127" s="158" t="n">
        <v>2491</v>
      </c>
      <c r="E127" s="158" t="n">
        <v>1442.5</v>
      </c>
      <c r="F127" s="158" t="n">
        <v>39667</v>
      </c>
      <c r="G127" s="158" t="n">
        <v>147987</v>
      </c>
      <c r="H127" s="158" t="n">
        <v>238379</v>
      </c>
      <c r="I127" s="158" t="n">
        <v>1227.235</v>
      </c>
      <c r="J127" s="179" t="n">
        <v>326315797769.65</v>
      </c>
      <c r="K127" s="179" t="n">
        <v>459381781630.03</v>
      </c>
      <c r="L127" s="179" t="n">
        <v>456504779314.13</v>
      </c>
      <c r="M127" s="136" t="n">
        <v>25.5099833328719</v>
      </c>
      <c r="N127" s="136" t="n">
        <v>71.43</v>
      </c>
      <c r="O127" s="158" t="n">
        <v>558.197073343918</v>
      </c>
      <c r="P127" s="158" t="n">
        <v>16.3760014141639</v>
      </c>
      <c r="Q127" s="158" t="n">
        <v>773.615516559293</v>
      </c>
      <c r="R127" s="158" t="n">
        <v>1319.05788899178</v>
      </c>
      <c r="S127" s="158" t="n">
        <v>183.343752794988</v>
      </c>
      <c r="T127" s="158" t="n">
        <v>475.441146692477</v>
      </c>
      <c r="U127" s="158" t="n">
        <v>1492.70932981022</v>
      </c>
      <c r="V127" s="158" t="n">
        <v>76.808786622682</v>
      </c>
      <c r="W127" s="158" t="n">
        <v>765.471961611778</v>
      </c>
      <c r="X127" s="158" t="n">
        <v>316.953022418103</v>
      </c>
      <c r="Y127" s="158" t="n">
        <v>779.427140297882</v>
      </c>
      <c r="Z127" s="158" t="n">
        <v>369.080019769749</v>
      </c>
      <c r="AA127" s="158" t="n">
        <v>196.628866415949</v>
      </c>
      <c r="AB127" s="158" t="n">
        <v>245.630587508131</v>
      </c>
      <c r="AC127" s="158" t="n">
        <v>127.812491538842</v>
      </c>
      <c r="AD127" s="158" t="n">
        <v>0</v>
      </c>
      <c r="AE127" s="158" t="n">
        <v>1206.18006467376</v>
      </c>
      <c r="AF127" s="158" t="n">
        <v>4158.6</v>
      </c>
      <c r="AG127" s="158" t="n">
        <v>1442.5</v>
      </c>
      <c r="AH127" s="158" t="n">
        <v>2494.9</v>
      </c>
      <c r="AI127" s="158" t="n">
        <v>2558.3</v>
      </c>
      <c r="AJ127" s="158" t="n">
        <v>1915.3</v>
      </c>
      <c r="AK127" s="180" t="n">
        <v>2912797</v>
      </c>
      <c r="AL127" s="180" t="n">
        <v>4690835</v>
      </c>
      <c r="AM127" s="180" t="n">
        <v>5.13333333333333</v>
      </c>
      <c r="AN127" s="180" t="n">
        <v>9.83333333333333</v>
      </c>
      <c r="AO127" s="176" t="n">
        <v>1129941753381.75</v>
      </c>
      <c r="AP127" s="176" t="n">
        <v>622949533773.25</v>
      </c>
      <c r="AQ127" s="176" t="n">
        <v>838581494920.66</v>
      </c>
      <c r="AR127" s="176" t="n">
        <v>339513841586.81</v>
      </c>
      <c r="AS127" s="176" t="n">
        <v>1258627623574.34</v>
      </c>
      <c r="AT127" s="180"/>
    </row>
    <row r="128" customFormat="false" ht="10.15" hidden="false" customHeight="true" outlineLevel="0" collapsed="false">
      <c r="A128" s="158" t="s">
        <v>197</v>
      </c>
      <c r="B128" s="158" t="n">
        <v>10809.9</v>
      </c>
      <c r="C128" s="158" t="n">
        <v>5093.7</v>
      </c>
      <c r="D128" s="158" t="n">
        <v>4525</v>
      </c>
      <c r="E128" s="158" t="n">
        <v>1518</v>
      </c>
      <c r="F128" s="158" t="n">
        <v>37380</v>
      </c>
      <c r="G128" s="158" t="n">
        <v>163978</v>
      </c>
      <c r="H128" s="158" t="n">
        <v>261115</v>
      </c>
      <c r="I128" s="158" t="n">
        <v>1248.848</v>
      </c>
      <c r="J128" s="179" t="n">
        <v>401841601110.53</v>
      </c>
      <c r="K128" s="179" t="n">
        <v>803353299760.53</v>
      </c>
      <c r="L128" s="179" t="n">
        <v>534735745327.64</v>
      </c>
      <c r="M128" s="136" t="n">
        <v>24.6444981372899</v>
      </c>
      <c r="N128" s="136" t="n">
        <v>70.77</v>
      </c>
      <c r="O128" s="158" t="n">
        <v>322.215622793863</v>
      </c>
      <c r="P128" s="158" t="n">
        <v>16.3660650987436</v>
      </c>
      <c r="Q128" s="158" t="n">
        <v>881.020044621514</v>
      </c>
      <c r="R128" s="158" t="n">
        <v>1457.92544939028</v>
      </c>
      <c r="S128" s="158" t="n">
        <v>247.869764711101</v>
      </c>
      <c r="T128" s="158" t="n">
        <v>566.495732935291</v>
      </c>
      <c r="U128" s="158" t="n">
        <v>1706.94023605249</v>
      </c>
      <c r="V128" s="158" t="n">
        <v>83.4271356605618</v>
      </c>
      <c r="W128" s="158" t="n">
        <v>728.916652620254</v>
      </c>
      <c r="X128" s="158" t="n">
        <v>359.811994441065</v>
      </c>
      <c r="Y128" s="158" t="n">
        <v>961.520970733733</v>
      </c>
      <c r="Z128" s="158" t="n">
        <v>382.217864742484</v>
      </c>
      <c r="AA128" s="158" t="n">
        <v>204.946843318231</v>
      </c>
      <c r="AB128" s="158" t="n">
        <v>251.386432824528</v>
      </c>
      <c r="AC128" s="158" t="n">
        <v>155.294310622025</v>
      </c>
      <c r="AD128" s="158" t="n">
        <v>0</v>
      </c>
      <c r="AE128" s="158" t="n">
        <v>1470.68448239277</v>
      </c>
      <c r="AF128" s="158" t="n">
        <v>4680.3</v>
      </c>
      <c r="AG128" s="158" t="n">
        <v>1518</v>
      </c>
      <c r="AH128" s="158" t="n">
        <v>2578.3</v>
      </c>
      <c r="AI128" s="158" t="n">
        <v>2978.8</v>
      </c>
      <c r="AJ128" s="158" t="n">
        <v>2128.5</v>
      </c>
      <c r="AK128" s="180" t="n">
        <v>3245024</v>
      </c>
      <c r="AL128" s="180" t="n">
        <v>5214075</v>
      </c>
      <c r="AM128" s="180" t="n">
        <v>5.3</v>
      </c>
      <c r="AN128" s="180" t="n">
        <v>10.7333333333333</v>
      </c>
      <c r="AO128" s="176" t="n">
        <v>1678807823070.64</v>
      </c>
      <c r="AP128" s="176" t="n">
        <v>897278384477.79</v>
      </c>
      <c r="AQ128" s="176" t="n">
        <v>1197395546494.4</v>
      </c>
      <c r="AR128" s="176" t="n">
        <v>488046114266.08</v>
      </c>
      <c r="AS128" s="176" t="n">
        <v>1834858039658.15</v>
      </c>
      <c r="AT128" s="180"/>
    </row>
    <row r="129" customFormat="false" ht="10.15" hidden="false" customHeight="true" outlineLevel="0" collapsed="false">
      <c r="A129" s="158" t="s">
        <v>198</v>
      </c>
      <c r="B129" s="158" t="n">
        <v>9413.2</v>
      </c>
      <c r="C129" s="158" t="n">
        <v>4521.2</v>
      </c>
      <c r="D129" s="158" t="n">
        <v>2335.9</v>
      </c>
      <c r="E129" s="158" t="n">
        <v>1738.3</v>
      </c>
      <c r="F129" s="158" t="n">
        <v>36863</v>
      </c>
      <c r="G129" s="158" t="n">
        <v>171601</v>
      </c>
      <c r="H129" s="158" t="n">
        <v>271450</v>
      </c>
      <c r="I129" s="158" t="n">
        <v>1302.746</v>
      </c>
      <c r="J129" s="179" t="n">
        <v>324494735570.003</v>
      </c>
      <c r="K129" s="179" t="n">
        <v>544558145110.906</v>
      </c>
      <c r="L129" s="179" t="n">
        <v>449119146806.318</v>
      </c>
      <c r="M129" s="136" t="n">
        <v>24.2655</v>
      </c>
      <c r="N129" s="136" t="n">
        <v>69.87</v>
      </c>
      <c r="O129" s="158" t="n">
        <v>144.414121868087</v>
      </c>
      <c r="P129" s="158" t="n">
        <v>15.8899188307507</v>
      </c>
      <c r="Q129" s="158" t="n">
        <v>804.8145308903</v>
      </c>
      <c r="R129" s="158" t="n">
        <v>1326.61932393517</v>
      </c>
      <c r="S129" s="158" t="n">
        <v>303.573287380697</v>
      </c>
      <c r="T129" s="158" t="n">
        <v>348.749360305473</v>
      </c>
      <c r="U129" s="158" t="n">
        <v>1576.13146195449</v>
      </c>
      <c r="V129" s="158" t="n">
        <v>72.8323734860151</v>
      </c>
      <c r="W129" s="158" t="n">
        <v>724.630576864969</v>
      </c>
      <c r="X129" s="158" t="n">
        <v>361.366550887961</v>
      </c>
      <c r="Y129" s="158" t="n">
        <v>810.962881699932</v>
      </c>
      <c r="Z129" s="158" t="n">
        <v>450.138592637628</v>
      </c>
      <c r="AA129" s="158" t="n">
        <v>230.249172517445</v>
      </c>
      <c r="AB129" s="158" t="n">
        <v>275.782432536198</v>
      </c>
      <c r="AC129" s="158" t="n">
        <v>145.051573941172</v>
      </c>
      <c r="AD129" s="158" t="n">
        <v>0</v>
      </c>
      <c r="AE129" s="158" t="n">
        <v>1286.44719454438</v>
      </c>
      <c r="AF129" s="158" t="n">
        <v>4307</v>
      </c>
      <c r="AG129" s="158" t="n">
        <v>1738.3</v>
      </c>
      <c r="AH129" s="158" t="n">
        <v>1727.3</v>
      </c>
      <c r="AI129" s="158" t="n">
        <v>2921.9</v>
      </c>
      <c r="AJ129" s="158" t="n">
        <v>1816.1</v>
      </c>
      <c r="AK129" s="180" t="n">
        <v>3510812</v>
      </c>
      <c r="AL129" s="180" t="n">
        <v>5364888</v>
      </c>
      <c r="AM129" s="178" t="n">
        <v>5.3</v>
      </c>
      <c r="AN129" s="178" t="n">
        <v>10.9</v>
      </c>
      <c r="AO129" s="178" t="n">
        <v>168467721938.9</v>
      </c>
      <c r="AP129" s="178" t="n">
        <v>227706363842.84</v>
      </c>
      <c r="AQ129" s="178" t="n">
        <v>391815272149.93</v>
      </c>
      <c r="AR129" s="178" t="n">
        <v>120866163916.55</v>
      </c>
      <c r="AS129" s="178" t="n">
        <v>648106713876.5</v>
      </c>
      <c r="AT129" s="176" t="n">
        <v>3842</v>
      </c>
    </row>
    <row r="130" customFormat="false" ht="10.15" hidden="false" customHeight="true" outlineLevel="0" collapsed="false">
      <c r="A130" s="158" t="s">
        <v>199</v>
      </c>
      <c r="B130" s="158" t="n">
        <v>10231</v>
      </c>
      <c r="C130" s="158" t="n">
        <v>4843.2</v>
      </c>
      <c r="D130" s="158" t="n">
        <v>3179.6</v>
      </c>
      <c r="E130" s="158" t="n">
        <v>1825</v>
      </c>
      <c r="F130" s="158" t="n">
        <v>34664</v>
      </c>
      <c r="G130" s="158" t="n">
        <v>192961</v>
      </c>
      <c r="H130" s="158" t="n">
        <v>302504</v>
      </c>
      <c r="I130" s="158" t="n">
        <v>1349.935</v>
      </c>
      <c r="J130" s="179" t="n">
        <v>409678616022.307</v>
      </c>
      <c r="K130" s="179" t="n">
        <v>687511391643.464</v>
      </c>
      <c r="L130" s="179" t="n">
        <v>567018476184.303</v>
      </c>
      <c r="M130" s="136" t="n">
        <v>23.6265666666667</v>
      </c>
      <c r="N130" s="136" t="n">
        <v>71.43</v>
      </c>
      <c r="O130" s="158" t="n">
        <v>244.280299628011</v>
      </c>
      <c r="P130" s="158" t="n">
        <v>15.5619186456283</v>
      </c>
      <c r="Q130" s="158" t="n">
        <v>911.656629275548</v>
      </c>
      <c r="R130" s="158" t="n">
        <v>1614.60156057988</v>
      </c>
      <c r="S130" s="158" t="n">
        <v>225.351148035282</v>
      </c>
      <c r="T130" s="158" t="n">
        <v>532.277619446778</v>
      </c>
      <c r="U130" s="158" t="n">
        <v>1782.31390281002</v>
      </c>
      <c r="V130" s="158" t="n">
        <v>86.8660513599215</v>
      </c>
      <c r="W130" s="158" t="n">
        <v>830.303446670199</v>
      </c>
      <c r="X130" s="158" t="n">
        <v>378.219463625977</v>
      </c>
      <c r="Y130" s="158" t="n">
        <v>943.495700976714</v>
      </c>
      <c r="Z130" s="158" t="n">
        <v>467.559692571697</v>
      </c>
      <c r="AA130" s="158" t="n">
        <v>234.80448661457</v>
      </c>
      <c r="AB130" s="158" t="n">
        <v>296.922899579973</v>
      </c>
      <c r="AC130" s="158" t="n">
        <v>155.837438425839</v>
      </c>
      <c r="AD130" s="158" t="n">
        <v>0</v>
      </c>
      <c r="AE130" s="158" t="n">
        <v>1518.22775589347</v>
      </c>
      <c r="AF130" s="158" t="n">
        <v>4785.1</v>
      </c>
      <c r="AG130" s="158" t="n">
        <v>1825</v>
      </c>
      <c r="AH130" s="158" t="n">
        <v>2598.5</v>
      </c>
      <c r="AI130" s="158" t="n">
        <v>3307.1</v>
      </c>
      <c r="AJ130" s="158" t="n">
        <v>2239.5</v>
      </c>
      <c r="AK130" s="180" t="n">
        <v>3939690</v>
      </c>
      <c r="AL130" s="180" t="n">
        <v>5825856</v>
      </c>
      <c r="AM130" s="178" t="n">
        <v>5.36666666666667</v>
      </c>
      <c r="AN130" s="178" t="n">
        <v>11.1666666666667</v>
      </c>
      <c r="AO130" s="176" t="n">
        <v>586444071244.59</v>
      </c>
      <c r="AP130" s="176" t="n">
        <v>522627939238.03</v>
      </c>
      <c r="AQ130" s="176" t="n">
        <v>853817566450.51</v>
      </c>
      <c r="AR130" s="176" t="n">
        <v>280799155921.38</v>
      </c>
      <c r="AS130" s="176" t="n">
        <v>1338794880046.47</v>
      </c>
      <c r="AT130" s="176" t="n">
        <v>3827.08</v>
      </c>
    </row>
    <row r="131" customFormat="false" ht="10.15" hidden="false" customHeight="true" outlineLevel="0" collapsed="false">
      <c r="A131" s="158" t="s">
        <v>200</v>
      </c>
      <c r="B131" s="158" t="n">
        <v>10956.6</v>
      </c>
      <c r="C131" s="158" t="n">
        <v>5200.5</v>
      </c>
      <c r="D131" s="158" t="n">
        <v>3226</v>
      </c>
      <c r="E131" s="158" t="n">
        <v>1859.5</v>
      </c>
      <c r="F131" s="158" t="n">
        <v>32571</v>
      </c>
      <c r="G131" s="158" t="n">
        <v>197895</v>
      </c>
      <c r="H131" s="158" t="n">
        <v>306400</v>
      </c>
      <c r="I131" s="158" t="n">
        <v>1378.5</v>
      </c>
      <c r="J131" s="179" t="n">
        <v>453790899820.51</v>
      </c>
      <c r="K131" s="179" t="n">
        <v>783257558477.1</v>
      </c>
      <c r="L131" s="179" t="n">
        <v>537029034373.62</v>
      </c>
      <c r="M131" s="136" t="n">
        <v>24.2552</v>
      </c>
      <c r="N131" s="136" t="n">
        <v>71.9</v>
      </c>
      <c r="O131" s="158" t="n">
        <v>719.600349572653</v>
      </c>
      <c r="P131" s="158" t="n">
        <v>15.6607289924395</v>
      </c>
      <c r="Q131" s="158" t="n">
        <v>975.532735352789</v>
      </c>
      <c r="R131" s="158" t="n">
        <v>1790.98340544341</v>
      </c>
      <c r="S131" s="158" t="n">
        <v>212.847858436756</v>
      </c>
      <c r="T131" s="158" t="n">
        <v>641.244314948856</v>
      </c>
      <c r="U131" s="158" t="n">
        <v>1922.12247226215</v>
      </c>
      <c r="V131" s="158" t="n">
        <v>97.7916790586008</v>
      </c>
      <c r="W131" s="158" t="n">
        <v>893.488403407315</v>
      </c>
      <c r="X131" s="158" t="n">
        <v>391.183243527948</v>
      </c>
      <c r="Y131" s="158" t="n">
        <v>992.391251791097</v>
      </c>
      <c r="Z131" s="158" t="n">
        <v>477.759712379778</v>
      </c>
      <c r="AA131" s="158" t="n">
        <v>249.561403937553</v>
      </c>
      <c r="AB131" s="158" t="n">
        <v>310.648040369672</v>
      </c>
      <c r="AC131" s="158" t="n">
        <v>153.662581919159</v>
      </c>
      <c r="AD131" s="158" t="n">
        <v>0</v>
      </c>
      <c r="AE131" s="158" t="n">
        <v>1697.56936698787</v>
      </c>
      <c r="AF131" s="158" t="n">
        <v>5255.2</v>
      </c>
      <c r="AG131" s="158" t="n">
        <v>1859.5</v>
      </c>
      <c r="AH131" s="158" t="n">
        <v>3480.1</v>
      </c>
      <c r="AI131" s="158" t="n">
        <v>3675.2</v>
      </c>
      <c r="AJ131" s="158" t="n">
        <v>2569.7</v>
      </c>
      <c r="AK131" s="180" t="n">
        <v>4396236</v>
      </c>
      <c r="AL131" s="180" t="n">
        <v>5951966</v>
      </c>
      <c r="AM131" s="178" t="n">
        <v>5.7</v>
      </c>
      <c r="AN131" s="178" t="n">
        <v>11.9666666666667</v>
      </c>
      <c r="AO131" s="176" t="n">
        <v>1031950245032.56</v>
      </c>
      <c r="AP131" s="176" t="n">
        <v>852665159962.46</v>
      </c>
      <c r="AQ131" s="176" t="n">
        <v>1379737762565.41</v>
      </c>
      <c r="AR131" s="176" t="n">
        <v>457426128949.44</v>
      </c>
      <c r="AS131" s="176" t="n">
        <v>2192241252673.73</v>
      </c>
      <c r="AT131" s="176" t="n">
        <v>4788.07</v>
      </c>
    </row>
    <row r="132" customFormat="false" ht="10.15" hidden="false" customHeight="true" outlineLevel="0" collapsed="false">
      <c r="A132" s="158" t="s">
        <v>201</v>
      </c>
      <c r="B132" s="158" t="n">
        <v>10667</v>
      </c>
      <c r="C132" s="158" t="n">
        <v>5402.1</v>
      </c>
      <c r="D132" s="158" t="n">
        <v>5250.3</v>
      </c>
      <c r="E132" s="158" t="n">
        <v>1937.1</v>
      </c>
      <c r="F132" s="158" t="n">
        <v>29486</v>
      </c>
      <c r="G132" s="158" t="n">
        <v>166222</v>
      </c>
      <c r="H132" s="158" t="n">
        <v>281354</v>
      </c>
      <c r="I132" s="158" t="n">
        <v>1421.439</v>
      </c>
      <c r="J132" s="179" t="n">
        <v>478303672408.95</v>
      </c>
      <c r="K132" s="179" t="n">
        <v>497843605560.47</v>
      </c>
      <c r="L132" s="179" t="n">
        <v>559976479221.24</v>
      </c>
      <c r="M132" s="136" t="n">
        <v>27.2642333333333</v>
      </c>
      <c r="N132" s="136" t="n">
        <v>70.43</v>
      </c>
      <c r="O132" s="158" t="n">
        <v>378.279851207143</v>
      </c>
      <c r="P132" s="158" t="n">
        <v>15.5737929947629</v>
      </c>
      <c r="Q132" s="158" t="n">
        <v>592.622296695143</v>
      </c>
      <c r="R132" s="158" t="n">
        <v>1431.73151993885</v>
      </c>
      <c r="S132" s="158" t="n">
        <v>292.195123326791</v>
      </c>
      <c r="T132" s="158" t="n">
        <v>703.054014541453</v>
      </c>
      <c r="U132" s="158" t="n">
        <v>1857.15973038213</v>
      </c>
      <c r="V132" s="158" t="n">
        <v>100.479323573413</v>
      </c>
      <c r="W132" s="158" t="n">
        <v>809.858004244194</v>
      </c>
      <c r="X132" s="158" t="n">
        <v>407.080419137273</v>
      </c>
      <c r="Y132" s="158" t="n">
        <v>1212.53523800049</v>
      </c>
      <c r="Z132" s="158" t="n">
        <v>488.943243530897</v>
      </c>
      <c r="AA132" s="158" t="n">
        <v>256.049366385671</v>
      </c>
      <c r="AB132" s="158" t="n">
        <v>314.489642946853</v>
      </c>
      <c r="AC132" s="158" t="n">
        <v>166.910131934903</v>
      </c>
      <c r="AD132" s="158" t="n">
        <v>0</v>
      </c>
      <c r="AE132" s="158" t="n">
        <v>1591.90657129433</v>
      </c>
      <c r="AF132" s="158" t="n">
        <v>5619.6</v>
      </c>
      <c r="AG132" s="158" t="n">
        <v>1937.1</v>
      </c>
      <c r="AH132" s="158" t="n">
        <v>2720.2</v>
      </c>
      <c r="AI132" s="158" t="n">
        <v>3019.4</v>
      </c>
      <c r="AJ132" s="158" t="n">
        <v>2485.7</v>
      </c>
      <c r="AK132" s="180" t="n">
        <v>4380254</v>
      </c>
      <c r="AL132" s="180" t="n">
        <v>5959457</v>
      </c>
      <c r="AM132" s="178" t="n">
        <v>6.66666666666667</v>
      </c>
      <c r="AN132" s="178" t="n">
        <v>14.8666666666667</v>
      </c>
      <c r="AO132" s="176" t="n">
        <v>1313359750190.41</v>
      </c>
      <c r="AP132" s="176" t="n">
        <v>1169070691321.84</v>
      </c>
      <c r="AQ132" s="176" t="n">
        <v>1708010951253.59</v>
      </c>
      <c r="AR132" s="176" t="n">
        <v>625574376606.18</v>
      </c>
      <c r="AS132" s="176" t="n">
        <v>2859293650532.44</v>
      </c>
      <c r="AT132" s="176" t="n">
        <v>6612.13</v>
      </c>
    </row>
    <row r="133" customFormat="false" ht="10.15" hidden="false" customHeight="true" outlineLevel="0" collapsed="false">
      <c r="A133" s="158" t="s">
        <v>202</v>
      </c>
      <c r="B133" s="158" t="n">
        <v>8547</v>
      </c>
      <c r="C133" s="158" t="n">
        <v>4498.4</v>
      </c>
      <c r="D133" s="158" t="n">
        <v>2807.1</v>
      </c>
      <c r="E133" s="158" t="n">
        <v>1937.2</v>
      </c>
      <c r="F133" s="158" t="n">
        <v>27384</v>
      </c>
      <c r="G133" s="158" t="n">
        <v>146358</v>
      </c>
      <c r="H133" s="158" t="n">
        <v>269303</v>
      </c>
      <c r="I133" s="158" t="n">
        <v>1397.268</v>
      </c>
      <c r="J133" s="179" t="n">
        <v>338739423689.27</v>
      </c>
      <c r="K133" s="179" t="n">
        <v>355253806948.57</v>
      </c>
      <c r="L133" s="179" t="n">
        <v>471799914031.3</v>
      </c>
      <c r="M133" s="136" t="n">
        <v>33.9659</v>
      </c>
      <c r="N133" s="136" t="n">
        <v>68.23</v>
      </c>
      <c r="O133" s="158" t="n">
        <v>147.512020840747</v>
      </c>
      <c r="P133" s="158" t="n">
        <v>19.6505611283252</v>
      </c>
      <c r="Q133" s="158" t="n">
        <v>623.796270372096</v>
      </c>
      <c r="R133" s="158" t="n">
        <v>999.913324391898</v>
      </c>
      <c r="S133" s="158" t="n">
        <v>403.938077137272</v>
      </c>
      <c r="T133" s="158" t="n">
        <v>347.706511397084</v>
      </c>
      <c r="U133" s="158" t="n">
        <v>1419.99671353016</v>
      </c>
      <c r="V133" s="158" t="n">
        <v>75.8277189934491</v>
      </c>
      <c r="W133" s="158" t="n">
        <v>713.905842495718</v>
      </c>
      <c r="X133" s="158" t="n">
        <v>434.250195019414</v>
      </c>
      <c r="Y133" s="158" t="n">
        <v>913.700915616815</v>
      </c>
      <c r="Z133" s="158" t="n">
        <v>536.171361343333</v>
      </c>
      <c r="AA133" s="158" t="n">
        <v>273.459576680207</v>
      </c>
      <c r="AB133" s="158" t="n">
        <v>316.578919869784</v>
      </c>
      <c r="AC133" s="158" t="n">
        <v>150.467886436222</v>
      </c>
      <c r="AD133" s="158" t="n">
        <v>0</v>
      </c>
      <c r="AE133" s="158" t="n">
        <v>957.756886629045</v>
      </c>
      <c r="AF133" s="158" t="n">
        <v>4852.2</v>
      </c>
      <c r="AG133" s="158" t="n">
        <v>1937.2</v>
      </c>
      <c r="AH133" s="158" t="n">
        <v>1028.4</v>
      </c>
      <c r="AI133" s="158" t="n">
        <v>2224</v>
      </c>
      <c r="AJ133" s="158" t="n">
        <v>1713.6</v>
      </c>
      <c r="AK133" s="180" t="n">
        <v>4231397</v>
      </c>
      <c r="AL133" s="180" t="n">
        <v>6236150</v>
      </c>
      <c r="AM133" s="180" t="n">
        <v>7.83333333333333</v>
      </c>
      <c r="AN133" s="180" t="n">
        <v>16.6</v>
      </c>
      <c r="AO133" s="176" t="n">
        <v>402279890246.42</v>
      </c>
      <c r="AP133" s="176" t="n">
        <v>195802804418.59</v>
      </c>
      <c r="AQ133" s="176" t="n">
        <v>181620219805.92</v>
      </c>
      <c r="AR133" s="176" t="n">
        <v>105831615613.23</v>
      </c>
      <c r="AS133" s="176" t="n">
        <v>349059603339.16</v>
      </c>
      <c r="AT133" s="176" t="n">
        <v>7032.88</v>
      </c>
    </row>
    <row r="134" customFormat="false" ht="10.15" hidden="false" customHeight="true" outlineLevel="0" collapsed="false">
      <c r="A134" s="158" t="s">
        <v>203</v>
      </c>
      <c r="B134" s="158" t="n">
        <v>9090.1</v>
      </c>
      <c r="C134" s="158" t="n">
        <v>4584.7</v>
      </c>
      <c r="D134" s="158" t="n">
        <v>3812.6</v>
      </c>
      <c r="E134" s="158" t="n">
        <v>2010.9</v>
      </c>
      <c r="F134" s="158" t="n">
        <v>30049</v>
      </c>
      <c r="G134" s="158" t="n">
        <v>141584</v>
      </c>
      <c r="H134" s="158" t="n">
        <v>290315</v>
      </c>
      <c r="I134" s="158" t="n">
        <v>1452.468</v>
      </c>
      <c r="J134" s="179" t="n">
        <v>401096822140.94</v>
      </c>
      <c r="K134" s="179" t="n">
        <v>273674632594.92</v>
      </c>
      <c r="L134" s="179" t="n">
        <v>574775134076.29</v>
      </c>
      <c r="M134" s="136" t="n">
        <v>32.2130666666667</v>
      </c>
      <c r="N134" s="136" t="n">
        <v>69.37</v>
      </c>
      <c r="O134" s="158" t="n">
        <v>238.973645482181</v>
      </c>
      <c r="P134" s="158" t="n">
        <v>20.7443291073744</v>
      </c>
      <c r="Q134" s="158" t="n">
        <v>738.06635493604</v>
      </c>
      <c r="R134" s="158" t="n">
        <v>1255.70710861886</v>
      </c>
      <c r="S134" s="158" t="n">
        <v>298.70605292385</v>
      </c>
      <c r="T134" s="158" t="n">
        <v>496.727229851903</v>
      </c>
      <c r="U134" s="158" t="n">
        <v>1436.90524570598</v>
      </c>
      <c r="V134" s="158" t="n">
        <v>84.680662939691</v>
      </c>
      <c r="W134" s="158" t="n">
        <v>813.030381807163</v>
      </c>
      <c r="X134" s="158" t="n">
        <v>423.240405473733</v>
      </c>
      <c r="Y134" s="158" t="n">
        <v>1018.42430868026</v>
      </c>
      <c r="Z134" s="158" t="n">
        <v>550.461257781701</v>
      </c>
      <c r="AA134" s="158" t="n">
        <v>276.579479516506</v>
      </c>
      <c r="AB134" s="158" t="n">
        <v>339.607835684063</v>
      </c>
      <c r="AC134" s="158" t="n">
        <v>156.416483090248</v>
      </c>
      <c r="AD134" s="158" t="n">
        <v>0</v>
      </c>
      <c r="AE134" s="158" t="n">
        <v>1096.55803914283</v>
      </c>
      <c r="AF134" s="158" t="n">
        <v>5075.3</v>
      </c>
      <c r="AG134" s="158" t="n">
        <v>2010.9</v>
      </c>
      <c r="AH134" s="158" t="n">
        <v>1597.8</v>
      </c>
      <c r="AI134" s="158" t="n">
        <v>2535.2</v>
      </c>
      <c r="AJ134" s="158" t="n">
        <v>1883.6</v>
      </c>
      <c r="AK134" s="180" t="n">
        <v>4050486</v>
      </c>
      <c r="AL134" s="180" t="n">
        <v>6536582</v>
      </c>
      <c r="AM134" s="180" t="n">
        <v>8.76666666666667</v>
      </c>
      <c r="AN134" s="180" t="n">
        <v>15.8333333333333</v>
      </c>
      <c r="AO134" s="176" t="n">
        <v>707227197032.58</v>
      </c>
      <c r="AP134" s="176" t="n">
        <v>403958163758.3</v>
      </c>
      <c r="AQ134" s="176" t="n">
        <v>412561639193.64</v>
      </c>
      <c r="AR134" s="176" t="n">
        <v>215496235784.19</v>
      </c>
      <c r="AS134" s="176" t="n">
        <v>686971831097.78</v>
      </c>
      <c r="AT134" s="176" t="n">
        <v>5771.48</v>
      </c>
    </row>
    <row r="135" customFormat="false" ht="10.15" hidden="false" customHeight="true" outlineLevel="0" collapsed="false">
      <c r="A135" s="158" t="s">
        <v>204</v>
      </c>
      <c r="B135" s="158" t="n">
        <v>10020.5</v>
      </c>
      <c r="C135" s="158" t="n">
        <v>4782.5</v>
      </c>
      <c r="D135" s="158" t="n">
        <v>3884.2</v>
      </c>
      <c r="E135" s="158" t="n">
        <v>2025.3</v>
      </c>
      <c r="F135" s="158" t="n">
        <v>31196</v>
      </c>
      <c r="G135" s="158" t="n">
        <v>135800</v>
      </c>
      <c r="H135" s="158" t="n">
        <v>294180</v>
      </c>
      <c r="I135" s="158" t="n">
        <v>1676.167</v>
      </c>
      <c r="J135" s="179" t="n">
        <v>436232970038.05</v>
      </c>
      <c r="K135" s="179" t="n">
        <v>307980643831.42</v>
      </c>
      <c r="L135" s="179" t="n">
        <v>521124535291.49</v>
      </c>
      <c r="M135" s="136" t="n">
        <v>31.3180333333333</v>
      </c>
      <c r="N135" s="136" t="n">
        <v>70.4</v>
      </c>
      <c r="O135" s="158" t="n">
        <v>729.483415278288</v>
      </c>
      <c r="P135" s="158" t="n">
        <v>20.3749873761093</v>
      </c>
      <c r="Q135" s="158" t="n">
        <v>750.575201113649</v>
      </c>
      <c r="R135" s="158" t="n">
        <v>1372.96882725716</v>
      </c>
      <c r="S135" s="158" t="n">
        <v>273.512800305225</v>
      </c>
      <c r="T135" s="158" t="n">
        <v>581.155937926971</v>
      </c>
      <c r="U135" s="158" t="n">
        <v>1484.72062704594</v>
      </c>
      <c r="V135" s="158" t="n">
        <v>90.6259293912551</v>
      </c>
      <c r="W135" s="158" t="n">
        <v>879.241560094437</v>
      </c>
      <c r="X135" s="158" t="n">
        <v>409.100192227043</v>
      </c>
      <c r="Y135" s="158" t="n">
        <v>1073.33065427593</v>
      </c>
      <c r="Z135" s="158" t="n">
        <v>557.336386435456</v>
      </c>
      <c r="AA135" s="158" t="n">
        <v>290.78097047367</v>
      </c>
      <c r="AB135" s="158" t="n">
        <v>351.552897033322</v>
      </c>
      <c r="AC135" s="158" t="n">
        <v>133.367940671199</v>
      </c>
      <c r="AD135" s="158" t="n">
        <v>0</v>
      </c>
      <c r="AE135" s="158" t="n">
        <v>1413.20562908274</v>
      </c>
      <c r="AF135" s="158" t="n">
        <v>5330.3</v>
      </c>
      <c r="AG135" s="158" t="n">
        <v>2025.3</v>
      </c>
      <c r="AH135" s="158" t="n">
        <v>2376.8</v>
      </c>
      <c r="AI135" s="158" t="n">
        <v>2939.1</v>
      </c>
      <c r="AJ135" s="158" t="n">
        <v>2089.9</v>
      </c>
      <c r="AK135" s="180" t="n">
        <v>3977321</v>
      </c>
      <c r="AL135" s="180" t="n">
        <v>6755672</v>
      </c>
      <c r="AM135" s="180" t="n">
        <v>9</v>
      </c>
      <c r="AN135" s="180" t="n">
        <v>14.9333333333333</v>
      </c>
      <c r="AO135" s="176" t="n">
        <v>1130494236050.92</v>
      </c>
      <c r="AP135" s="176" t="n">
        <v>629747898229.57</v>
      </c>
      <c r="AQ135" s="176" t="n">
        <v>730191559363.93</v>
      </c>
      <c r="AR135" s="136" t="n">
        <v>332318383173.33</v>
      </c>
      <c r="AS135" s="136" t="n">
        <v>1344209091479.6</v>
      </c>
      <c r="AT135" s="176" t="n">
        <v>5062.37</v>
      </c>
    </row>
    <row r="136" customFormat="false" ht="10.15" hidden="false" customHeight="true" outlineLevel="0" collapsed="false">
      <c r="A136" s="158" t="s">
        <v>205</v>
      </c>
      <c r="B136" s="158" t="n">
        <v>10391</v>
      </c>
      <c r="C136" s="158" t="n">
        <v>5081</v>
      </c>
      <c r="D136" s="158" t="n">
        <v>5343.4</v>
      </c>
      <c r="E136" s="158" t="n">
        <v>2093.3</v>
      </c>
      <c r="F136" s="158" t="n">
        <v>31323</v>
      </c>
      <c r="G136" s="158" t="n">
        <v>127157</v>
      </c>
      <c r="H136" s="158" t="n">
        <v>293184</v>
      </c>
      <c r="I136" s="158" t="n">
        <v>2094.731</v>
      </c>
      <c r="J136" s="179" t="n">
        <v>489753418474.28</v>
      </c>
      <c r="K136" s="179" t="n">
        <v>327735189235.86</v>
      </c>
      <c r="L136" s="179" t="n">
        <v>553389997491.02</v>
      </c>
      <c r="M136" s="136" t="n">
        <v>29.4644333333333</v>
      </c>
      <c r="N136" s="136" t="n">
        <v>69.5</v>
      </c>
      <c r="O136" s="158" t="n">
        <v>388.45207910574</v>
      </c>
      <c r="P136" s="158" t="n">
        <v>19.869895228762</v>
      </c>
      <c r="Q136" s="158" t="n">
        <v>772.96662295532</v>
      </c>
      <c r="R136" s="158" t="n">
        <v>1376.75470221973</v>
      </c>
      <c r="S136" s="158" t="n">
        <v>412.580423524252</v>
      </c>
      <c r="T136" s="158" t="n">
        <v>675.893884239112</v>
      </c>
      <c r="U136" s="158" t="n">
        <v>1718.89313673027</v>
      </c>
      <c r="V136" s="158" t="n">
        <v>92.5311504508985</v>
      </c>
      <c r="W136" s="158" t="n">
        <v>843.463695306476</v>
      </c>
      <c r="X136" s="158" t="n">
        <v>440.562354763392</v>
      </c>
      <c r="Y136" s="158" t="n">
        <v>1215.14711796768</v>
      </c>
      <c r="Z136" s="158" t="n">
        <v>559.24432823951</v>
      </c>
      <c r="AA136" s="158" t="n">
        <v>293.392136782463</v>
      </c>
      <c r="AB136" s="158" t="n">
        <v>352.599452351976</v>
      </c>
      <c r="AC136" s="158" t="n">
        <v>145.697814617554</v>
      </c>
      <c r="AD136" s="158" t="n">
        <v>0</v>
      </c>
      <c r="AE136" s="158" t="n">
        <v>1508.3742218607</v>
      </c>
      <c r="AF136" s="158" t="n">
        <v>5728.1</v>
      </c>
      <c r="AG136" s="158" t="n">
        <v>2093.3</v>
      </c>
      <c r="AH136" s="158" t="n">
        <v>2341.8</v>
      </c>
      <c r="AI136" s="158" t="n">
        <v>3143.7</v>
      </c>
      <c r="AJ136" s="158" t="n">
        <v>2267.2</v>
      </c>
      <c r="AK136" s="180" t="n">
        <v>3932605</v>
      </c>
      <c r="AL136" s="180" t="n">
        <v>7542120</v>
      </c>
      <c r="AM136" s="180" t="n">
        <v>8.73333333333333</v>
      </c>
      <c r="AN136" s="180" t="n">
        <v>13.8666666666667</v>
      </c>
      <c r="AO136" s="176" t="n">
        <v>1504292545365.5</v>
      </c>
      <c r="AP136" s="176" t="n">
        <v>893186022450.94</v>
      </c>
      <c r="AQ136" s="176" t="n">
        <v>1053837251215.64</v>
      </c>
      <c r="AR136" s="176" t="n">
        <v>467206611582.63</v>
      </c>
      <c r="AS136" s="176" t="n">
        <v>2042204319861.98</v>
      </c>
      <c r="AT136" s="176" t="n">
        <v>4599.53</v>
      </c>
    </row>
    <row r="137" customFormat="false" ht="10.15" hidden="false" customHeight="true" outlineLevel="0" collapsed="false">
      <c r="A137" s="158" t="s">
        <v>206</v>
      </c>
      <c r="B137" s="158" t="n">
        <v>8894.9</v>
      </c>
      <c r="C137" s="158" t="n">
        <v>4587.1</v>
      </c>
      <c r="D137" s="158" t="n">
        <v>3220.7</v>
      </c>
      <c r="E137" s="158" t="n">
        <v>2096.2</v>
      </c>
      <c r="F137" s="158" t="n">
        <v>31347</v>
      </c>
      <c r="G137" s="158" t="n">
        <v>128976</v>
      </c>
      <c r="H137" s="158" t="n">
        <v>290291</v>
      </c>
      <c r="I137" s="158" t="n">
        <v>2177.067</v>
      </c>
      <c r="J137" s="179" t="n">
        <v>358801230283.68</v>
      </c>
      <c r="K137" s="179" t="n">
        <v>386576355968.85</v>
      </c>
      <c r="L137" s="179" t="n">
        <v>456627580300.1</v>
      </c>
      <c r="M137" s="136" t="n">
        <v>29.8988333333333</v>
      </c>
      <c r="N137" s="136" t="n">
        <v>67.97</v>
      </c>
      <c r="O137" s="158" t="n">
        <v>132.516559950071</v>
      </c>
      <c r="P137" s="158" t="n">
        <v>24.9661442626771</v>
      </c>
      <c r="Q137" s="158" t="n">
        <v>905.935154392718</v>
      </c>
      <c r="R137" s="158" t="n">
        <v>1144.2455972071</v>
      </c>
      <c r="S137" s="158" t="n">
        <v>443.637291745005</v>
      </c>
      <c r="T137" s="158" t="n">
        <v>376.538308236286</v>
      </c>
      <c r="U137" s="158" t="n">
        <v>1850.99234604186</v>
      </c>
      <c r="V137" s="158" t="n">
        <v>85.5823192406849</v>
      </c>
      <c r="W137" s="158" t="n">
        <v>800.296499935922</v>
      </c>
      <c r="X137" s="158" t="n">
        <v>438.542476242881</v>
      </c>
      <c r="Y137" s="158" t="n">
        <v>1054.08459729106</v>
      </c>
      <c r="Z137" s="158" t="n">
        <v>591.401517769738</v>
      </c>
      <c r="AA137" s="158" t="n">
        <v>295.587064559226</v>
      </c>
      <c r="AB137" s="158" t="n">
        <v>345.343423329511</v>
      </c>
      <c r="AC137" s="158" t="n">
        <v>169.868007999759</v>
      </c>
      <c r="AD137" s="158" t="n">
        <v>0.0115638863343631</v>
      </c>
      <c r="AE137" s="158" t="n">
        <v>1336.20938666562</v>
      </c>
      <c r="AF137" s="158" t="n">
        <v>5285.4</v>
      </c>
      <c r="AG137" s="158" t="n">
        <v>2096.2</v>
      </c>
      <c r="AH137" s="158" t="n">
        <v>1281.8</v>
      </c>
      <c r="AI137" s="158" t="n">
        <v>3032.4</v>
      </c>
      <c r="AJ137" s="158" t="n">
        <v>1782.2</v>
      </c>
      <c r="AK137" s="180" t="n">
        <v>3910081</v>
      </c>
      <c r="AL137" s="180" t="n">
        <v>7856291</v>
      </c>
      <c r="AM137" s="178" t="n">
        <v>7.46666666666667</v>
      </c>
      <c r="AN137" s="178" t="n">
        <v>12.8</v>
      </c>
      <c r="AO137" s="176" t="n">
        <v>506010209358.45</v>
      </c>
      <c r="AP137" s="176" t="n">
        <v>208902330244.15</v>
      </c>
      <c r="AQ137" s="176" t="n">
        <v>330532026853.8</v>
      </c>
      <c r="AR137" s="176" t="n">
        <v>100178513836.05</v>
      </c>
      <c r="AS137" s="176" t="n">
        <v>564087719292.17</v>
      </c>
      <c r="AT137" s="176" t="n">
        <v>4183.55</v>
      </c>
    </row>
    <row r="138" customFormat="false" ht="10.15" hidden="false" customHeight="true" outlineLevel="0" collapsed="false">
      <c r="A138" s="158" t="s">
        <v>207</v>
      </c>
      <c r="B138" s="158" t="n">
        <v>9544.6</v>
      </c>
      <c r="C138" s="158" t="n">
        <v>4862.1</v>
      </c>
      <c r="D138" s="158" t="n">
        <v>4110.5</v>
      </c>
      <c r="E138" s="158" t="n">
        <v>2145.5</v>
      </c>
      <c r="F138" s="158" t="n">
        <v>35478</v>
      </c>
      <c r="G138" s="158" t="n">
        <v>122059</v>
      </c>
      <c r="H138" s="158" t="n">
        <v>287504</v>
      </c>
      <c r="I138" s="158" t="n">
        <v>2228.749</v>
      </c>
      <c r="J138" s="179" t="n">
        <v>435337823473.29</v>
      </c>
      <c r="K138" s="179" t="n">
        <v>548747618381.68</v>
      </c>
      <c r="L138" s="179" t="n">
        <v>625199210419.99</v>
      </c>
      <c r="M138" s="136" t="n">
        <v>30.2388608461615</v>
      </c>
      <c r="N138" s="136" t="n">
        <v>70.03</v>
      </c>
      <c r="O138" s="158" t="n">
        <v>230.25914455082</v>
      </c>
      <c r="P138" s="158" t="n">
        <v>26.0903932924995</v>
      </c>
      <c r="Q138" s="158" t="n">
        <v>925.028135356205</v>
      </c>
      <c r="R138" s="158" t="n">
        <v>1446.30848859749</v>
      </c>
      <c r="S138" s="158" t="n">
        <v>324.638560321035</v>
      </c>
      <c r="T138" s="158" t="n">
        <v>612.235160950709</v>
      </c>
      <c r="U138" s="158" t="n">
        <v>1862.60199756217</v>
      </c>
      <c r="V138" s="158" t="n">
        <v>98.8873369523451</v>
      </c>
      <c r="W138" s="158" t="n">
        <v>912.927034719373</v>
      </c>
      <c r="X138" s="158" t="n">
        <v>434.349796164306</v>
      </c>
      <c r="Y138" s="158" t="n">
        <v>1177.0512535095</v>
      </c>
      <c r="Z138" s="158" t="n">
        <v>600.299222475595</v>
      </c>
      <c r="AA138" s="158" t="n">
        <v>296.013888094512</v>
      </c>
      <c r="AB138" s="158" t="n">
        <v>368.117640323764</v>
      </c>
      <c r="AC138" s="158" t="n">
        <v>177.471951616398</v>
      </c>
      <c r="AD138" s="158" t="n">
        <v>0.0116257772195317</v>
      </c>
      <c r="AE138" s="158" t="n">
        <v>1484.74363045893</v>
      </c>
      <c r="AF138" s="158" t="n">
        <v>5664.7</v>
      </c>
      <c r="AG138" s="158" t="n">
        <v>2145.5</v>
      </c>
      <c r="AH138" s="158" t="n">
        <v>2291.9</v>
      </c>
      <c r="AI138" s="158" t="n">
        <v>3276.6</v>
      </c>
      <c r="AJ138" s="158" t="n">
        <v>2274.8</v>
      </c>
      <c r="AK138" s="180" t="n">
        <v>4072182</v>
      </c>
      <c r="AL138" s="180" t="n">
        <v>8504007</v>
      </c>
      <c r="AM138" s="178" t="n">
        <v>6.23333333333333</v>
      </c>
      <c r="AN138" s="178" t="n">
        <v>11.3666666666667</v>
      </c>
      <c r="AO138" s="176" t="n">
        <v>856853733052.22</v>
      </c>
      <c r="AP138" s="176" t="n">
        <v>491848778117.4</v>
      </c>
      <c r="AQ138" s="176" t="n">
        <v>677361713050.06</v>
      </c>
      <c r="AR138" s="176" t="n">
        <v>232196491914.07</v>
      </c>
      <c r="AS138" s="176" t="n">
        <v>1150901981310.16</v>
      </c>
      <c r="AT138" s="176" t="n">
        <v>3892.98</v>
      </c>
    </row>
    <row r="139" customFormat="false" ht="10.15" hidden="false" customHeight="true" outlineLevel="0" collapsed="false">
      <c r="A139" s="158" t="s">
        <v>208</v>
      </c>
      <c r="B139" s="158" t="n">
        <v>10403.9</v>
      </c>
      <c r="C139" s="158" t="n">
        <v>5130.7</v>
      </c>
      <c r="D139" s="158" t="n">
        <v>3978.6</v>
      </c>
      <c r="E139" s="158" t="n">
        <v>2167.5</v>
      </c>
      <c r="F139" s="158" t="n">
        <v>34850</v>
      </c>
      <c r="G139" s="158" t="n">
        <v>139964</v>
      </c>
      <c r="H139" s="158" t="n">
        <v>289139</v>
      </c>
      <c r="I139" s="158" t="n">
        <v>2498.32</v>
      </c>
      <c r="J139" s="179" t="n">
        <v>447377558756.39</v>
      </c>
      <c r="K139" s="179" t="n">
        <v>406929565586.53</v>
      </c>
      <c r="L139" s="179" t="n">
        <v>574731496043.75</v>
      </c>
      <c r="M139" s="136" t="n">
        <v>30.6209259765394</v>
      </c>
      <c r="N139" s="136" t="n">
        <v>71.07</v>
      </c>
      <c r="O139" s="158" t="n">
        <v>627.299052618161</v>
      </c>
      <c r="P139" s="158" t="n">
        <v>23.575064108297</v>
      </c>
      <c r="Q139" s="158" t="n">
        <v>986.518148000577</v>
      </c>
      <c r="R139" s="158" t="n">
        <v>1549.25475340663</v>
      </c>
      <c r="S139" s="158" t="n">
        <v>312.983385496404</v>
      </c>
      <c r="T139" s="158" t="n">
        <v>750.008454745328</v>
      </c>
      <c r="U139" s="158" t="n">
        <v>1964.56022606457</v>
      </c>
      <c r="V139" s="158" t="n">
        <v>105.953559443021</v>
      </c>
      <c r="W139" s="158" t="n">
        <v>974.341171578832</v>
      </c>
      <c r="X139" s="158" t="n">
        <v>438.390813919408</v>
      </c>
      <c r="Y139" s="158" t="n">
        <v>1246.3429635653</v>
      </c>
      <c r="Z139" s="158" t="n">
        <v>609.412144689348</v>
      </c>
      <c r="AA139" s="158" t="n">
        <v>312.771275576079</v>
      </c>
      <c r="AB139" s="158" t="n">
        <v>382.992974092915</v>
      </c>
      <c r="AC139" s="158" t="n">
        <v>168.321582940787</v>
      </c>
      <c r="AD139" s="158" t="n">
        <v>0.0117244327611078</v>
      </c>
      <c r="AE139" s="158" t="n">
        <v>1633.72666410173</v>
      </c>
      <c r="AF139" s="158" t="n">
        <v>6068.9</v>
      </c>
      <c r="AG139" s="158" t="n">
        <v>2167.5</v>
      </c>
      <c r="AH139" s="158" t="n">
        <v>3306.2</v>
      </c>
      <c r="AI139" s="158" t="n">
        <v>3354.2</v>
      </c>
      <c r="AJ139" s="158" t="n">
        <v>2753.4</v>
      </c>
      <c r="AK139" s="180" t="n">
        <v>4300462</v>
      </c>
      <c r="AL139" s="180" t="n">
        <v>8965254</v>
      </c>
      <c r="AM139" s="178" t="n">
        <v>5.36666666666667</v>
      </c>
      <c r="AN139" s="178" t="n">
        <v>10.0666666666667</v>
      </c>
      <c r="AO139" s="176" t="n">
        <v>1307401995943.26</v>
      </c>
      <c r="AP139" s="176" t="n">
        <v>822207243769.95</v>
      </c>
      <c r="AQ139" s="176" t="n">
        <v>1025246019005.49</v>
      </c>
      <c r="AR139" s="176" t="n">
        <v>343302794523.62</v>
      </c>
      <c r="AS139" s="176" t="n">
        <v>1766035468150.15</v>
      </c>
      <c r="AT139" s="176" t="n">
        <v>3980.41</v>
      </c>
    </row>
    <row r="140" customFormat="false" ht="10.15" hidden="false" customHeight="true" outlineLevel="0" collapsed="false">
      <c r="A140" s="158" t="s">
        <v>209</v>
      </c>
      <c r="B140" s="158" t="n">
        <v>10918.8</v>
      </c>
      <c r="C140" s="158" t="n">
        <v>5413.9</v>
      </c>
      <c r="D140" s="158" t="n">
        <v>5991.2</v>
      </c>
      <c r="E140" s="158" t="n">
        <v>2262.1</v>
      </c>
      <c r="F140" s="158" t="n">
        <v>34550</v>
      </c>
      <c r="G140" s="158" t="n">
        <v>144146</v>
      </c>
      <c r="H140" s="158" t="n">
        <v>297805</v>
      </c>
      <c r="I140" s="158" t="n">
        <v>2940.392</v>
      </c>
      <c r="J140" s="179" t="n">
        <v>548981235385.68</v>
      </c>
      <c r="K140" s="179" t="n">
        <v>432317541773.79</v>
      </c>
      <c r="L140" s="179" t="n">
        <v>622692380430.29</v>
      </c>
      <c r="M140" s="136" t="n">
        <v>30.7130411971895</v>
      </c>
      <c r="N140" s="136" t="n">
        <v>70.1</v>
      </c>
      <c r="O140" s="158" t="n">
        <v>461.458261195803</v>
      </c>
      <c r="P140" s="158" t="n">
        <v>22.3458779329686</v>
      </c>
      <c r="Q140" s="158" t="n">
        <v>1025.33082521871</v>
      </c>
      <c r="R140" s="158" t="n">
        <v>1794.84858363514</v>
      </c>
      <c r="S140" s="158" t="n">
        <v>445.828919545426</v>
      </c>
      <c r="T140" s="158" t="n">
        <v>849.031899713746</v>
      </c>
      <c r="U140" s="158" t="n">
        <v>2342.8185434141</v>
      </c>
      <c r="V140" s="158" t="n">
        <v>112.85269383867</v>
      </c>
      <c r="W140" s="158" t="n">
        <v>974.899484999567</v>
      </c>
      <c r="X140" s="158" t="n">
        <v>462.22635023917</v>
      </c>
      <c r="Y140" s="158" t="n">
        <v>1424.04081338273</v>
      </c>
      <c r="Z140" s="158" t="n">
        <v>622.435757273723</v>
      </c>
      <c r="AA140" s="158" t="n">
        <v>321.594959010777</v>
      </c>
      <c r="AB140" s="158" t="n">
        <v>390.849369010205</v>
      </c>
      <c r="AC140" s="158" t="n">
        <v>184.925721388673</v>
      </c>
      <c r="AD140" s="158" t="n">
        <v>0.0116728773922625</v>
      </c>
      <c r="AE140" s="158" t="n">
        <v>1813.78397875949</v>
      </c>
      <c r="AF140" s="158" t="n">
        <v>6598.6</v>
      </c>
      <c r="AG140" s="158" t="n">
        <v>2262.1</v>
      </c>
      <c r="AH140" s="158" t="n">
        <v>3592.8</v>
      </c>
      <c r="AI140" s="158" t="n">
        <v>3866.1</v>
      </c>
      <c r="AJ140" s="158" t="n">
        <v>2979.2</v>
      </c>
      <c r="AK140" s="180" t="n">
        <v>4525840</v>
      </c>
      <c r="AL140" s="180" t="n">
        <v>9908469</v>
      </c>
      <c r="AM140" s="178" t="n">
        <v>4.96666666666667</v>
      </c>
      <c r="AN140" s="178" t="n">
        <v>9.03333333333333</v>
      </c>
      <c r="AO140" s="176" t="n">
        <v>1770451510719.54</v>
      </c>
      <c r="AP140" s="176" t="n">
        <v>1199567857698.5</v>
      </c>
      <c r="AQ140" s="176" t="n">
        <v>1406312673864.43</v>
      </c>
      <c r="AR140" s="176" t="n">
        <v>344990897996.02</v>
      </c>
      <c r="AS140" s="176" t="n">
        <v>2508102112087.78</v>
      </c>
      <c r="AT140" s="176" t="n">
        <v>3470.73</v>
      </c>
    </row>
    <row r="141" customFormat="false" ht="10.15" hidden="false" customHeight="true" outlineLevel="0" collapsed="false">
      <c r="A141" s="158" t="s">
        <v>210</v>
      </c>
      <c r="B141" s="158" t="n">
        <v>13255.3229618053</v>
      </c>
      <c r="C141" s="158" t="n">
        <v>6846.2</v>
      </c>
      <c r="D141" s="158" t="n">
        <v>3575.4</v>
      </c>
      <c r="E141" s="158" t="n">
        <v>2652.5</v>
      </c>
      <c r="F141" s="158" t="n">
        <v>35391</v>
      </c>
      <c r="G141" s="158" t="n">
        <v>149014</v>
      </c>
      <c r="H141" s="158" t="n">
        <v>311532</v>
      </c>
      <c r="I141" s="158" t="n">
        <v>3219.603</v>
      </c>
      <c r="J141" s="179" t="n">
        <v>398327805579.86</v>
      </c>
      <c r="K141" s="179" t="n">
        <v>560800987070.88</v>
      </c>
      <c r="L141" s="179" t="n">
        <v>728537836865.18</v>
      </c>
      <c r="M141" s="136" t="n">
        <v>29.2697666666667</v>
      </c>
      <c r="N141" s="136" t="n">
        <v>69.43</v>
      </c>
      <c r="O141" s="158" t="n">
        <v>195.402977466626</v>
      </c>
      <c r="P141" s="158" t="n">
        <v>28.0434220293928</v>
      </c>
      <c r="Q141" s="158" t="n">
        <v>1150.69788133918</v>
      </c>
      <c r="R141" s="158" t="n">
        <v>1451.50603016522</v>
      </c>
      <c r="S141" s="158" t="n">
        <v>516.265134633197</v>
      </c>
      <c r="T141" s="158" t="n">
        <v>568.173284135708</v>
      </c>
      <c r="U141" s="158" t="n">
        <v>1998.41819928915</v>
      </c>
      <c r="V141" s="158" t="n">
        <v>98.2906422579645</v>
      </c>
      <c r="W141" s="158" t="n">
        <v>896.953920955081</v>
      </c>
      <c r="X141" s="158" t="n">
        <v>450.663731213863</v>
      </c>
      <c r="Y141" s="158" t="n">
        <v>1946.37056559053</v>
      </c>
      <c r="Z141" s="158" t="n">
        <v>815.986688129989</v>
      </c>
      <c r="AA141" s="158" t="n">
        <v>342.673663787003</v>
      </c>
      <c r="AB141" s="158" t="n">
        <v>412.279330029323</v>
      </c>
      <c r="AC141" s="158" t="n">
        <v>193.771860927335</v>
      </c>
      <c r="AD141" s="158" t="n">
        <v>83.4772571955986</v>
      </c>
      <c r="AE141" s="158" t="n">
        <v>1695.28703272171</v>
      </c>
      <c r="AF141" s="158" t="n">
        <v>6755.2</v>
      </c>
      <c r="AG141" s="158" t="n">
        <v>2652.5</v>
      </c>
      <c r="AH141" s="158" t="n">
        <v>2120.6</v>
      </c>
      <c r="AI141" s="158" t="n">
        <v>3607.1</v>
      </c>
      <c r="AJ141" s="158" t="n">
        <v>2386.2</v>
      </c>
      <c r="AK141" s="180" t="n">
        <v>4589559</v>
      </c>
      <c r="AL141" s="180" t="n">
        <v>10101640</v>
      </c>
      <c r="AM141" s="180" t="n">
        <v>4.36666666666667</v>
      </c>
      <c r="AN141" s="180" t="n">
        <v>8.66666666666667</v>
      </c>
      <c r="AO141" s="176" t="n">
        <v>554593524862.3</v>
      </c>
      <c r="AP141" s="176" t="n">
        <v>301858403825.53</v>
      </c>
      <c r="AQ141" s="176" t="n">
        <v>440575116176.35</v>
      </c>
      <c r="AR141" s="176" t="n">
        <v>975316744</v>
      </c>
      <c r="AS141" s="176" t="n">
        <v>717949414690.1</v>
      </c>
      <c r="AT141" s="173" t="n">
        <v>3358.19</v>
      </c>
    </row>
    <row r="142" customFormat="false" ht="10.15" hidden="false" customHeight="true" outlineLevel="0" collapsed="false">
      <c r="A142" s="158" t="s">
        <v>211</v>
      </c>
      <c r="B142" s="158" t="n">
        <v>14345.2774578807</v>
      </c>
      <c r="C142" s="158" t="n">
        <v>7243.8</v>
      </c>
      <c r="D142" s="158" t="n">
        <v>4563.3</v>
      </c>
      <c r="E142" s="158" t="n">
        <v>2714.9</v>
      </c>
      <c r="F142" s="158" t="n">
        <v>36836</v>
      </c>
      <c r="G142" s="158" t="n">
        <v>158916</v>
      </c>
      <c r="H142" s="158" t="n">
        <v>329693</v>
      </c>
      <c r="I142" s="158" t="n">
        <v>3585.095</v>
      </c>
      <c r="J142" s="179" t="n">
        <v>487395862368.59</v>
      </c>
      <c r="K142" s="179" t="n">
        <v>691353193470.8</v>
      </c>
      <c r="L142" s="179" t="n">
        <v>950730195962.39</v>
      </c>
      <c r="M142" s="136" t="n">
        <v>27.9858629260314</v>
      </c>
      <c r="N142" s="136" t="n">
        <v>70.7</v>
      </c>
      <c r="O142" s="158" t="n">
        <v>321.847904130278</v>
      </c>
      <c r="P142" s="158" t="n">
        <v>21.5087037853049</v>
      </c>
      <c r="Q142" s="158" t="n">
        <v>1218.76007380381</v>
      </c>
      <c r="R142" s="158" t="n">
        <v>1698.02758767609</v>
      </c>
      <c r="S142" s="158" t="n">
        <v>378.659847589671</v>
      </c>
      <c r="T142" s="158" t="n">
        <v>887.140119614747</v>
      </c>
      <c r="U142" s="158" t="n">
        <v>2135.76209419592</v>
      </c>
      <c r="V142" s="158" t="n">
        <v>114.176462775759</v>
      </c>
      <c r="W142" s="158" t="n">
        <v>1001.83505612241</v>
      </c>
      <c r="X142" s="158" t="n">
        <v>465.874914159637</v>
      </c>
      <c r="Y142" s="158" t="n">
        <v>2139.09547336016</v>
      </c>
      <c r="Z142" s="158" t="n">
        <v>830.571186874963</v>
      </c>
      <c r="AA142" s="158" t="n">
        <v>337.186344836506</v>
      </c>
      <c r="AB142" s="158" t="n">
        <v>437.921767436196</v>
      </c>
      <c r="AC142" s="158" t="n">
        <v>203.444451164603</v>
      </c>
      <c r="AD142" s="158" t="n">
        <v>84.7300031197467</v>
      </c>
      <c r="AE142" s="158" t="n">
        <v>2037.13817487554</v>
      </c>
      <c r="AF142" s="158" t="n">
        <v>7240.2</v>
      </c>
      <c r="AG142" s="158" t="n">
        <v>2714.9</v>
      </c>
      <c r="AH142" s="158" t="n">
        <v>3060.1</v>
      </c>
      <c r="AI142" s="158" t="n">
        <v>4156.3</v>
      </c>
      <c r="AJ142" s="158" t="n">
        <v>2923.3</v>
      </c>
      <c r="AK142" s="180" t="n">
        <v>4990084</v>
      </c>
      <c r="AL142" s="180" t="n">
        <v>10598883</v>
      </c>
      <c r="AM142" s="180" t="n">
        <v>4.13333333333333</v>
      </c>
      <c r="AN142" s="180" t="n">
        <v>8.33333333333333</v>
      </c>
      <c r="AO142" s="176" t="n">
        <v>1167053113624.19</v>
      </c>
      <c r="AP142" s="176" t="n">
        <v>681392228150.02</v>
      </c>
      <c r="AQ142" s="176" t="n">
        <v>963618118399.54</v>
      </c>
      <c r="AR142" s="176" t="n">
        <v>1807515294.66</v>
      </c>
      <c r="AS142" s="176" t="n">
        <v>1626531664408.69</v>
      </c>
      <c r="AT142" s="173" t="n">
        <v>3346.84</v>
      </c>
    </row>
    <row r="143" customFormat="false" ht="10.15" hidden="false" customHeight="true" outlineLevel="0" collapsed="false">
      <c r="A143" s="158" t="s">
        <v>212</v>
      </c>
      <c r="B143" s="158" t="n">
        <v>15615.0963570587</v>
      </c>
      <c r="C143" s="158" t="n">
        <v>7724.7</v>
      </c>
      <c r="D143" s="158" t="n">
        <v>4606.7</v>
      </c>
      <c r="E143" s="158" t="n">
        <v>2721.7</v>
      </c>
      <c r="F143" s="158" t="n">
        <v>34849</v>
      </c>
      <c r="G143" s="158" t="n">
        <v>157217</v>
      </c>
      <c r="H143" s="158" t="n">
        <v>321747</v>
      </c>
      <c r="I143" s="158" t="n">
        <v>3995.038</v>
      </c>
      <c r="J143" s="179" t="n">
        <v>492821568461.31</v>
      </c>
      <c r="K143" s="179" t="n">
        <v>520565684252.41</v>
      </c>
      <c r="L143" s="179" t="n">
        <v>884991874583.3</v>
      </c>
      <c r="M143" s="136" t="n">
        <v>29.0525596720239</v>
      </c>
      <c r="N143" s="136" t="n">
        <v>71.87</v>
      </c>
      <c r="O143" s="158" t="n">
        <v>851.282618281213</v>
      </c>
      <c r="P143" s="158" t="n">
        <v>26.3167793385002</v>
      </c>
      <c r="Q143" s="158" t="n">
        <v>1218.11980975253</v>
      </c>
      <c r="R143" s="158" t="n">
        <v>1769.8403162608</v>
      </c>
      <c r="S143" s="158" t="n">
        <v>351.147488826534</v>
      </c>
      <c r="T143" s="158" t="n">
        <v>1145.43696296946</v>
      </c>
      <c r="U143" s="158" t="n">
        <v>2284.30030363287</v>
      </c>
      <c r="V143" s="158" t="n">
        <v>124.667512776973</v>
      </c>
      <c r="W143" s="158" t="n">
        <v>1070.23464538325</v>
      </c>
      <c r="X143" s="158" t="n">
        <v>498.615126470138</v>
      </c>
      <c r="Y143" s="158" t="n">
        <v>2244.27949824884</v>
      </c>
      <c r="Z143" s="158" t="n">
        <v>836.444485962531</v>
      </c>
      <c r="AA143" s="158" t="n">
        <v>350.004406577151</v>
      </c>
      <c r="AB143" s="158" t="n">
        <v>451.596499371555</v>
      </c>
      <c r="AC143" s="158" t="n">
        <v>203.230219655139</v>
      </c>
      <c r="AD143" s="158" t="n">
        <v>84.8400416130841</v>
      </c>
      <c r="AE143" s="158" t="n">
        <v>2153.21273209791</v>
      </c>
      <c r="AF143" s="158" t="n">
        <v>7711.6</v>
      </c>
      <c r="AG143" s="158" t="n">
        <v>2721.7</v>
      </c>
      <c r="AH143" s="158" t="n">
        <v>4170.9</v>
      </c>
      <c r="AI143" s="158" t="n">
        <v>4197.2</v>
      </c>
      <c r="AJ143" s="158" t="n">
        <v>3191.1</v>
      </c>
      <c r="AK143" s="180" t="n">
        <v>5535103</v>
      </c>
      <c r="AL143" s="180" t="n">
        <v>11008309</v>
      </c>
      <c r="AM143" s="180" t="n">
        <v>4.03333333333333</v>
      </c>
      <c r="AN143" s="180" t="n">
        <v>7.93333333333333</v>
      </c>
      <c r="AO143" s="176" t="n">
        <v>1790373712689.04</v>
      </c>
      <c r="AP143" s="176" t="n">
        <v>1087893456927.89</v>
      </c>
      <c r="AQ143" s="176" t="n">
        <v>1479372990280.55</v>
      </c>
      <c r="AR143" s="176" t="n">
        <v>2016411979.11</v>
      </c>
      <c r="AS143" s="176" t="n">
        <v>2591070392362.16</v>
      </c>
      <c r="AT143" s="173" t="n">
        <v>3650.97</v>
      </c>
    </row>
    <row r="144" customFormat="false" ht="10.15" hidden="false" customHeight="true" outlineLevel="0" collapsed="false">
      <c r="A144" s="158" t="s">
        <v>213</v>
      </c>
      <c r="B144" s="158" t="n">
        <v>16482.4205997992</v>
      </c>
      <c r="C144" s="158" t="n">
        <v>8148.9</v>
      </c>
      <c r="D144" s="158" t="n">
        <v>7249.2</v>
      </c>
      <c r="E144" s="158" t="n">
        <v>2783.6</v>
      </c>
      <c r="F144" s="158" t="n">
        <v>34732</v>
      </c>
      <c r="G144" s="158" t="n">
        <v>162764</v>
      </c>
      <c r="H144" s="158" t="n">
        <v>329842</v>
      </c>
      <c r="I144" s="158" t="n">
        <v>4190.553</v>
      </c>
      <c r="J144" s="179" t="n">
        <v>617263810795.46</v>
      </c>
      <c r="K144" s="179" t="n">
        <v>497825859760.32</v>
      </c>
      <c r="L144" s="179" t="n">
        <v>964071089437.85</v>
      </c>
      <c r="M144" s="136" t="n">
        <v>31.221176218999</v>
      </c>
      <c r="N144" s="136" t="n">
        <v>70.9</v>
      </c>
      <c r="O144" s="158" t="n">
        <v>575.48363827068</v>
      </c>
      <c r="P144" s="158" t="n">
        <v>20.6419616331175</v>
      </c>
      <c r="Q144" s="158" t="n">
        <v>1330.30171866904</v>
      </c>
      <c r="R144" s="158" t="n">
        <v>1910.99555454635</v>
      </c>
      <c r="S144" s="158" t="n">
        <v>487.531660074158</v>
      </c>
      <c r="T144" s="158" t="n">
        <v>1340.97167738958</v>
      </c>
      <c r="U144" s="158" t="n">
        <v>2659.26492422499</v>
      </c>
      <c r="V144" s="158" t="n">
        <v>130.193853665644</v>
      </c>
      <c r="W144" s="158" t="n">
        <v>1058.52767720647</v>
      </c>
      <c r="X144" s="158" t="n">
        <v>527.834774156363</v>
      </c>
      <c r="Y144" s="158" t="n">
        <v>2557.43748228179</v>
      </c>
      <c r="Z144" s="158" t="n">
        <v>845.842086432517</v>
      </c>
      <c r="AA144" s="158" t="n">
        <v>353.100994739826</v>
      </c>
      <c r="AB144" s="158" t="n">
        <v>459.383146159106</v>
      </c>
      <c r="AC144" s="158" t="n">
        <v>220.797626369632</v>
      </c>
      <c r="AD144" s="158" t="n">
        <v>85.5256660715705</v>
      </c>
      <c r="AE144" s="158" t="n">
        <v>2312.7716992982</v>
      </c>
      <c r="AF144" s="158" t="n">
        <v>8256.6</v>
      </c>
      <c r="AG144" s="158" t="n">
        <v>2783.6</v>
      </c>
      <c r="AH144" s="158" t="n">
        <v>4430.5</v>
      </c>
      <c r="AI144" s="158" t="n">
        <v>4904.6</v>
      </c>
      <c r="AJ144" s="158" t="n">
        <v>3510.2</v>
      </c>
      <c r="AK144" s="180" t="n">
        <v>6055441</v>
      </c>
      <c r="AL144" s="132" t="n">
        <v>11956606</v>
      </c>
      <c r="AM144" s="180" t="n">
        <v>5.23333333333333</v>
      </c>
      <c r="AN144" s="180" t="n">
        <v>8.9</v>
      </c>
      <c r="AO144" s="176" t="n">
        <v>2357455606270.09</v>
      </c>
      <c r="AP144" s="176" t="n">
        <v>1543752871824.5</v>
      </c>
      <c r="AQ144" s="176" t="n">
        <v>2042548612837.5</v>
      </c>
      <c r="AR144" s="176" t="n">
        <v>2190625518.66</v>
      </c>
      <c r="AS144" s="176" t="n">
        <v>3710302048264.11</v>
      </c>
      <c r="AT144" s="173" t="n">
        <v>3605.95</v>
      </c>
    </row>
    <row r="145" customFormat="false" ht="10.15" hidden="false" customHeight="true" outlineLevel="0" collapsed="false">
      <c r="A145" s="158" t="s">
        <v>214</v>
      </c>
      <c r="B145" s="158" t="n">
        <v>13954.5981997584</v>
      </c>
      <c r="C145" s="158" t="n">
        <v>7377.2</v>
      </c>
      <c r="D145" s="158" t="n">
        <v>4583.6</v>
      </c>
      <c r="E145" s="158" t="n">
        <v>3035.2</v>
      </c>
      <c r="F145" s="158" t="n">
        <v>36386</v>
      </c>
      <c r="G145" s="158" t="n">
        <v>169234</v>
      </c>
      <c r="H145" s="158" t="n">
        <v>339825</v>
      </c>
      <c r="I145" s="158" t="n">
        <v>4291.702</v>
      </c>
      <c r="J145" s="179" t="n">
        <v>457733276839.26</v>
      </c>
      <c r="K145" s="179" t="n">
        <v>568810304524.96</v>
      </c>
      <c r="L145" s="179" t="n">
        <v>812961373970.62</v>
      </c>
      <c r="M145" s="136" t="n">
        <v>30.2624228649331</v>
      </c>
      <c r="N145" s="136" t="n">
        <v>70.07</v>
      </c>
      <c r="O145" s="158" t="n">
        <v>217.987235292885</v>
      </c>
      <c r="P145" s="158" t="n">
        <v>29.7471964013862</v>
      </c>
      <c r="Q145" s="158" t="n">
        <v>1391.46220483057</v>
      </c>
      <c r="R145" s="158" t="n">
        <v>1639.07872379608</v>
      </c>
      <c r="S145" s="158" t="n">
        <v>514.855999781557</v>
      </c>
      <c r="T145" s="158" t="n">
        <v>637.934747221794</v>
      </c>
      <c r="U145" s="158" t="n">
        <v>2285.08067976086</v>
      </c>
      <c r="V145" s="158" t="n">
        <v>112.414080578453</v>
      </c>
      <c r="W145" s="158" t="n">
        <v>1028.61458154185</v>
      </c>
      <c r="X145" s="158" t="n">
        <v>564.129960025229</v>
      </c>
      <c r="Y145" s="158" t="n">
        <v>2300.41761145138</v>
      </c>
      <c r="Z145" s="158" t="n">
        <v>988.520515914907</v>
      </c>
      <c r="AA145" s="158" t="n">
        <v>368.937536652362</v>
      </c>
      <c r="AB145" s="158" t="n">
        <v>447.025272502713</v>
      </c>
      <c r="AC145" s="158" t="n">
        <v>214.819721602082</v>
      </c>
      <c r="AD145" s="158" t="n">
        <v>91.5969321713841</v>
      </c>
      <c r="AE145" s="158" t="n">
        <v>2092.39508852773</v>
      </c>
      <c r="AF145" s="158" t="n">
        <v>7714.7</v>
      </c>
      <c r="AG145" s="158" t="n">
        <v>3035.2</v>
      </c>
      <c r="AH145" s="158" t="n">
        <v>2486.6</v>
      </c>
      <c r="AI145" s="158" t="n">
        <v>4359.4</v>
      </c>
      <c r="AJ145" s="158" t="n">
        <v>2821.5</v>
      </c>
      <c r="AK145" s="180" t="n">
        <v>6427486</v>
      </c>
      <c r="AL145" s="132" t="n">
        <v>12063760</v>
      </c>
      <c r="AM145" s="178" t="n">
        <v>5.46666666666667</v>
      </c>
      <c r="AN145" s="178" t="n">
        <v>8.96666666666667</v>
      </c>
      <c r="AO145" s="176" t="n">
        <v>631230290799.57</v>
      </c>
      <c r="AP145" s="176" t="n">
        <v>358027376085.88</v>
      </c>
      <c r="AQ145" s="176" t="n">
        <v>612663726349.31</v>
      </c>
      <c r="AR145" s="176" t="n">
        <v>210071162.76</v>
      </c>
      <c r="AS145" s="176" t="n">
        <v>956811700137.3</v>
      </c>
      <c r="AT145" s="173" t="n">
        <v>4451.4</v>
      </c>
    </row>
    <row r="146" customFormat="false" ht="10.15" hidden="false" customHeight="true" outlineLevel="0" collapsed="false">
      <c r="A146" s="158" t="s">
        <v>215</v>
      </c>
      <c r="B146" s="158" t="n">
        <v>14961.0065222381</v>
      </c>
      <c r="C146" s="158" t="n">
        <v>7775.5</v>
      </c>
      <c r="D146" s="158" t="n">
        <v>5377.6</v>
      </c>
      <c r="E146" s="158" t="n">
        <v>3091.7</v>
      </c>
      <c r="F146" s="158" t="n">
        <v>41529</v>
      </c>
      <c r="G146" s="158" t="n">
        <v>175357</v>
      </c>
      <c r="H146" s="158" t="n">
        <v>341725</v>
      </c>
      <c r="I146" s="158" t="n">
        <v>4423.59</v>
      </c>
      <c r="J146" s="179" t="n">
        <v>548668576744.36</v>
      </c>
      <c r="K146" s="179" t="n">
        <v>728872044341.21</v>
      </c>
      <c r="L146" s="179" t="n">
        <v>1013292994371.51</v>
      </c>
      <c r="M146" s="136" t="n">
        <v>29.995985021389</v>
      </c>
      <c r="N146" s="136" t="n">
        <v>71.93</v>
      </c>
      <c r="O146" s="158" t="n">
        <v>354.345922586369</v>
      </c>
      <c r="P146" s="158" t="n">
        <v>23.4071032868686</v>
      </c>
      <c r="Q146" s="158" t="n">
        <v>1323.71540815558</v>
      </c>
      <c r="R146" s="158" t="n">
        <v>1889.57334398703</v>
      </c>
      <c r="S146" s="158" t="n">
        <v>362.451406650578</v>
      </c>
      <c r="T146" s="158" t="n">
        <v>997.721106098175</v>
      </c>
      <c r="U146" s="158" t="n">
        <v>2349.59686658831</v>
      </c>
      <c r="V146" s="158" t="n">
        <v>127.210365726284</v>
      </c>
      <c r="W146" s="158" t="n">
        <v>1155.09579348069</v>
      </c>
      <c r="X146" s="158" t="n">
        <v>577.254637447497</v>
      </c>
      <c r="Y146" s="158" t="n">
        <v>2437.42516364226</v>
      </c>
      <c r="Z146" s="158" t="n">
        <v>1008.69961564665</v>
      </c>
      <c r="AA146" s="158" t="n">
        <v>371.744637436918</v>
      </c>
      <c r="AB146" s="158" t="n">
        <v>480.482796723649</v>
      </c>
      <c r="AC146" s="158" t="n">
        <v>225.451626653673</v>
      </c>
      <c r="AD146" s="158" t="n">
        <v>92.9498871649917</v>
      </c>
      <c r="AE146" s="158" t="n">
        <v>2371.83744077658</v>
      </c>
      <c r="AF146" s="158" t="n">
        <v>8221.1</v>
      </c>
      <c r="AG146" s="158" t="n">
        <v>3091.7</v>
      </c>
      <c r="AH146" s="158" t="n">
        <v>3519.9</v>
      </c>
      <c r="AI146" s="158" t="n">
        <v>4551.7</v>
      </c>
      <c r="AJ146" s="158" t="n">
        <v>3326.8</v>
      </c>
      <c r="AK146" s="180" t="n">
        <v>7153088</v>
      </c>
      <c r="AL146" s="132" t="n">
        <v>12848709</v>
      </c>
      <c r="AM146" s="178" t="n">
        <v>5.36666666666667</v>
      </c>
      <c r="AN146" s="178" t="n">
        <v>9.06666666666667</v>
      </c>
      <c r="AO146" s="176" t="n">
        <v>1340202953848.08</v>
      </c>
      <c r="AP146" s="176" t="n">
        <v>781110372053.1</v>
      </c>
      <c r="AQ146" s="176" t="n">
        <v>1247189231729.98</v>
      </c>
      <c r="AR146" s="176" t="n">
        <v>147864082.22</v>
      </c>
      <c r="AS146" s="176" t="n">
        <v>2028678060415.75</v>
      </c>
      <c r="AT146" s="173" t="n">
        <v>4795.9</v>
      </c>
    </row>
    <row r="147" customFormat="false" ht="10.15" hidden="false" customHeight="true" outlineLevel="0" collapsed="false">
      <c r="A147" s="158" t="s">
        <v>216</v>
      </c>
      <c r="B147" s="158" t="n">
        <v>16102.2787309341</v>
      </c>
      <c r="C147" s="158" t="n">
        <v>8284</v>
      </c>
      <c r="D147" s="158" t="n">
        <v>5138.6</v>
      </c>
      <c r="E147" s="158" t="n">
        <v>3155.1</v>
      </c>
      <c r="F147" s="158" t="n">
        <v>46574</v>
      </c>
      <c r="G147" s="158" t="n">
        <v>189876</v>
      </c>
      <c r="H147" s="158" t="n">
        <v>348943</v>
      </c>
      <c r="I147" s="158" t="n">
        <v>4463.663</v>
      </c>
      <c r="J147" s="179" t="n">
        <v>627871426564.889</v>
      </c>
      <c r="K147" s="179" t="n">
        <v>404679588986.109</v>
      </c>
      <c r="L147" s="179" t="n">
        <v>968255424921.566</v>
      </c>
      <c r="M147" s="136" t="n">
        <v>32.0200950020779</v>
      </c>
      <c r="N147" s="136" t="n">
        <v>72.57</v>
      </c>
      <c r="O147" s="158" t="n">
        <v>859.7996168884</v>
      </c>
      <c r="P147" s="158" t="n">
        <v>28.7895013193454</v>
      </c>
      <c r="Q147" s="158" t="n">
        <v>1395.85032594505</v>
      </c>
      <c r="R147" s="158" t="n">
        <v>1993.07567962541</v>
      </c>
      <c r="S147" s="158" t="n">
        <v>372.648041962944</v>
      </c>
      <c r="T147" s="158" t="n">
        <v>1240.07098729658</v>
      </c>
      <c r="U147" s="158" t="n">
        <v>2502.8996263812</v>
      </c>
      <c r="V147" s="158" t="n">
        <v>141.237129725709</v>
      </c>
      <c r="W147" s="158" t="n">
        <v>1227.55851303044</v>
      </c>
      <c r="X147" s="158" t="n">
        <v>612.978674196622</v>
      </c>
      <c r="Y147" s="158" t="n">
        <v>2542.67865291159</v>
      </c>
      <c r="Z147" s="158" t="n">
        <v>1032.81131620812</v>
      </c>
      <c r="AA147" s="158" t="n">
        <v>392.427739260249</v>
      </c>
      <c r="AB147" s="158" t="n">
        <v>508.173679166797</v>
      </c>
      <c r="AC147" s="158" t="n">
        <v>227.393372064029</v>
      </c>
      <c r="AD147" s="158" t="n">
        <v>95.0450883009254</v>
      </c>
      <c r="AE147" s="158" t="n">
        <v>2268.70433626987</v>
      </c>
      <c r="AF147" s="158" t="n">
        <v>8873.6</v>
      </c>
      <c r="AG147" s="158" t="n">
        <v>3155.1</v>
      </c>
      <c r="AH147" s="158" t="n">
        <v>4665.1</v>
      </c>
      <c r="AI147" s="158" t="n">
        <v>4529.7</v>
      </c>
      <c r="AJ147" s="158" t="n">
        <v>3785.3</v>
      </c>
      <c r="AK147" s="180" t="n">
        <v>7804792</v>
      </c>
      <c r="AL147" s="132" t="n">
        <v>13028064</v>
      </c>
      <c r="AM147" s="178" t="n">
        <v>5.33333333333333</v>
      </c>
      <c r="AN147" s="178" t="n">
        <v>9.16666666666667</v>
      </c>
      <c r="AO147" s="176" t="n">
        <v>2015931649460.59</v>
      </c>
      <c r="AP147" s="176" t="n">
        <v>1243647673650.21</v>
      </c>
      <c r="AQ147" s="176" t="n">
        <v>1837955912329.27</v>
      </c>
      <c r="AR147" s="176" t="n">
        <v>65493326.3</v>
      </c>
      <c r="AS147" s="176" t="n">
        <v>2979766466387.9</v>
      </c>
      <c r="AT147" s="173" t="n">
        <v>4608.71</v>
      </c>
    </row>
    <row r="148" customFormat="false" ht="10.15" hidden="false" customHeight="true" outlineLevel="0" collapsed="false">
      <c r="A148" s="158" t="s">
        <v>217</v>
      </c>
      <c r="B148" s="158" t="n">
        <v>16780.3789876403</v>
      </c>
      <c r="C148" s="158" t="n">
        <v>8749.8</v>
      </c>
      <c r="D148" s="158" t="n">
        <v>7726</v>
      </c>
      <c r="E148" s="158" t="n">
        <v>3221.4</v>
      </c>
      <c r="F148" s="158" t="n">
        <v>54411</v>
      </c>
      <c r="G148" s="158" t="n">
        <v>201567</v>
      </c>
      <c r="H148" s="158" t="n">
        <v>364803</v>
      </c>
      <c r="I148" s="158" t="n">
        <v>4977.898</v>
      </c>
      <c r="J148" s="179" t="n">
        <v>627209229378.171</v>
      </c>
      <c r="K148" s="179" t="n">
        <v>653340620649.461</v>
      </c>
      <c r="L148" s="179" t="n">
        <v>1072490357159.48</v>
      </c>
      <c r="M148" s="136" t="n">
        <v>31.0808225195668</v>
      </c>
      <c r="N148" s="136" t="n">
        <v>71.6</v>
      </c>
      <c r="O148" s="158" t="n">
        <v>582.681286752011</v>
      </c>
      <c r="P148" s="158" t="n">
        <v>22.5740393792696</v>
      </c>
      <c r="Q148" s="158" t="n">
        <v>1470.02124454171</v>
      </c>
      <c r="R148" s="158" t="n">
        <v>2171.66072230312</v>
      </c>
      <c r="S148" s="158" t="n">
        <v>527.83441514357</v>
      </c>
      <c r="T148" s="158" t="n">
        <v>1404.5912157338</v>
      </c>
      <c r="U148" s="158" t="n">
        <v>2753.95026228452</v>
      </c>
      <c r="V148" s="158" t="n">
        <v>149.187790789262</v>
      </c>
      <c r="W148" s="158" t="n">
        <v>1187.6010606837</v>
      </c>
      <c r="X148" s="158" t="n">
        <v>654.086558505372</v>
      </c>
      <c r="Y148" s="158" t="n">
        <v>2738.72704458131</v>
      </c>
      <c r="Z148" s="158" t="n">
        <v>1050.17431463032</v>
      </c>
      <c r="AA148" s="158" t="n">
        <v>398.430754929475</v>
      </c>
      <c r="AB148" s="158" t="n">
        <v>521.592820577313</v>
      </c>
      <c r="AC148" s="158" t="n">
        <v>246.656202812041</v>
      </c>
      <c r="AD148" s="158" t="n">
        <v>96.2571104826988</v>
      </c>
      <c r="AE148" s="158" t="n">
        <v>2434.71300920353</v>
      </c>
      <c r="AF148" s="158" t="n">
        <v>9524.2</v>
      </c>
      <c r="AG148" s="158" t="n">
        <v>3221.4</v>
      </c>
      <c r="AH148" s="158" t="n">
        <v>4682.2</v>
      </c>
      <c r="AI148" s="158" t="n">
        <v>4884</v>
      </c>
      <c r="AJ148" s="158" t="n">
        <v>3853.3</v>
      </c>
      <c r="AK148" s="180" t="n">
        <v>8412992</v>
      </c>
      <c r="AL148" s="132" t="n">
        <v>14132319</v>
      </c>
      <c r="AM148" s="178" t="n">
        <v>5.96666666666667</v>
      </c>
      <c r="AN148" s="178" t="n">
        <v>9.2</v>
      </c>
      <c r="AO148" s="176" t="n">
        <v>2670087813259.15</v>
      </c>
      <c r="AP148" s="176" t="n">
        <v>1713048730934.97</v>
      </c>
      <c r="AQ148" s="176" t="n">
        <v>2459397779301.75</v>
      </c>
      <c r="AR148" s="176" t="n">
        <v>44518199.36</v>
      </c>
      <c r="AS148" s="176" t="n">
        <v>4099739901291.35</v>
      </c>
      <c r="AT148" s="173" t="n">
        <v>4576.31</v>
      </c>
    </row>
    <row r="149" customFormat="false" ht="10.15" hidden="false" customHeight="true" outlineLevel="0" collapsed="false">
      <c r="A149" s="182" t="s">
        <v>218</v>
      </c>
      <c r="B149" s="158" t="n">
        <v>14039.3928470564</v>
      </c>
      <c r="C149" s="158" t="n">
        <v>7709.4</v>
      </c>
      <c r="D149" s="158" t="n">
        <v>5110.7</v>
      </c>
      <c r="E149" s="158" t="n">
        <v>3416.2</v>
      </c>
      <c r="F149" s="158" t="n">
        <v>57479</v>
      </c>
      <c r="G149" s="158" t="n">
        <v>205864</v>
      </c>
      <c r="H149" s="158" t="n">
        <v>408783</v>
      </c>
      <c r="I149" s="158" t="n">
        <v>4790.192</v>
      </c>
      <c r="J149" s="179" t="n">
        <v>506829873181.41</v>
      </c>
      <c r="K149" s="179" t="n">
        <v>548454417977.08</v>
      </c>
      <c r="L149" s="179" t="n">
        <v>934018681680.42</v>
      </c>
      <c r="M149" s="136" t="n">
        <v>30.4056732520422</v>
      </c>
      <c r="N149" s="136" t="n">
        <v>70.9</v>
      </c>
      <c r="O149" s="158" t="n">
        <v>238.243842610473</v>
      </c>
      <c r="P149" s="158" t="n">
        <v>31.1510309066718</v>
      </c>
      <c r="Q149" s="158" t="n">
        <v>1360.01134350125</v>
      </c>
      <c r="R149" s="158" t="n">
        <v>1784.09251342881</v>
      </c>
      <c r="S149" s="158" t="n">
        <v>551.400315787774</v>
      </c>
      <c r="T149" s="158" t="n">
        <v>674.568254701366</v>
      </c>
      <c r="U149" s="158" t="n">
        <v>2299.75462614811</v>
      </c>
      <c r="V149" s="158" t="n">
        <v>121.499461894982</v>
      </c>
      <c r="W149" s="158" t="n">
        <v>1124.9380648351</v>
      </c>
      <c r="X149" s="158" t="n">
        <v>668.091831981048</v>
      </c>
      <c r="Y149" s="158" t="n">
        <v>2427.1468411333</v>
      </c>
      <c r="Z149" s="158" t="n">
        <v>1122.50709207177</v>
      </c>
      <c r="AA149" s="158" t="n">
        <v>419.837763091021</v>
      </c>
      <c r="AB149" s="158" t="n">
        <v>528.635329475105</v>
      </c>
      <c r="AC149" s="158" t="n">
        <v>242.28910227843</v>
      </c>
      <c r="AD149" s="158" t="n">
        <v>99.3098218071807</v>
      </c>
      <c r="AE149" s="158" t="n">
        <v>2198.24402538645</v>
      </c>
      <c r="AF149" s="158" t="n">
        <v>8610.9</v>
      </c>
      <c r="AG149" s="158" t="n">
        <v>3416.2</v>
      </c>
      <c r="AH149" s="158" t="n">
        <v>2569.6</v>
      </c>
      <c r="AI149" s="158" t="n">
        <v>4267.7</v>
      </c>
      <c r="AJ149" s="158" t="n">
        <v>3095.4</v>
      </c>
      <c r="AK149" s="180" t="n">
        <v>8807071</v>
      </c>
      <c r="AL149" s="132" t="n">
        <v>14569269</v>
      </c>
      <c r="AM149" s="180" t="n">
        <v>6.13333333333333</v>
      </c>
      <c r="AN149" s="180" t="n">
        <v>9.46666666666667</v>
      </c>
      <c r="AO149" s="176" t="n">
        <v>705137874328.33</v>
      </c>
      <c r="AP149" s="176" t="n">
        <v>369300786989.6</v>
      </c>
      <c r="AQ149" s="176" t="n">
        <v>623391235882.5</v>
      </c>
      <c r="AR149" s="176" t="n">
        <v>-40554137.58</v>
      </c>
      <c r="AS149" s="176" t="n">
        <v>893962563237.27</v>
      </c>
      <c r="AT149" s="173" t="n">
        <v>5305.42</v>
      </c>
    </row>
    <row r="150" customFormat="false" ht="10.15" hidden="false" customHeight="true" outlineLevel="0" collapsed="false">
      <c r="A150" s="182" t="s">
        <v>219</v>
      </c>
      <c r="B150" s="158" t="n">
        <v>15130.9691035103</v>
      </c>
      <c r="C150" s="158" t="n">
        <v>8159.5</v>
      </c>
      <c r="D150" s="158" t="n">
        <v>5724.7</v>
      </c>
      <c r="E150" s="158" t="n">
        <v>3467.7</v>
      </c>
      <c r="F150" s="158" t="n">
        <v>55933</v>
      </c>
      <c r="G150" s="158" t="n">
        <v>211923</v>
      </c>
      <c r="H150" s="158" t="n">
        <v>420939</v>
      </c>
      <c r="I150" s="158" t="n">
        <v>4951.261</v>
      </c>
      <c r="J150" s="179" t="n">
        <v>612481849493.84</v>
      </c>
      <c r="K150" s="179" t="n">
        <v>446899676042.53</v>
      </c>
      <c r="L150" s="179" t="n">
        <v>1152433147925.86</v>
      </c>
      <c r="M150" s="136" t="n">
        <v>31.615795261067</v>
      </c>
      <c r="N150" s="136" t="n">
        <v>71.4</v>
      </c>
      <c r="O150" s="158" t="n">
        <v>395.83857700981</v>
      </c>
      <c r="P150" s="158" t="n">
        <v>24.6570294273967</v>
      </c>
      <c r="Q150" s="158" t="n">
        <v>1401.5324889343</v>
      </c>
      <c r="R150" s="158" t="n">
        <v>1976.94713184749</v>
      </c>
      <c r="S150" s="158" t="n">
        <v>406.169876639772</v>
      </c>
      <c r="T150" s="158" t="n">
        <v>997.608509182981</v>
      </c>
      <c r="U150" s="158" t="n">
        <v>2396.86639729727</v>
      </c>
      <c r="V150" s="158" t="n">
        <v>138.426162162382</v>
      </c>
      <c r="W150" s="158" t="n">
        <v>1224.12807012727</v>
      </c>
      <c r="X150" s="158" t="n">
        <v>687.541999822588</v>
      </c>
      <c r="Y150" s="158" t="n">
        <v>2557.40645338333</v>
      </c>
      <c r="Z150" s="158" t="n">
        <v>1141.63299262783</v>
      </c>
      <c r="AA150" s="158" t="n">
        <v>423.473746015375</v>
      </c>
      <c r="AB150" s="158" t="n">
        <v>562.780233061199</v>
      </c>
      <c r="AC150" s="158" t="n">
        <v>254.448276482348</v>
      </c>
      <c r="AD150" s="158" t="n">
        <v>100.812516176618</v>
      </c>
      <c r="AE150" s="158" t="n">
        <v>2324.80172337324</v>
      </c>
      <c r="AF150" s="158" t="n">
        <v>9218.2</v>
      </c>
      <c r="AG150" s="158" t="n">
        <v>3467.7</v>
      </c>
      <c r="AH150" s="158" t="n">
        <v>3404.8</v>
      </c>
      <c r="AI150" s="158" t="n">
        <v>4589.1</v>
      </c>
      <c r="AJ150" s="158" t="n">
        <v>3652.4</v>
      </c>
      <c r="AK150" s="180" t="n">
        <v>9549498</v>
      </c>
      <c r="AL150" s="132" t="n">
        <v>15425089</v>
      </c>
      <c r="AM150" s="180" t="n">
        <v>5.8</v>
      </c>
      <c r="AN150" s="180" t="n">
        <v>9.86666666666667</v>
      </c>
      <c r="AO150" s="176" t="n">
        <v>1423137828570.54</v>
      </c>
      <c r="AP150" s="176" t="n">
        <v>796105282698.87</v>
      </c>
      <c r="AQ150" s="176" t="n">
        <v>1251779900557.96</v>
      </c>
      <c r="AR150" s="176" t="n">
        <v>-60394223.62</v>
      </c>
      <c r="AS150" s="176" t="n">
        <v>1893129455690.7</v>
      </c>
      <c r="AT150" s="173" t="n">
        <v>5599.15</v>
      </c>
    </row>
    <row r="151" customFormat="false" ht="10.15" hidden="false" customHeight="true" outlineLevel="0" collapsed="false">
      <c r="A151" s="182" t="s">
        <v>220</v>
      </c>
      <c r="B151" s="158" t="n">
        <v>16289.6343083431</v>
      </c>
      <c r="C151" s="158" t="n">
        <v>8700.9</v>
      </c>
      <c r="D151" s="158" t="n">
        <v>5668.8</v>
      </c>
      <c r="E151" s="158" t="n">
        <v>3518.6</v>
      </c>
      <c r="F151" s="158" t="n">
        <v>62679</v>
      </c>
      <c r="G151" s="158" t="n">
        <v>207084</v>
      </c>
      <c r="H151" s="158" t="n">
        <v>428935</v>
      </c>
      <c r="I151" s="158" t="n">
        <v>5109.129</v>
      </c>
      <c r="J151" s="179" t="n">
        <v>615689420298.31</v>
      </c>
      <c r="K151" s="179" t="n">
        <v>460278597370.18</v>
      </c>
      <c r="L151" s="179" t="n">
        <v>1094665940682.07</v>
      </c>
      <c r="M151" s="136" t="n">
        <v>32.7934234036081</v>
      </c>
      <c r="N151" s="136" t="n">
        <v>72</v>
      </c>
      <c r="O151" s="158" t="n">
        <v>910.267444757873</v>
      </c>
      <c r="P151" s="158" t="n">
        <v>30.8146719933554</v>
      </c>
      <c r="Q151" s="158" t="n">
        <v>1516.36071759642</v>
      </c>
      <c r="R151" s="158" t="n">
        <v>2187.71860463301</v>
      </c>
      <c r="S151" s="158" t="n">
        <v>400.793724672771</v>
      </c>
      <c r="T151" s="158" t="n">
        <v>1229.1193212739</v>
      </c>
      <c r="U151" s="158" t="n">
        <v>2532.31835081807</v>
      </c>
      <c r="V151" s="158" t="n">
        <v>153.451910107594</v>
      </c>
      <c r="W151" s="158" t="n">
        <v>1326.58179126963</v>
      </c>
      <c r="X151" s="158" t="n">
        <v>733.012288476797</v>
      </c>
      <c r="Y151" s="158" t="n">
        <v>2631.03313450172</v>
      </c>
      <c r="Z151" s="158" t="n">
        <v>1159.96989265995</v>
      </c>
      <c r="AA151" s="158" t="n">
        <v>442.456853656173</v>
      </c>
      <c r="AB151" s="158" t="n">
        <v>598.561047313269</v>
      </c>
      <c r="AC151" s="158" t="n">
        <v>257.862178683901</v>
      </c>
      <c r="AD151" s="158" t="n">
        <v>102.315210546055</v>
      </c>
      <c r="AE151" s="158" t="n">
        <v>2330.83112078044</v>
      </c>
      <c r="AF151" s="158" t="n">
        <v>9869.9</v>
      </c>
      <c r="AG151" s="158" t="n">
        <v>3518.6</v>
      </c>
      <c r="AH151" s="158" t="n">
        <v>4484.8</v>
      </c>
      <c r="AI151" s="158" t="n">
        <v>4899.9</v>
      </c>
      <c r="AJ151" s="158" t="n">
        <v>4097.6</v>
      </c>
      <c r="AK151" s="180" t="n">
        <v>10188283</v>
      </c>
      <c r="AL151" s="132" t="n">
        <v>15718632</v>
      </c>
      <c r="AM151" s="180" t="n">
        <v>5.36666666666667</v>
      </c>
      <c r="AN151" s="180" t="n">
        <v>9.33333333333333</v>
      </c>
      <c r="AO151" s="176" t="n">
        <v>2108107541443.76</v>
      </c>
      <c r="AP151" s="176" t="n">
        <v>1252226671104.03</v>
      </c>
      <c r="AQ151" s="176" t="n">
        <v>1899708829353.01</v>
      </c>
      <c r="AR151" s="176" t="n">
        <v>-93763439.41</v>
      </c>
      <c r="AS151" s="176" t="n">
        <v>2947793175284.21</v>
      </c>
      <c r="AT151" s="173" t="n">
        <v>5643.16</v>
      </c>
    </row>
    <row r="152" customFormat="false" ht="10.15" hidden="false" customHeight="true" outlineLevel="0" collapsed="false">
      <c r="A152" s="182" t="s">
        <v>221</v>
      </c>
      <c r="B152" s="158" t="n">
        <v>17128.9464673455</v>
      </c>
      <c r="C152" s="158" t="n">
        <v>9026</v>
      </c>
      <c r="D152" s="158" t="n">
        <v>8426.9</v>
      </c>
      <c r="E152" s="158" t="n">
        <v>3595.7</v>
      </c>
      <c r="F152" s="158" t="n">
        <v>61743</v>
      </c>
      <c r="G152" s="158" t="n">
        <v>214394</v>
      </c>
      <c r="H152" s="158" t="n">
        <v>436764</v>
      </c>
      <c r="I152" s="158" t="n">
        <v>5722.239</v>
      </c>
      <c r="J152" s="179" t="n">
        <v>764051190681.48</v>
      </c>
      <c r="K152" s="179" t="n">
        <v>616252357689.13</v>
      </c>
      <c r="L152" s="179" t="n">
        <v>1255069098074.43</v>
      </c>
      <c r="M152" s="136" t="n">
        <v>32.533682644408</v>
      </c>
      <c r="N152" s="136" t="n">
        <v>71.27</v>
      </c>
      <c r="O152" s="158" t="n">
        <v>704.567958583344</v>
      </c>
      <c r="P152" s="158" t="n">
        <v>25.9978578374445</v>
      </c>
      <c r="Q152" s="158" t="n">
        <v>1513.65086764984</v>
      </c>
      <c r="R152" s="158" t="n">
        <v>2333.18991288862</v>
      </c>
      <c r="S152" s="158" t="n">
        <v>563.106376113978</v>
      </c>
      <c r="T152" s="158" t="n">
        <v>1399.74672156492</v>
      </c>
      <c r="U152" s="158" t="n">
        <v>2868.13795030677</v>
      </c>
      <c r="V152" s="158" t="n">
        <v>160.678774364448</v>
      </c>
      <c r="W152" s="158" t="n">
        <v>1273.51048100088</v>
      </c>
      <c r="X152" s="158" t="n">
        <v>754.584155290776</v>
      </c>
      <c r="Y152" s="158" t="n">
        <v>2936.7458774452</v>
      </c>
      <c r="Z152" s="158" t="n">
        <v>1179.65199424046</v>
      </c>
      <c r="AA152" s="158" t="n">
        <v>448.226546758592</v>
      </c>
      <c r="AB152" s="158" t="n">
        <v>612.075169938724</v>
      </c>
      <c r="AC152" s="158" t="n">
        <v>278.372563382137</v>
      </c>
      <c r="AD152" s="158" t="n">
        <v>103.655451470147</v>
      </c>
      <c r="AE152" s="158" t="n">
        <v>2410.56831328938</v>
      </c>
      <c r="AF152" s="158" t="n">
        <v>10369.4</v>
      </c>
      <c r="AG152" s="158" t="n">
        <v>3595.7</v>
      </c>
      <c r="AH152" s="158" t="n">
        <v>4547.3</v>
      </c>
      <c r="AI152" s="158" t="n">
        <v>5152.6</v>
      </c>
      <c r="AJ152" s="158" t="n">
        <v>4075.5</v>
      </c>
      <c r="AK152" s="180" t="n">
        <v>10795176</v>
      </c>
      <c r="AL152" s="132" t="n">
        <v>16698538</v>
      </c>
      <c r="AM152" s="180" t="n">
        <v>5.06666666666667</v>
      </c>
      <c r="AN152" s="180" t="n">
        <v>9.2</v>
      </c>
      <c r="AO152" s="176" t="n">
        <v>2820974080983.05</v>
      </c>
      <c r="AP152" s="176" t="n">
        <v>1734167015902.7</v>
      </c>
      <c r="AQ152" s="176" t="n">
        <v>2575778756725.68</v>
      </c>
      <c r="AR152" s="176" t="n">
        <v>-95140506.93</v>
      </c>
      <c r="AS152" s="176" t="n">
        <v>4058012961356.74</v>
      </c>
      <c r="AT152" s="173" t="n">
        <v>5760.36</v>
      </c>
    </row>
    <row r="153" customFormat="false" ht="10.15" hidden="false" customHeight="true" outlineLevel="0" collapsed="false">
      <c r="A153" s="182" t="s">
        <v>222</v>
      </c>
      <c r="B153" s="158" t="n">
        <v>14125.8221504148</v>
      </c>
      <c r="C153" s="158" t="n">
        <v>7982.3</v>
      </c>
      <c r="D153" s="158" t="n">
        <v>5432</v>
      </c>
      <c r="E153" s="158" t="n">
        <v>3426</v>
      </c>
      <c r="F153" s="158" t="n">
        <v>53639</v>
      </c>
      <c r="G153" s="158" t="n">
        <v>214044</v>
      </c>
      <c r="H153" s="158" t="n">
        <v>432735</v>
      </c>
      <c r="I153" s="158" t="n">
        <v>5707.239</v>
      </c>
      <c r="J153" s="179" t="n">
        <v>548210919818.22</v>
      </c>
      <c r="K153" s="179" t="n">
        <v>579608196731.04</v>
      </c>
      <c r="L153" s="179" t="n">
        <v>1035526720065.93</v>
      </c>
      <c r="M153" s="136" t="n">
        <v>34.9639</v>
      </c>
      <c r="N153" s="136" t="n">
        <v>70.83</v>
      </c>
      <c r="O153" s="158" t="n">
        <v>267.944701255864</v>
      </c>
      <c r="P153" s="158" t="n">
        <v>34.5389700747505</v>
      </c>
      <c r="Q153" s="158" t="n">
        <v>1440.89409040019</v>
      </c>
      <c r="R153" s="158" t="n">
        <v>1877.58121963747</v>
      </c>
      <c r="S153" s="158" t="n">
        <v>564.024602668399</v>
      </c>
      <c r="T153" s="158" t="n">
        <v>718.904089952797</v>
      </c>
      <c r="U153" s="158" t="n">
        <v>2475.12630292048</v>
      </c>
      <c r="V153" s="158" t="n">
        <v>128.31232483227</v>
      </c>
      <c r="W153" s="158" t="n">
        <v>1235.47179665076</v>
      </c>
      <c r="X153" s="158" t="n">
        <v>784.894523364694</v>
      </c>
      <c r="Y153" s="158" t="n">
        <v>2761.19418939016</v>
      </c>
      <c r="Z153" s="158" t="n">
        <v>1330.05528970982</v>
      </c>
      <c r="AA153" s="158" t="n">
        <v>440.637650536501</v>
      </c>
      <c r="AB153" s="158" t="n">
        <v>598.184335715224</v>
      </c>
      <c r="AC153" s="158" t="n">
        <v>257.766993842689</v>
      </c>
      <c r="AD153" s="158" t="n">
        <v>105.228384345699</v>
      </c>
      <c r="AE153" s="158" t="n">
        <v>2369.44556207379</v>
      </c>
      <c r="AF153" s="158" t="n">
        <v>9476.1</v>
      </c>
      <c r="AG153" s="158" t="n">
        <v>3426</v>
      </c>
      <c r="AH153" s="158" t="n">
        <v>2969.9</v>
      </c>
      <c r="AI153" s="158" t="n">
        <v>4820</v>
      </c>
      <c r="AJ153" s="158" t="n">
        <v>3446.4</v>
      </c>
      <c r="AK153" s="180" t="n">
        <v>11097403</v>
      </c>
      <c r="AL153" s="132" t="n">
        <v>16316966</v>
      </c>
      <c r="AM153" s="178" t="n">
        <v>5.16666666666667</v>
      </c>
      <c r="AN153" s="178" t="n">
        <v>9.63333333333333</v>
      </c>
      <c r="AO153" s="176" t="n">
        <v>804718197616.38</v>
      </c>
      <c r="AP153" s="176" t="n">
        <v>391712006020.29</v>
      </c>
      <c r="AQ153" s="176" t="n">
        <v>721863429405.95</v>
      </c>
      <c r="AR153" s="176" t="n">
        <v>1210758.37</v>
      </c>
      <c r="AS153" s="176" t="n">
        <v>1128273677904.7</v>
      </c>
      <c r="AT153" s="173" t="n">
        <v>6243.84</v>
      </c>
    </row>
    <row r="154" customFormat="false" ht="10.15" hidden="false" customHeight="true" outlineLevel="0" collapsed="false">
      <c r="A154" s="182" t="s">
        <v>223</v>
      </c>
      <c r="B154" s="158" t="n">
        <v>15326.9013754394</v>
      </c>
      <c r="C154" s="158" t="n">
        <v>8316.6</v>
      </c>
      <c r="D154" s="158" t="n">
        <v>6151</v>
      </c>
      <c r="E154" s="158" t="n">
        <v>3517.2</v>
      </c>
      <c r="F154" s="158" t="n">
        <v>57128</v>
      </c>
      <c r="G154" s="158" t="n">
        <v>208859</v>
      </c>
      <c r="H154" s="158" t="n">
        <v>450567</v>
      </c>
      <c r="I154" s="158" t="n">
        <v>5757.204</v>
      </c>
      <c r="J154" s="179" t="n">
        <v>652735068062.55</v>
      </c>
      <c r="K154" s="179" t="n">
        <v>578075916408.36</v>
      </c>
      <c r="L154" s="179" t="n">
        <v>1247082199099.02</v>
      </c>
      <c r="M154" s="136" t="n">
        <v>34.9984</v>
      </c>
      <c r="N154" s="136" t="n">
        <v>71.5</v>
      </c>
      <c r="O154" s="158" t="n">
        <v>457.329978206256</v>
      </c>
      <c r="P154" s="158" t="n">
        <v>28.644407991773</v>
      </c>
      <c r="Q154" s="158" t="n">
        <v>1595.2929822978</v>
      </c>
      <c r="R154" s="158" t="n">
        <v>2171.79285963611</v>
      </c>
      <c r="S154" s="158" t="n">
        <v>431.611438038694</v>
      </c>
      <c r="T154" s="158" t="n">
        <v>1077.454415896</v>
      </c>
      <c r="U154" s="158" t="n">
        <v>2678.56354913537</v>
      </c>
      <c r="V154" s="158" t="n">
        <v>147.205561844317</v>
      </c>
      <c r="W154" s="158" t="n">
        <v>1339.88980910458</v>
      </c>
      <c r="X154" s="158" t="n">
        <v>767.720354163809</v>
      </c>
      <c r="Y154" s="158" t="n">
        <v>2930.07514340669</v>
      </c>
      <c r="Z154" s="158" t="n">
        <v>1368.76138933221</v>
      </c>
      <c r="AA154" s="158" t="n">
        <v>449.932542893428</v>
      </c>
      <c r="AB154" s="158" t="n">
        <v>650.345256774672</v>
      </c>
      <c r="AC154" s="158" t="n">
        <v>274.045466832073</v>
      </c>
      <c r="AD154" s="158" t="n">
        <v>108.008166590406</v>
      </c>
      <c r="AE154" s="158" t="n">
        <v>2651.28315204157</v>
      </c>
      <c r="AF154" s="158" t="n">
        <v>10094</v>
      </c>
      <c r="AG154" s="158" t="n">
        <v>3517.2</v>
      </c>
      <c r="AH154" s="158" t="n">
        <v>3999</v>
      </c>
      <c r="AI154" s="158" t="n">
        <v>5227.6</v>
      </c>
      <c r="AJ154" s="158" t="n">
        <v>3931.8</v>
      </c>
      <c r="AK154" s="180" t="n">
        <v>11550130</v>
      </c>
      <c r="AL154" s="132" t="n">
        <v>16637976</v>
      </c>
      <c r="AM154" s="178" t="n">
        <v>5.23333333333333</v>
      </c>
      <c r="AN154" s="178" t="n">
        <v>10.6</v>
      </c>
      <c r="AO154" s="176" t="n">
        <v>1622748442239.16</v>
      </c>
      <c r="AP154" s="176" t="n">
        <v>832271260547.49</v>
      </c>
      <c r="AQ154" s="176" t="n">
        <v>1484394754026.95</v>
      </c>
      <c r="AR154" s="176" t="n">
        <v>420990370.17</v>
      </c>
      <c r="AS154" s="176" t="n">
        <v>2268237521050.9</v>
      </c>
      <c r="AT154" s="173" t="n">
        <v>5894.38</v>
      </c>
    </row>
    <row r="155" customFormat="false" ht="10.15" hidden="false" customHeight="true" outlineLevel="0" collapsed="false">
      <c r="A155" s="182" t="s">
        <v>224</v>
      </c>
      <c r="B155" s="158" t="n">
        <v>16420.7542732396</v>
      </c>
      <c r="C155" s="158" t="n">
        <v>8799.1</v>
      </c>
      <c r="D155" s="158" t="n">
        <v>6095.5</v>
      </c>
      <c r="E155" s="158" t="n">
        <v>3566.8</v>
      </c>
      <c r="F155" s="158" t="n">
        <v>49382</v>
      </c>
      <c r="G155" s="158" t="n">
        <v>192250</v>
      </c>
      <c r="H155" s="158" t="n">
        <v>423411</v>
      </c>
      <c r="I155" s="158" t="n">
        <v>5739.132</v>
      </c>
      <c r="J155" s="179" t="n">
        <v>663785762915.14</v>
      </c>
      <c r="K155" s="179" t="n">
        <v>646258611411.3</v>
      </c>
      <c r="L155" s="179" t="n">
        <v>1167248310007</v>
      </c>
      <c r="M155" s="136" t="n">
        <v>36.2048961211121</v>
      </c>
      <c r="N155" s="136" t="n">
        <v>72.17</v>
      </c>
      <c r="O155" s="158" t="n">
        <v>1160.49668785503</v>
      </c>
      <c r="P155" s="158" t="n">
        <v>35.2500419908089</v>
      </c>
      <c r="Q155" s="158" t="n">
        <v>1685.28090928881</v>
      </c>
      <c r="R155" s="158" t="n">
        <v>2395.58851347115</v>
      </c>
      <c r="S155" s="158" t="n">
        <v>410.052308113543</v>
      </c>
      <c r="T155" s="158" t="n">
        <v>1343.86156599674</v>
      </c>
      <c r="U155" s="158" t="n">
        <v>2823.31025160112</v>
      </c>
      <c r="V155" s="158" t="n">
        <v>162.133915493462</v>
      </c>
      <c r="W155" s="158" t="n">
        <v>1413.90558399391</v>
      </c>
      <c r="X155" s="158" t="n">
        <v>781.769569910035</v>
      </c>
      <c r="Y155" s="158" t="n">
        <v>3041.86740662434</v>
      </c>
      <c r="Z155" s="158" t="n">
        <v>1393.74818909321</v>
      </c>
      <c r="AA155" s="158" t="n">
        <v>469.259911527991</v>
      </c>
      <c r="AB155" s="158" t="n">
        <v>685.318239606684</v>
      </c>
      <c r="AC155" s="158" t="n">
        <v>280.001537438021</v>
      </c>
      <c r="AD155" s="158" t="n">
        <v>109.719640364598</v>
      </c>
      <c r="AE155" s="158" t="n">
        <v>2567.02664711731</v>
      </c>
      <c r="AF155" s="158" t="n">
        <v>10791.1</v>
      </c>
      <c r="AG155" s="158" t="n">
        <v>3566.8</v>
      </c>
      <c r="AH155" s="158" t="n">
        <v>5357.5</v>
      </c>
      <c r="AI155" s="158" t="n">
        <v>5191.7</v>
      </c>
      <c r="AJ155" s="158" t="n">
        <v>4229.3</v>
      </c>
      <c r="AK155" s="180" t="n">
        <v>12011181</v>
      </c>
      <c r="AL155" s="132" t="n">
        <v>17035095</v>
      </c>
      <c r="AM155" s="178" t="n">
        <v>5.6</v>
      </c>
      <c r="AN155" s="178" t="n">
        <v>10.6333333333333</v>
      </c>
      <c r="AO155" s="176" t="n">
        <v>2402252570046.74</v>
      </c>
      <c r="AP155" s="176" t="n">
        <v>1282297459977.55</v>
      </c>
      <c r="AQ155" s="176" t="n">
        <v>2205892528342.84</v>
      </c>
      <c r="AR155" s="176" t="n">
        <v>696176251.89</v>
      </c>
      <c r="AS155" s="176" t="n">
        <v>3365562778009.34</v>
      </c>
      <c r="AT155" s="173" t="n">
        <v>6821.62</v>
      </c>
    </row>
    <row r="156" customFormat="false" ht="10.15" hidden="false" customHeight="true" outlineLevel="0" collapsed="false">
      <c r="A156" s="182" t="s">
        <v>225</v>
      </c>
      <c r="B156" s="158" t="n">
        <v>17173.2768885417</v>
      </c>
      <c r="C156" s="158" t="n">
        <v>9168.4</v>
      </c>
      <c r="D156" s="158" t="n">
        <v>9536.9</v>
      </c>
      <c r="E156" s="158" t="n">
        <v>3697</v>
      </c>
      <c r="F156" s="158" t="n">
        <v>41606</v>
      </c>
      <c r="G156" s="158" t="n">
        <v>171450</v>
      </c>
      <c r="H156" s="158" t="n">
        <v>376246</v>
      </c>
      <c r="I156" s="158" t="n">
        <v>7241.169</v>
      </c>
      <c r="J156" s="179" t="n">
        <v>835992626488.84</v>
      </c>
      <c r="K156" s="179" t="n">
        <v>570720418851.49</v>
      </c>
      <c r="L156" s="179" t="n">
        <v>1305223875371.08</v>
      </c>
      <c r="M156" s="136" t="n">
        <v>46.96</v>
      </c>
      <c r="N156" s="136" t="n">
        <v>71.67</v>
      </c>
      <c r="O156" s="158" t="n">
        <v>780.108832447456</v>
      </c>
      <c r="P156" s="158" t="n">
        <v>37.8103171961142</v>
      </c>
      <c r="Q156" s="158" t="n">
        <v>1520.06291445511</v>
      </c>
      <c r="R156" s="158" t="n">
        <v>2739.51238956962</v>
      </c>
      <c r="S156" s="158" t="n">
        <v>586.857928870073</v>
      </c>
      <c r="T156" s="158" t="n">
        <v>1541.25727916033</v>
      </c>
      <c r="U156" s="158" t="n">
        <v>3194.55871661153</v>
      </c>
      <c r="V156" s="158" t="n">
        <v>165.799391066436</v>
      </c>
      <c r="W156" s="158" t="n">
        <v>1404.68604552574</v>
      </c>
      <c r="X156" s="158" t="n">
        <v>813.69008926655</v>
      </c>
      <c r="Y156" s="158" t="n">
        <v>3360.14582627143</v>
      </c>
      <c r="Z156" s="158" t="n">
        <v>1440.52838786476</v>
      </c>
      <c r="AA156" s="158" t="n">
        <v>483.068362707268</v>
      </c>
      <c r="AB156" s="158" t="n">
        <v>731.476412313061</v>
      </c>
      <c r="AC156" s="158" t="n">
        <v>305.831728011063</v>
      </c>
      <c r="AD156" s="158" t="n">
        <v>113.120785699298</v>
      </c>
      <c r="AE156" s="158" t="n">
        <v>2704.39066844386</v>
      </c>
      <c r="AF156" s="158" t="n">
        <v>11654.6</v>
      </c>
      <c r="AG156" s="158" t="n">
        <v>3697</v>
      </c>
      <c r="AH156" s="158" t="n">
        <v>5288.2</v>
      </c>
      <c r="AI156" s="158" t="n">
        <v>6186.6</v>
      </c>
      <c r="AJ156" s="158" t="n">
        <v>4744</v>
      </c>
      <c r="AK156" s="178" t="n">
        <v>12244631</v>
      </c>
      <c r="AL156" s="132" t="n">
        <v>18140121</v>
      </c>
      <c r="AM156" s="178" t="n">
        <v>8.16666666666667</v>
      </c>
      <c r="AN156" s="178" t="n">
        <v>13.7</v>
      </c>
      <c r="AO156" s="176" t="n">
        <v>3188282740310</v>
      </c>
      <c r="AP156" s="176" t="n">
        <v>1823011338156.51</v>
      </c>
      <c r="AQ156" s="176" t="n">
        <v>2904848733916.51</v>
      </c>
      <c r="AR156" s="176" t="n">
        <v>277726696.23</v>
      </c>
      <c r="AS156" s="176" t="n">
        <v>4637352860502.54</v>
      </c>
      <c r="AT156" s="173" t="n">
        <v>9333.58</v>
      </c>
    </row>
    <row r="157" customFormat="false" ht="10.15" hidden="false" customHeight="true" outlineLevel="0" collapsed="false">
      <c r="A157" s="182" t="s">
        <v>226</v>
      </c>
      <c r="B157" s="158" t="n">
        <v>13857.5697694421</v>
      </c>
      <c r="C157" s="158" t="n">
        <v>7365.6</v>
      </c>
      <c r="D157" s="158" t="n">
        <v>6491.8</v>
      </c>
      <c r="E157" s="158" t="n">
        <v>3511.2</v>
      </c>
      <c r="F157" s="158" t="n">
        <v>33556</v>
      </c>
      <c r="G157" s="158" t="n">
        <v>154178</v>
      </c>
      <c r="H157" s="158" t="n">
        <v>357488</v>
      </c>
      <c r="I157" s="158" t="n">
        <v>6986.477</v>
      </c>
      <c r="J157" s="179" t="n">
        <v>570223282412.34</v>
      </c>
      <c r="K157" s="179" t="n">
        <v>633135064189.88</v>
      </c>
      <c r="L157" s="179" t="n">
        <v>1104961692541.74</v>
      </c>
      <c r="M157" s="161" t="n">
        <v>62.1884671022473</v>
      </c>
      <c r="N157" s="136" t="n">
        <v>71.6</v>
      </c>
      <c r="O157" s="158" t="n">
        <v>351.244400061994</v>
      </c>
      <c r="P157" s="158" t="n">
        <v>52.5057425412725</v>
      </c>
      <c r="Q157" s="158" t="n">
        <v>1504.04490838726</v>
      </c>
      <c r="R157" s="158" t="n">
        <v>2126.11322084845</v>
      </c>
      <c r="S157" s="158" t="n">
        <v>610.49094600945</v>
      </c>
      <c r="T157" s="158" t="n">
        <v>773.979495192373</v>
      </c>
      <c r="U157" s="158" t="n">
        <v>2860.19872922223</v>
      </c>
      <c r="V157" s="158" t="n">
        <v>138.704539677559</v>
      </c>
      <c r="W157" s="158" t="n">
        <v>1335.09132134187</v>
      </c>
      <c r="X157" s="158" t="n">
        <v>677.577028471918</v>
      </c>
      <c r="Y157" s="158" t="n">
        <v>2997.71655606032</v>
      </c>
      <c r="Z157" s="158" t="n">
        <v>1401.84309760638</v>
      </c>
      <c r="AA157" s="158" t="n">
        <v>464.598469686802</v>
      </c>
      <c r="AB157" s="158" t="n">
        <v>619.531323562149</v>
      </c>
      <c r="AC157" s="158" t="n">
        <v>287.994669180975</v>
      </c>
      <c r="AD157" s="158" t="n">
        <v>106.869964139594</v>
      </c>
      <c r="AE157" s="158" t="n">
        <v>2260.02141161531</v>
      </c>
      <c r="AF157" s="158" t="n">
        <v>10145.2</v>
      </c>
      <c r="AG157" s="158" t="n">
        <v>3511.2</v>
      </c>
      <c r="AH157" s="158" t="n">
        <v>2588.4</v>
      </c>
      <c r="AI157" s="158" t="n">
        <v>6334.4</v>
      </c>
      <c r="AJ157" s="158" t="n">
        <v>4021.9</v>
      </c>
      <c r="AK157" s="178" t="n">
        <v>11818437</v>
      </c>
      <c r="AL157" s="132" t="n">
        <v>18630623</v>
      </c>
      <c r="AM157" s="180" t="n">
        <v>11.5666666666667</v>
      </c>
      <c r="AN157" s="180" t="n">
        <v>18.6333333333333</v>
      </c>
      <c r="AO157" s="180" t="n">
        <v>943139269719.19</v>
      </c>
      <c r="AP157" s="180" t="n">
        <v>412550584997.41</v>
      </c>
      <c r="AQ157" s="180" t="n">
        <v>786566960689.35</v>
      </c>
      <c r="AR157" s="180" t="n">
        <v>45826231.21</v>
      </c>
      <c r="AS157" s="180" t="n">
        <v>791232599302.02</v>
      </c>
      <c r="AT157" s="173" t="n">
        <v>8772.69</v>
      </c>
    </row>
    <row r="158" customFormat="false" ht="10.15" hidden="false" customHeight="true" outlineLevel="0" collapsed="false">
      <c r="A158" s="182" t="s">
        <v>227</v>
      </c>
      <c r="B158" s="158" t="n">
        <v>14804.697185014</v>
      </c>
      <c r="C158" s="158" t="n">
        <v>7503.9</v>
      </c>
      <c r="D158" s="158" t="n">
        <v>7139.7</v>
      </c>
      <c r="E158" s="158" t="n">
        <v>3594.9</v>
      </c>
      <c r="F158" s="158" t="n">
        <v>36416</v>
      </c>
      <c r="G158" s="158" t="n">
        <v>148920</v>
      </c>
      <c r="H158" s="158" t="n">
        <v>360421</v>
      </c>
      <c r="I158" s="158" t="n">
        <v>7041.289</v>
      </c>
      <c r="J158" s="179" t="n">
        <v>675206910207.66</v>
      </c>
      <c r="K158" s="179" t="n">
        <v>868764852816.43</v>
      </c>
      <c r="L158" s="179" t="n">
        <v>1380275858238.72</v>
      </c>
      <c r="M158" s="161" t="n">
        <v>52.65</v>
      </c>
      <c r="N158" s="136" t="n">
        <v>72.23</v>
      </c>
      <c r="O158" s="158" t="n">
        <v>572.132140333853</v>
      </c>
      <c r="P158" s="158" t="n">
        <v>44.4365088709751</v>
      </c>
      <c r="Q158" s="158" t="n">
        <v>1891.01587638125</v>
      </c>
      <c r="R158" s="158" t="n">
        <v>2481.51472965298</v>
      </c>
      <c r="S158" s="158" t="n">
        <v>469.221752618027</v>
      </c>
      <c r="T158" s="158" t="n">
        <v>1077.81166040219</v>
      </c>
      <c r="U158" s="158" t="n">
        <v>2956.62840694567</v>
      </c>
      <c r="V158" s="158" t="n">
        <v>153.758287230156</v>
      </c>
      <c r="W158" s="158" t="n">
        <v>1436.69758085566</v>
      </c>
      <c r="X158" s="158" t="n">
        <v>692.854601993346</v>
      </c>
      <c r="Y158" s="158" t="n">
        <v>3151.82611672818</v>
      </c>
      <c r="Z158" s="158" t="n">
        <v>1435.97499762126</v>
      </c>
      <c r="AA158" s="158" t="n">
        <v>472.79513372426</v>
      </c>
      <c r="AB158" s="158" t="n">
        <v>678.334961763142</v>
      </c>
      <c r="AC158" s="158" t="n">
        <v>304.843476464335</v>
      </c>
      <c r="AD158" s="158" t="n">
        <v>109.335855359956</v>
      </c>
      <c r="AE158" s="158" t="n">
        <v>1928.37017764367</v>
      </c>
      <c r="AF158" s="158" t="n">
        <v>10617.4</v>
      </c>
      <c r="AG158" s="158" t="n">
        <v>3594.9</v>
      </c>
      <c r="AH158" s="158" t="n">
        <v>3604.2</v>
      </c>
      <c r="AI158" s="158" t="n">
        <v>5499.8</v>
      </c>
      <c r="AJ158" s="158" t="n">
        <v>3698.1</v>
      </c>
      <c r="AK158" s="178" t="n">
        <v>11588506</v>
      </c>
      <c r="AL158" s="132" t="n">
        <v>19430109</v>
      </c>
      <c r="AM158" s="180" t="n">
        <v>9.1</v>
      </c>
      <c r="AN158" s="180" t="n">
        <v>16.2333333333333</v>
      </c>
      <c r="AO158" s="180" t="n">
        <v>1782068314057.81</v>
      </c>
      <c r="AP158" s="180" t="n">
        <v>806467244222.64</v>
      </c>
      <c r="AQ158" s="180" t="n">
        <v>1660704451576.59</v>
      </c>
      <c r="AR158" s="180" t="n">
        <v>150810337.8</v>
      </c>
      <c r="AS158" s="180" t="n">
        <v>1378379465574.51</v>
      </c>
      <c r="AT158" s="173" t="n">
        <v>8466.18</v>
      </c>
    </row>
    <row r="159" customFormat="false" ht="10.15" hidden="false" customHeight="true" outlineLevel="0" collapsed="false">
      <c r="A159" s="182" t="s">
        <v>228</v>
      </c>
      <c r="B159" s="158" t="n">
        <v>15983.2322766166</v>
      </c>
      <c r="C159" s="158" t="n">
        <v>7920.2</v>
      </c>
      <c r="D159" s="158" t="n">
        <v>6616.5</v>
      </c>
      <c r="E159" s="158" t="n">
        <v>3653.9</v>
      </c>
      <c r="F159" s="158" t="n">
        <v>32359</v>
      </c>
      <c r="G159" s="158" t="n">
        <v>139923</v>
      </c>
      <c r="H159" s="158" t="n">
        <v>354431</v>
      </c>
      <c r="I159" s="158" t="n">
        <v>6979.189</v>
      </c>
      <c r="J159" s="179" t="n">
        <v>707745102930.52</v>
      </c>
      <c r="K159" s="179" t="n">
        <v>592353067891.08</v>
      </c>
      <c r="L159" s="179" t="n">
        <v>1326240213024.12</v>
      </c>
      <c r="M159" s="136" t="n">
        <v>62.85</v>
      </c>
      <c r="N159" s="136" t="n">
        <v>73.1</v>
      </c>
      <c r="O159" s="220" t="n">
        <v>1352.61660309421</v>
      </c>
      <c r="P159" s="158" t="n">
        <v>56.0546539558317</v>
      </c>
      <c r="Q159" s="158" t="n">
        <v>1939.69407017197</v>
      </c>
      <c r="R159" s="158" t="n">
        <v>2669.77799041701</v>
      </c>
      <c r="S159" s="158" t="n">
        <v>471.670113679533</v>
      </c>
      <c r="T159" s="158" t="n">
        <v>1300.23423359245</v>
      </c>
      <c r="U159" s="158" t="n">
        <v>3165.02299047054</v>
      </c>
      <c r="V159" s="158" t="n">
        <v>171.076618093989</v>
      </c>
      <c r="W159" s="158" t="n">
        <v>1527.95741433963</v>
      </c>
      <c r="X159" s="158" t="n">
        <v>769.569388026775</v>
      </c>
      <c r="Y159" s="158" t="n">
        <v>3245.08588522453</v>
      </c>
      <c r="Z159" s="158" t="n">
        <v>1466.64569760191</v>
      </c>
      <c r="AA159" s="158" t="n">
        <v>494.765653673903</v>
      </c>
      <c r="AB159" s="158" t="n">
        <v>719.968774521649</v>
      </c>
      <c r="AC159" s="158" t="n">
        <v>313.34678392891</v>
      </c>
      <c r="AD159" s="158" t="n">
        <v>110.954096473318</v>
      </c>
      <c r="AE159" s="158" t="n">
        <v>2192.3183192943</v>
      </c>
      <c r="AF159" s="158" t="n">
        <v>10925.7</v>
      </c>
      <c r="AG159" s="158" t="n">
        <v>3653.9</v>
      </c>
      <c r="AH159" s="158" t="n">
        <v>6403.5</v>
      </c>
      <c r="AI159" s="158" t="n">
        <v>5779.7</v>
      </c>
      <c r="AJ159" s="158" t="n">
        <v>4724.1</v>
      </c>
      <c r="AK159" s="222" t="n">
        <v>11614804</v>
      </c>
      <c r="AL159" s="132" t="n">
        <v>20761618</v>
      </c>
      <c r="AM159" s="180" t="n">
        <v>8.51666666666667</v>
      </c>
      <c r="AN159" s="180" t="n">
        <v>14.29</v>
      </c>
      <c r="AO159" s="180" t="n">
        <v>2648619525939.4</v>
      </c>
      <c r="AP159" s="180" t="n">
        <v>1303634551099.78</v>
      </c>
      <c r="AQ159" s="180" t="n">
        <v>2480742321535.44</v>
      </c>
      <c r="AR159" s="180" t="n">
        <v>185340756.33</v>
      </c>
      <c r="AS159" s="180" t="n">
        <v>2132163562357.27</v>
      </c>
      <c r="AT159" s="173" t="n">
        <v>9549.3</v>
      </c>
    </row>
    <row r="160" customFormat="false" ht="10.15" hidden="false" customHeight="true" outlineLevel="0" collapsed="false">
      <c r="A160" s="182" t="s">
        <v>229</v>
      </c>
      <c r="B160" s="158" t="n">
        <v>16618.1414088841</v>
      </c>
      <c r="C160" s="158" t="n">
        <v>8128.4</v>
      </c>
      <c r="D160" s="158" t="n">
        <v>9059.8</v>
      </c>
      <c r="E160" s="158" t="n">
        <v>3784</v>
      </c>
      <c r="F160" s="158" t="n">
        <v>30551</v>
      </c>
      <c r="G160" s="158" t="n">
        <v>131733</v>
      </c>
      <c r="H160" s="158" t="n">
        <v>345100</v>
      </c>
      <c r="I160" s="158" t="n">
        <v>7307.611</v>
      </c>
      <c r="J160" s="179" t="n">
        <v>854621387569.77</v>
      </c>
      <c r="K160" s="179" t="n">
        <v>504729798106.71</v>
      </c>
      <c r="L160" s="179" t="n">
        <v>1535789341466.62</v>
      </c>
      <c r="M160" s="136" t="n">
        <v>65.86</v>
      </c>
      <c r="N160" s="136" t="n">
        <v>72.33</v>
      </c>
      <c r="O160" s="220" t="n">
        <v>927.498704083156</v>
      </c>
      <c r="P160" s="158" t="n">
        <v>51.2146669793126</v>
      </c>
      <c r="Q160" s="158" t="n">
        <v>1882.74909135827</v>
      </c>
      <c r="R160" s="158" t="n">
        <v>3016.7142562579</v>
      </c>
      <c r="S160" s="158" t="n">
        <v>671.247431613482</v>
      </c>
      <c r="T160" s="158" t="n">
        <v>1628.27098097217</v>
      </c>
      <c r="U160" s="158" t="n">
        <v>3291.65822188145</v>
      </c>
      <c r="V160" s="158" t="n">
        <v>174.481081517193</v>
      </c>
      <c r="W160" s="158" t="n">
        <v>1499.01553044082</v>
      </c>
      <c r="X160" s="158" t="n">
        <v>780.539502490215</v>
      </c>
      <c r="Y160" s="158" t="n">
        <v>3580.75870991716</v>
      </c>
      <c r="Z160" s="158" t="n">
        <v>1518.38809817045</v>
      </c>
      <c r="AA160" s="158" t="n">
        <v>504.148773102864</v>
      </c>
      <c r="AB160" s="158" t="n">
        <v>770.812589911057</v>
      </c>
      <c r="AC160" s="158" t="n">
        <v>341.287854830484</v>
      </c>
      <c r="AD160" s="158" t="n">
        <v>113.177801948823</v>
      </c>
      <c r="AE160" s="158" t="n">
        <v>2087.81773150113</v>
      </c>
      <c r="AF160" s="158" t="n">
        <v>11554.3</v>
      </c>
      <c r="AG160" s="158" t="n">
        <v>3784</v>
      </c>
      <c r="AH160" s="158" t="n">
        <v>6026</v>
      </c>
      <c r="AI160" s="158" t="n">
        <v>6246.6</v>
      </c>
      <c r="AJ160" s="158" t="n">
        <v>4705</v>
      </c>
      <c r="AK160" s="178" t="n">
        <v>11535775</v>
      </c>
      <c r="AL160" s="132" t="n">
        <v>22648666</v>
      </c>
      <c r="AM160" s="180" t="n">
        <v>7.6</v>
      </c>
      <c r="AN160" s="180" t="n">
        <v>13.71</v>
      </c>
      <c r="AO160" s="180" t="n">
        <v>3462938605662.24</v>
      </c>
      <c r="AP160" s="180" t="n">
        <v>1839421479500.8</v>
      </c>
      <c r="AQ160" s="180" t="n">
        <v>3226830742147.57</v>
      </c>
      <c r="AR160" s="180" t="n">
        <v>179776253.22</v>
      </c>
      <c r="AS160" s="180" t="n">
        <v>2780367233905.75</v>
      </c>
      <c r="AT160" s="173" t="n">
        <v>8867.75</v>
      </c>
    </row>
    <row r="161" customFormat="false" ht="10.15" hidden="false" customHeight="true" outlineLevel="0" collapsed="false">
      <c r="A161" s="182" t="s">
        <v>372</v>
      </c>
      <c r="B161" s="158" t="n">
        <v>13797.7335663332</v>
      </c>
      <c r="C161" s="158" t="n">
        <v>7050.1</v>
      </c>
      <c r="D161" s="158" t="n">
        <v>6339.1</v>
      </c>
      <c r="E161" s="158" t="n">
        <v>3806</v>
      </c>
      <c r="F161" s="158" t="n">
        <v>32093</v>
      </c>
      <c r="G161" s="158" t="n">
        <v>129802</v>
      </c>
      <c r="H161" s="158" t="n">
        <v>348460</v>
      </c>
      <c r="I161" s="158" t="n">
        <v>7265.907</v>
      </c>
      <c r="J161" s="179" t="n">
        <v>616286838406.01</v>
      </c>
      <c r="K161" s="179" t="n">
        <v>640921540893.49</v>
      </c>
      <c r="L161" s="179" t="n">
        <v>1252446772901.54</v>
      </c>
      <c r="M161" s="136" t="n">
        <v>74.59</v>
      </c>
      <c r="N161" s="136" t="n">
        <v>71.47</v>
      </c>
      <c r="O161" s="220" t="n">
        <v>379.902689171793</v>
      </c>
      <c r="P161" s="158" t="n">
        <v>59.553581560502</v>
      </c>
      <c r="Q161" s="158" t="n">
        <v>1440.30448098557</v>
      </c>
      <c r="R161" s="158" t="n">
        <v>2108.3232254975</v>
      </c>
      <c r="S161" s="158" t="n">
        <v>651.940399654641</v>
      </c>
      <c r="T161" s="158" t="n">
        <v>749.334712387985</v>
      </c>
      <c r="U161" s="158" t="n">
        <v>2845.43931257882</v>
      </c>
      <c r="V161" s="158" t="n">
        <v>136.153578775941</v>
      </c>
      <c r="W161" s="158" t="n">
        <v>1400.66281401017</v>
      </c>
      <c r="X161" s="158" t="n">
        <v>870.544644349616</v>
      </c>
      <c r="Y161" s="158" t="n">
        <v>3081.56554727537</v>
      </c>
      <c r="Z161" s="158" t="n">
        <v>1468.81018038904</v>
      </c>
      <c r="AA161" s="158" t="n">
        <v>482.78470624023</v>
      </c>
      <c r="AB161" s="158" t="n">
        <v>646.668981662416</v>
      </c>
      <c r="AC161" s="158" t="n">
        <v>307.590029968401</v>
      </c>
      <c r="AD161" s="158" t="n">
        <v>113.339593725</v>
      </c>
      <c r="AE161" s="158" t="n">
        <v>2072.98547218652</v>
      </c>
      <c r="AF161" s="158" t="n">
        <v>10357.8</v>
      </c>
      <c r="AG161" s="158" t="n">
        <v>3806</v>
      </c>
      <c r="AH161" s="158" t="n">
        <v>2981.8</v>
      </c>
      <c r="AI161" s="158" t="n">
        <v>5283.2</v>
      </c>
      <c r="AJ161" s="158" t="n">
        <v>3956.9</v>
      </c>
      <c r="AK161" s="180" t="n">
        <v>11409883</v>
      </c>
      <c r="AL161" s="132" t="n">
        <v>21951988</v>
      </c>
      <c r="AM161" s="178" t="n">
        <v>7.78333333333333</v>
      </c>
      <c r="AN161" s="178" t="n">
        <v>13.34</v>
      </c>
      <c r="AO161" s="178" t="n">
        <v>1037143203328.93</v>
      </c>
      <c r="AP161" s="178" t="n">
        <v>451986872396.79</v>
      </c>
      <c r="AQ161" s="178" t="n">
        <v>578289099481.76</v>
      </c>
      <c r="AR161" s="178" t="n">
        <v>-148366047.65</v>
      </c>
      <c r="AS161" s="178" t="n">
        <v>447820145724.24</v>
      </c>
      <c r="AT161" s="178" t="n">
        <v>8368.25</v>
      </c>
    </row>
    <row r="162" s="223" customFormat="true" ht="11.25" hidden="false" customHeight="false" outlineLevel="0" collapsed="false">
      <c r="A162" s="182" t="s">
        <v>373</v>
      </c>
      <c r="B162" s="158" t="n">
        <v>14732.9506806213</v>
      </c>
      <c r="C162" s="158" t="n">
        <v>7059.5</v>
      </c>
      <c r="D162" s="158" t="n">
        <v>7243.8</v>
      </c>
      <c r="E162" s="158" t="n">
        <v>3860.7</v>
      </c>
      <c r="F162" s="158" t="n">
        <v>35983</v>
      </c>
      <c r="G162" s="158" t="n">
        <v>127734</v>
      </c>
      <c r="H162" s="158" t="n">
        <v>350100</v>
      </c>
      <c r="I162" s="158" t="n">
        <v>7363.156</v>
      </c>
      <c r="J162" s="179" t="n">
        <v>734263452002.22</v>
      </c>
      <c r="K162" s="179" t="n">
        <v>842242700018.65</v>
      </c>
      <c r="L162" s="179" t="n">
        <v>1488849802246.27</v>
      </c>
      <c r="M162" s="136" t="n">
        <v>65.88</v>
      </c>
      <c r="N162" s="136" t="n">
        <v>72.23</v>
      </c>
      <c r="O162" s="220" t="n">
        <v>621.609744820326</v>
      </c>
      <c r="P162" s="158" t="n">
        <v>43.6568113907032</v>
      </c>
      <c r="Q162" s="158" t="n">
        <v>1874.60480101997</v>
      </c>
      <c r="R162" s="158" t="n">
        <v>2595.39352342616</v>
      </c>
      <c r="S162" s="158" t="n">
        <v>500.045757767145</v>
      </c>
      <c r="T162" s="158" t="n">
        <v>1023.27237635001</v>
      </c>
      <c r="U162" s="158" t="n">
        <v>2929.5570746981</v>
      </c>
      <c r="V162" s="158" t="n">
        <v>157.347582449</v>
      </c>
      <c r="W162" s="158" t="n">
        <v>1496.1166663483</v>
      </c>
      <c r="X162" s="158" t="n">
        <v>854.651297405403</v>
      </c>
      <c r="Y162" s="158" t="n">
        <v>3227.31102672908</v>
      </c>
      <c r="Z162" s="158" t="n">
        <v>1504.61159725963</v>
      </c>
      <c r="AA162" s="158" t="n">
        <v>491.738800698651</v>
      </c>
      <c r="AB162" s="158" t="n">
        <v>709.413030486694</v>
      </c>
      <c r="AC162" s="158" t="n">
        <v>326.154889638525</v>
      </c>
      <c r="AD162" s="158" t="n">
        <v>114.8852385</v>
      </c>
      <c r="AE162" s="158" t="n">
        <v>1959.25240606445</v>
      </c>
      <c r="AF162" s="158" t="n">
        <v>10553.8</v>
      </c>
      <c r="AG162" s="158" t="n">
        <v>3860.7</v>
      </c>
      <c r="AH162" s="158" t="n">
        <v>4422.6</v>
      </c>
      <c r="AI162" s="158" t="n">
        <v>5298.8</v>
      </c>
      <c r="AJ162" s="158" t="n">
        <v>4234.7</v>
      </c>
      <c r="AK162" s="178" t="n">
        <v>11462658</v>
      </c>
      <c r="AL162" s="132" t="n">
        <v>22556052</v>
      </c>
      <c r="AM162" s="178" t="n">
        <v>7.19</v>
      </c>
      <c r="AN162" s="178" t="n">
        <v>12.9333333333333</v>
      </c>
      <c r="AO162" s="178" t="n">
        <v>1942490661317.49</v>
      </c>
      <c r="AP162" s="178" t="n">
        <v>918516689529.1</v>
      </c>
      <c r="AQ162" s="178" t="n">
        <v>1295684685099.77</v>
      </c>
      <c r="AR162" s="178" t="n">
        <v>-113674390.91</v>
      </c>
      <c r="AS162" s="178" t="n">
        <v>879385103007.76</v>
      </c>
      <c r="AT162" s="178" t="n">
        <v>7131.46</v>
      </c>
    </row>
    <row r="163" s="223" customFormat="true" ht="11.25" hidden="false" customHeight="false" outlineLevel="0" collapsed="false">
      <c r="A163" s="182" t="s">
        <v>374</v>
      </c>
      <c r="B163" s="158" t="n">
        <v>15927.142835102</v>
      </c>
      <c r="C163" s="158" t="n">
        <v>7538.3</v>
      </c>
      <c r="D163" s="158" t="n">
        <v>6910.7</v>
      </c>
      <c r="E163" s="158" t="n">
        <v>3901.6</v>
      </c>
      <c r="F163" s="158" t="n">
        <v>40391</v>
      </c>
      <c r="G163" s="158" t="n">
        <v>123586</v>
      </c>
      <c r="H163" s="158" t="n">
        <v>345352</v>
      </c>
      <c r="I163" s="158" t="n">
        <v>7383.563</v>
      </c>
      <c r="J163" s="179" t="n">
        <v>752564232520.59</v>
      </c>
      <c r="K163" s="179" t="n">
        <v>653059377171.35</v>
      </c>
      <c r="L163" s="179" t="n">
        <v>1427718632608.52</v>
      </c>
      <c r="M163" s="136" t="n">
        <v>64.62</v>
      </c>
      <c r="N163" s="136" t="n">
        <v>73.23</v>
      </c>
      <c r="O163" s="220" t="n">
        <v>1483.7506111911</v>
      </c>
      <c r="P163" s="158" t="n">
        <v>62.3150581187304</v>
      </c>
      <c r="Q163" s="158" t="n">
        <v>1991.21236565278</v>
      </c>
      <c r="R163" s="158" t="n">
        <v>2792.81318502512</v>
      </c>
      <c r="S163" s="158" t="n">
        <v>522.44137748373</v>
      </c>
      <c r="T163" s="158" t="n">
        <v>1320.09470024425</v>
      </c>
      <c r="U163" s="158" t="n">
        <v>3137.76419487364</v>
      </c>
      <c r="V163" s="158" t="n">
        <v>177.591382506107</v>
      </c>
      <c r="W163" s="158" t="n">
        <v>1598.94023519231</v>
      </c>
      <c r="X163" s="158" t="n">
        <v>849.354216471412</v>
      </c>
      <c r="Y163" s="158" t="n">
        <v>3317.82852971488</v>
      </c>
      <c r="Z163" s="158" t="n">
        <v>1536.88615679453</v>
      </c>
      <c r="AA163" s="158" t="n">
        <v>514.622461491399</v>
      </c>
      <c r="AB163" s="158" t="n">
        <v>754.492455837623</v>
      </c>
      <c r="AC163" s="158" t="n">
        <v>336.172644445441</v>
      </c>
      <c r="AD163" s="158" t="n">
        <v>116.015635425</v>
      </c>
      <c r="AE163" s="158" t="n">
        <v>2208.95191782325</v>
      </c>
      <c r="AF163" s="158" t="n">
        <v>11218.7</v>
      </c>
      <c r="AG163" s="158" t="n">
        <v>3901.6</v>
      </c>
      <c r="AH163" s="158" t="n">
        <v>6440.8</v>
      </c>
      <c r="AI163" s="158" t="n">
        <v>5478.9</v>
      </c>
      <c r="AJ163" s="158" t="n">
        <v>4766.5</v>
      </c>
      <c r="AK163" s="178" t="n">
        <v>11570150</v>
      </c>
      <c r="AL163" s="132" t="n">
        <v>22865363</v>
      </c>
      <c r="AM163" s="178" t="n">
        <v>6.52666666666667</v>
      </c>
      <c r="AN163" s="178" t="n">
        <v>12.2466666666667</v>
      </c>
      <c r="AO163" s="178" t="n">
        <v>2953922336350.9</v>
      </c>
      <c r="AP163" s="178" t="n">
        <v>1422224813846.9</v>
      </c>
      <c r="AQ163" s="178" t="n">
        <v>2094013685247.45</v>
      </c>
      <c r="AR163" s="178" t="n">
        <v>-99259808.9</v>
      </c>
      <c r="AS163" s="178" t="n">
        <v>1429881895112.53</v>
      </c>
      <c r="AT163" s="178" t="n">
        <v>6654.73</v>
      </c>
    </row>
    <row r="164" s="223" customFormat="true" ht="11.25" hidden="false" customHeight="false" outlineLevel="0" collapsed="false">
      <c r="A164" s="182" t="s">
        <v>375</v>
      </c>
      <c r="B164" s="158" t="n">
        <v>16668.0249007517</v>
      </c>
      <c r="C164" s="158" t="n">
        <v>7866</v>
      </c>
      <c r="D164" s="158" t="n">
        <v>10395.2</v>
      </c>
      <c r="E164" s="158" t="n">
        <v>3981.1</v>
      </c>
      <c r="F164" s="158" t="n">
        <v>39178</v>
      </c>
      <c r="G164" s="158" t="n">
        <v>119395</v>
      </c>
      <c r="H164" s="158" t="n">
        <v>342640</v>
      </c>
      <c r="I164" s="158" t="s">
        <v>376</v>
      </c>
      <c r="J164" s="179" t="n">
        <v>915390851735.45</v>
      </c>
      <c r="K164" s="179" t="n">
        <v>634096995528.55</v>
      </c>
      <c r="L164" s="179" t="n">
        <v>1867587690328.92</v>
      </c>
      <c r="M164" s="136" t="n">
        <v>63.07</v>
      </c>
      <c r="N164" s="136" t="n">
        <v>72.63</v>
      </c>
      <c r="O164" s="220" t="n">
        <v>971.03782243465</v>
      </c>
      <c r="P164" s="158" t="n">
        <v>52.2754831063771</v>
      </c>
      <c r="Q164" s="158" t="n">
        <v>1990.47175820219</v>
      </c>
      <c r="R164" s="158" t="n">
        <v>3139.22935162744</v>
      </c>
      <c r="S164" s="158" t="n">
        <v>741.322172108975</v>
      </c>
      <c r="T164" s="158" t="n">
        <v>1688.6560967464</v>
      </c>
      <c r="U164" s="158" t="n">
        <v>3477.18162580618</v>
      </c>
      <c r="V164" s="158" t="n">
        <v>177.681985401103</v>
      </c>
      <c r="W164" s="158" t="n">
        <v>1571.7387765824</v>
      </c>
      <c r="X164" s="158" t="n">
        <v>880.684480584827</v>
      </c>
      <c r="Y164" s="158" t="n">
        <v>3686.9998287569</v>
      </c>
      <c r="Z164" s="158" t="n">
        <v>1591.8070076568</v>
      </c>
      <c r="AA164" s="158" t="n">
        <v>522.071568632203</v>
      </c>
      <c r="AB164" s="158" t="n">
        <v>810.56795407777</v>
      </c>
      <c r="AC164" s="158" t="n">
        <v>363.911113136148</v>
      </c>
      <c r="AD164" s="158" t="n">
        <v>117.14603235</v>
      </c>
      <c r="AE164" s="158" t="n">
        <v>2294.09211124361</v>
      </c>
      <c r="AF164" s="158" t="n">
        <v>11811.1</v>
      </c>
      <c r="AG164" s="158" t="n">
        <v>3981.1</v>
      </c>
      <c r="AH164" s="158" t="n">
        <v>6286.9</v>
      </c>
      <c r="AI164" s="158" t="n">
        <v>6063.4</v>
      </c>
      <c r="AJ164" s="158" t="n">
        <v>4727.7</v>
      </c>
      <c r="AK164" s="178" t="n">
        <v>11599319</v>
      </c>
      <c r="AL164" s="132" t="n">
        <v>23846063</v>
      </c>
      <c r="AM164" s="178" t="n">
        <v>6.37666666666667</v>
      </c>
      <c r="AN164" s="178" t="n">
        <v>11.8733333333333</v>
      </c>
      <c r="AO164" s="178" t="n">
        <v>3951537640329.93</v>
      </c>
      <c r="AP164" s="178" t="n">
        <v>1975742332187.57</v>
      </c>
      <c r="AQ164" s="178" t="n">
        <v>2929407886770.95</v>
      </c>
      <c r="AR164" s="178" t="n">
        <v>-33581271.78</v>
      </c>
      <c r="AS164" s="178" t="n">
        <v>2054066760205.8</v>
      </c>
      <c r="AT164" s="178" t="n">
        <v>5331.29</v>
      </c>
    </row>
    <row r="165" customFormat="false" ht="11.25" hidden="false" customHeight="false" outlineLevel="0" collapsed="false">
      <c r="B165" s="224"/>
    </row>
    <row r="166" customFormat="false" ht="11.25" hidden="false" customHeight="false" outlineLevel="0" collapsed="false">
      <c r="B166" s="224"/>
    </row>
    <row r="167" customFormat="false" ht="15" hidden="false" customHeight="false" outlineLevel="0" collapsed="false">
      <c r="B167" s="225" t="s">
        <v>237</v>
      </c>
    </row>
    <row r="168" customFormat="false" ht="15" hidden="false" customHeight="false" outlineLevel="0" collapsed="false">
      <c r="B168" s="225" t="s">
        <v>238</v>
      </c>
    </row>
    <row r="169" customFormat="false" ht="15" hidden="false" customHeight="false" outlineLevel="0" collapsed="false">
      <c r="B169" s="225" t="s">
        <v>239</v>
      </c>
    </row>
    <row r="170" customFormat="false" ht="15" hidden="false" customHeight="false" outlineLevel="0" collapsed="false">
      <c r="B170" s="225" t="s">
        <v>240</v>
      </c>
    </row>
    <row r="171" customFormat="false" ht="15" hidden="false" customHeight="false" outlineLevel="0" collapsed="false">
      <c r="B171" s="225" t="s">
        <v>241</v>
      </c>
    </row>
    <row r="172" customFormat="false" ht="15" hidden="false" customHeight="false" outlineLevel="0" collapsed="false">
      <c r="B172" s="225" t="s">
        <v>242</v>
      </c>
    </row>
    <row r="173" customFormat="false" ht="15" hidden="false" customHeight="false" outlineLevel="0" collapsed="false">
      <c r="B173" s="225" t="s">
        <v>243</v>
      </c>
    </row>
    <row r="174" customFormat="false" ht="15" hidden="false" customHeight="false" outlineLevel="0" collapsed="false">
      <c r="B174" s="225" t="s">
        <v>244</v>
      </c>
    </row>
    <row r="175" customFormat="false" ht="15" hidden="false" customHeight="false" outlineLevel="0" collapsed="false">
      <c r="B175" s="225" t="s">
        <v>245</v>
      </c>
    </row>
    <row r="176" customFormat="false" ht="15" hidden="false" customHeight="false" outlineLevel="0" collapsed="false">
      <c r="B176" s="225" t="s">
        <v>246</v>
      </c>
    </row>
    <row r="177" s="125" customFormat="true" ht="15" hidden="false" customHeight="false" outlineLevel="0" collapsed="false">
      <c r="B177" s="225" t="s">
        <v>247</v>
      </c>
    </row>
    <row r="178" s="125" customFormat="true" ht="15" hidden="false" customHeight="false" outlineLevel="0" collapsed="false">
      <c r="B178" s="225" t="s">
        <v>248</v>
      </c>
    </row>
    <row r="179" s="125" customFormat="true" ht="15" hidden="false" customHeight="false" outlineLevel="0" collapsed="false">
      <c r="B179" s="225" t="s">
        <v>249</v>
      </c>
    </row>
    <row r="180" s="125" customFormat="true" ht="15" hidden="false" customHeight="false" outlineLevel="0" collapsed="false">
      <c r="B180" s="225" t="s">
        <v>250</v>
      </c>
    </row>
    <row r="181" s="125" customFormat="true" ht="15" hidden="false" customHeight="false" outlineLevel="0" collapsed="false">
      <c r="B181" s="225" t="s">
        <v>251</v>
      </c>
    </row>
    <row r="182" s="125" customFormat="true" ht="15" hidden="false" customHeight="false" outlineLevel="0" collapsed="false">
      <c r="B182" s="225" t="s">
        <v>252</v>
      </c>
    </row>
    <row r="183" s="125" customFormat="true" ht="15" hidden="false" customHeight="false" outlineLevel="0" collapsed="false">
      <c r="B183" s="225" t="s">
        <v>253</v>
      </c>
    </row>
    <row r="184" s="125" customFormat="true" ht="15" hidden="false" customHeight="false" outlineLevel="0" collapsed="false">
      <c r="B184" s="225" t="s">
        <v>254</v>
      </c>
    </row>
    <row r="185" s="125" customFormat="true" ht="15" hidden="false" customHeight="false" outlineLevel="0" collapsed="false">
      <c r="B185" s="225" t="s">
        <v>255</v>
      </c>
    </row>
    <row r="186" s="125" customFormat="true" ht="15" hidden="false" customHeight="false" outlineLevel="0" collapsed="false">
      <c r="B186" s="225" t="s">
        <v>256</v>
      </c>
    </row>
    <row r="187" s="125" customFormat="true" ht="15" hidden="false" customHeight="false" outlineLevel="0" collapsed="false">
      <c r="B187" s="225" t="s">
        <v>257</v>
      </c>
    </row>
    <row r="188" s="125" customFormat="true" ht="15" hidden="false" customHeight="false" outlineLevel="0" collapsed="false">
      <c r="B188" s="225" t="s">
        <v>258</v>
      </c>
    </row>
    <row r="189" s="125" customFormat="true" ht="15" hidden="false" customHeight="false" outlineLevel="0" collapsed="false">
      <c r="B189" s="225" t="s">
        <v>259</v>
      </c>
    </row>
    <row r="190" s="125" customFormat="true" ht="15" hidden="false" customHeight="false" outlineLevel="0" collapsed="false">
      <c r="B190" s="225" t="s">
        <v>260</v>
      </c>
    </row>
    <row r="191" s="125" customFormat="true" ht="15" hidden="false" customHeight="false" outlineLevel="0" collapsed="false">
      <c r="B191" s="225" t="s">
        <v>261</v>
      </c>
    </row>
    <row r="192" s="125" customFormat="true" ht="15" hidden="false" customHeight="false" outlineLevel="0" collapsed="false">
      <c r="B192" s="225" t="s">
        <v>262</v>
      </c>
    </row>
    <row r="193" s="125" customFormat="true" ht="15" hidden="false" customHeight="false" outlineLevel="0" collapsed="false">
      <c r="B193" s="226" t="s">
        <v>263</v>
      </c>
    </row>
    <row r="194" s="125" customFormat="true" ht="15" hidden="false" customHeight="false" outlineLevel="0" collapsed="false">
      <c r="B194" s="226" t="s">
        <v>264</v>
      </c>
    </row>
    <row r="195" s="125" customFormat="true" ht="15" hidden="false" customHeight="false" outlineLevel="0" collapsed="false">
      <c r="B195" s="226" t="s">
        <v>265</v>
      </c>
    </row>
    <row r="196" s="125" customFormat="true" ht="15" hidden="false" customHeight="false" outlineLevel="0" collapsed="false">
      <c r="B196" s="225" t="s">
        <v>266</v>
      </c>
    </row>
    <row r="197" s="125" customFormat="true" ht="15" hidden="false" customHeight="false" outlineLevel="0" collapsed="false">
      <c r="B197" s="225" t="s">
        <v>267</v>
      </c>
    </row>
    <row r="198" s="125" customFormat="true" ht="15" hidden="false" customHeight="false" outlineLevel="0" collapsed="false">
      <c r="B198" s="225" t="s">
        <v>268</v>
      </c>
    </row>
    <row r="199" s="125" customFormat="true" ht="15" hidden="false" customHeight="false" outlineLevel="0" collapsed="false">
      <c r="B199" s="225" t="s">
        <v>269</v>
      </c>
    </row>
    <row r="200" s="125" customFormat="true" ht="15" hidden="false" customHeight="false" outlineLevel="0" collapsed="false">
      <c r="B200" s="225" t="s">
        <v>270</v>
      </c>
    </row>
    <row r="201" s="125" customFormat="true" ht="15" hidden="false" customHeight="false" outlineLevel="0" collapsed="false">
      <c r="B201" s="225" t="s">
        <v>271</v>
      </c>
    </row>
    <row r="202" s="125" customFormat="true" ht="15" hidden="false" customHeight="false" outlineLevel="0" collapsed="false">
      <c r="B202" s="225" t="s">
        <v>272</v>
      </c>
    </row>
    <row r="203" s="125" customFormat="true" ht="15" hidden="false" customHeight="false" outlineLevel="0" collapsed="false">
      <c r="B203" s="225" t="s">
        <v>273</v>
      </c>
    </row>
    <row r="204" s="125" customFormat="true" ht="15" hidden="false" customHeight="false" outlineLevel="0" collapsed="false">
      <c r="B204" s="225" t="s">
        <v>274</v>
      </c>
    </row>
    <row r="205" s="125" customFormat="true" ht="15" hidden="false" customHeight="false" outlineLevel="0" collapsed="false">
      <c r="B205" s="225" t="s">
        <v>275</v>
      </c>
    </row>
  </sheetData>
  <mergeCells count="33">
    <mergeCell ref="O1:AE1"/>
    <mergeCell ref="O2:AD2"/>
    <mergeCell ref="AF2:AG2"/>
    <mergeCell ref="AR42:AS42"/>
    <mergeCell ref="AR43:AS43"/>
    <mergeCell ref="AR44:AS44"/>
    <mergeCell ref="AR45:AS45"/>
    <mergeCell ref="AR46:AS46"/>
    <mergeCell ref="AR47:AS47"/>
    <mergeCell ref="AR48:AS48"/>
    <mergeCell ref="AR49:AS49"/>
    <mergeCell ref="AR50:AS50"/>
    <mergeCell ref="A95:A96"/>
    <mergeCell ref="B95:B96"/>
    <mergeCell ref="C95:C96"/>
    <mergeCell ref="D95:D96"/>
    <mergeCell ref="E95:E96"/>
    <mergeCell ref="F95:H95"/>
    <mergeCell ref="J95:L95"/>
    <mergeCell ref="M95:M96"/>
    <mergeCell ref="N95:N96"/>
    <mergeCell ref="O95:AE96"/>
    <mergeCell ref="AF95:AJ96"/>
    <mergeCell ref="AK95:AL96"/>
    <mergeCell ref="AM95:AN96"/>
    <mergeCell ref="AR112:AS112"/>
    <mergeCell ref="AR113:AS113"/>
    <mergeCell ref="AR114:AS114"/>
    <mergeCell ref="AR115:AS115"/>
    <mergeCell ref="AR116:AS116"/>
    <mergeCell ref="AR117:AS117"/>
    <mergeCell ref="AR118:AS118"/>
    <mergeCell ref="AR119:AS119"/>
  </mergeCells>
  <hyperlinks>
    <hyperlink ref="B95" r:id="rId1" display="http://www.gks.ru/free_doc/new_site/vvp/kv/tab6.htm   ( в ценах 2008 года в млрд.руб.  годы с 1995-2011 г.) с 2011 года по 2016 годы"/>
    <hyperlink ref="D95" r:id="rId2" display="http://sophist.hse.ru/"/>
    <hyperlink ref="E95" r:id="rId3" display="http://www.gks.ru/wps/wcm/connect/rosstat_main/rosstat/ru/statistics/accounts/#"/>
    <hyperlink ref="J95" r:id="rId4" display="http://www.roskazna.ru/ispolnenie-byudzhetov/konsolidirovannyj-byudzhet/"/>
    <hyperlink ref="M95" r:id="rId5" location="CheckedItem" display="http://www.cbr.ru/statistics/?Prtid=svs&amp;ch=Par_57946#CheckedItem"/>
    <hyperlink ref="N95" r:id="rId6" display="http://elibrary-data.imf.org/DataExplorer.aspx"/>
    <hyperlink ref="O95" r:id="rId7" display="http://www.gks.ru/free_doc/new_site/vvp/kv/tab6.htm   ( в ценах 2008 года в млрд.руб.  годы с 1995-2011 г.) с 2011 года по 2016 годы"/>
    <hyperlink ref="AK95" r:id="rId8" display="http://www.cbr.ru/statistics/print.aspx?file=credit_statistics/survey_ci_01.htm&amp;pid=dkfs&amp;sid=MN_53371"/>
    <hyperlink ref="AM95" r:id="rId9" display="http://data.imf.org/?sk=5DABAFF2-C5AD-4D27-A175-1253419C02D1&amp;ss=1390030341854"/>
    <hyperlink ref="AO96" r:id="rId10" display="http://www.roskazna.ru/ispolnenie-byudzhetov/konsolidirovannyj-byudzhet/"/>
    <hyperlink ref="AT96" r:id="rId11" display="http://minfin.ru/ru/perfomance/nationalwealthfund/statistic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92"/>
    <col collapsed="false" customWidth="true" hidden="false" outlineLevel="0" max="3" min="3" style="0" width="8.45"/>
    <col collapsed="false" customWidth="true" hidden="false" outlineLevel="0" max="4" min="4" style="0" width="40.15"/>
    <col collapsed="false" customWidth="true" hidden="false" outlineLevel="0" max="1025" min="5" style="0" width="8.45"/>
  </cols>
  <sheetData>
    <row r="1" customFormat="false" ht="15" hidden="false" customHeight="false" outlineLevel="0" collapsed="false">
      <c r="A1" s="227" t="s">
        <v>276</v>
      </c>
      <c r="B1" s="227" t="s">
        <v>277</v>
      </c>
    </row>
    <row r="2" customFormat="false" ht="15" hidden="false" customHeight="false" outlineLevel="0" collapsed="false">
      <c r="A2" s="121" t="s">
        <v>16</v>
      </c>
      <c r="B2" s="25" t="s">
        <v>377</v>
      </c>
      <c r="C2" s="121" t="s">
        <v>16</v>
      </c>
      <c r="D2" s="25" t="s">
        <v>235</v>
      </c>
    </row>
    <row r="3" customFormat="false" ht="15" hidden="false" customHeight="false" outlineLevel="0" collapsed="false">
      <c r="A3" s="121" t="s">
        <v>17</v>
      </c>
      <c r="B3" s="25" t="s">
        <v>378</v>
      </c>
      <c r="C3" s="121" t="s">
        <v>17</v>
      </c>
      <c r="D3" s="25" t="s">
        <v>240</v>
      </c>
    </row>
    <row r="4" customFormat="false" ht="15" hidden="false" customHeight="false" outlineLevel="0" collapsed="false">
      <c r="A4" s="49" t="s">
        <v>318</v>
      </c>
      <c r="B4" s="228" t="s">
        <v>379</v>
      </c>
      <c r="C4" s="49" t="s">
        <v>318</v>
      </c>
      <c r="D4" s="25" t="s">
        <v>281</v>
      </c>
    </row>
    <row r="5" customFormat="false" ht="15" hidden="false" customHeight="false" outlineLevel="0" collapsed="false">
      <c r="A5" s="121" t="s">
        <v>19</v>
      </c>
      <c r="B5" s="25" t="s">
        <v>380</v>
      </c>
      <c r="C5" s="121" t="s">
        <v>19</v>
      </c>
      <c r="D5" s="25" t="s">
        <v>283</v>
      </c>
    </row>
    <row r="6" customFormat="false" ht="15" hidden="false" customHeight="false" outlineLevel="0" collapsed="false">
      <c r="A6" s="49" t="s">
        <v>27</v>
      </c>
      <c r="B6" s="229" t="s">
        <v>381</v>
      </c>
      <c r="C6" s="229" t="s">
        <v>27</v>
      </c>
      <c r="D6" s="25" t="s">
        <v>262</v>
      </c>
    </row>
    <row r="7" customFormat="false" ht="15" hidden="false" customHeight="false" outlineLevel="0" collapsed="false">
      <c r="A7" s="49" t="s">
        <v>319</v>
      </c>
      <c r="B7" s="49" t="s">
        <v>382</v>
      </c>
      <c r="C7" s="69" t="s">
        <v>319</v>
      </c>
      <c r="D7" s="25" t="s">
        <v>266</v>
      </c>
    </row>
    <row r="8" customFormat="false" ht="15" hidden="false" customHeight="false" outlineLevel="0" collapsed="false">
      <c r="A8" s="49" t="s">
        <v>320</v>
      </c>
      <c r="B8" s="49" t="s">
        <v>383</v>
      </c>
      <c r="C8" s="49" t="s">
        <v>320</v>
      </c>
      <c r="D8" s="25" t="s">
        <v>289</v>
      </c>
    </row>
    <row r="9" customFormat="false" ht="15" hidden="false" customHeight="false" outlineLevel="0" collapsed="false">
      <c r="A9" s="230" t="s">
        <v>321</v>
      </c>
      <c r="B9" s="49" t="s">
        <v>384</v>
      </c>
      <c r="C9" s="49" t="s">
        <v>321</v>
      </c>
      <c r="D9" s="25" t="s">
        <v>268</v>
      </c>
    </row>
    <row r="10" customFormat="false" ht="15" hidden="false" customHeight="false" outlineLevel="0" collapsed="false">
      <c r="A10" s="231" t="s">
        <v>322</v>
      </c>
      <c r="B10" s="25" t="s">
        <v>385</v>
      </c>
      <c r="C10" s="121" t="s">
        <v>322</v>
      </c>
      <c r="D10" s="25" t="s">
        <v>273</v>
      </c>
    </row>
    <row r="11" customFormat="false" ht="15" hidden="false" customHeight="false" outlineLevel="0" collapsed="false">
      <c r="A11" s="69" t="s">
        <v>323</v>
      </c>
      <c r="B11" s="25" t="s">
        <v>386</v>
      </c>
      <c r="C11" s="49" t="s">
        <v>323</v>
      </c>
      <c r="D11" s="25" t="s">
        <v>275</v>
      </c>
    </row>
    <row r="12" customFormat="false" ht="15" hidden="false" customHeight="false" outlineLevel="0" collapsed="false">
      <c r="A12" s="232"/>
      <c r="B12" s="25" t="s">
        <v>387</v>
      </c>
      <c r="C12" s="25"/>
      <c r="D12" s="25"/>
    </row>
    <row r="13" customFormat="false" ht="15" hidden="false" customHeight="false" outlineLevel="0" collapsed="false">
      <c r="A13" s="232"/>
      <c r="B13" s="25" t="s">
        <v>388</v>
      </c>
      <c r="C13" s="25"/>
      <c r="D13" s="25"/>
    </row>
    <row r="14" customFormat="false" ht="15" hidden="false" customHeight="false" outlineLevel="0" collapsed="false">
      <c r="A14" s="232"/>
      <c r="B14" s="25" t="s">
        <v>389</v>
      </c>
      <c r="C14" s="25"/>
      <c r="D14" s="25"/>
    </row>
    <row r="15" customFormat="false" ht="15" hidden="false" customHeight="false" outlineLevel="0" collapsed="false">
      <c r="A15" s="25"/>
      <c r="B15" s="25" t="s">
        <v>390</v>
      </c>
      <c r="C15" s="25"/>
      <c r="D15" s="25"/>
    </row>
    <row r="16" customFormat="false" ht="15" hidden="false" customHeight="false" outlineLevel="0" collapsed="false">
      <c r="A16" s="25"/>
      <c r="B16" s="25" t="s">
        <v>391</v>
      </c>
      <c r="C16" s="25"/>
      <c r="D16" s="25"/>
    </row>
    <row r="17" customFormat="false" ht="15" hidden="false" customHeight="false" outlineLevel="0" collapsed="false">
      <c r="A17" s="25"/>
      <c r="B17" s="25"/>
      <c r="C17" s="25"/>
      <c r="D17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35" activeCellId="0" sqref="I35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233" width="38.43"/>
    <col collapsed="false" customWidth="true" hidden="false" outlineLevel="0" max="3" min="3" style="0" width="56.43"/>
    <col collapsed="false" customWidth="true" hidden="false" outlineLevel="0" max="1025" min="4" style="0" width="8.45"/>
  </cols>
  <sheetData>
    <row r="1" customFormat="false" ht="15" hidden="false" customHeight="false" outlineLevel="0" collapsed="false">
      <c r="A1" s="227" t="s">
        <v>276</v>
      </c>
      <c r="B1" s="234" t="s">
        <v>277</v>
      </c>
      <c r="C1" s="227" t="s">
        <v>300</v>
      </c>
    </row>
    <row r="2" customFormat="false" ht="30" hidden="false" customHeight="false" outlineLevel="0" collapsed="false">
      <c r="A2" s="121" t="s">
        <v>16</v>
      </c>
      <c r="B2" s="235" t="s">
        <v>377</v>
      </c>
      <c r="C2" s="122" t="s">
        <v>302</v>
      </c>
    </row>
    <row r="3" customFormat="false" ht="45" hidden="false" customHeight="false" outlineLevel="0" collapsed="false">
      <c r="A3" s="121" t="s">
        <v>17</v>
      </c>
      <c r="B3" s="235" t="s">
        <v>378</v>
      </c>
      <c r="C3" s="122" t="s">
        <v>302</v>
      </c>
    </row>
    <row r="4" customFormat="false" ht="30" hidden="false" customHeight="false" outlineLevel="0" collapsed="false">
      <c r="A4" s="49" t="s">
        <v>318</v>
      </c>
      <c r="B4" s="236" t="s">
        <v>379</v>
      </c>
      <c r="C4" s="122" t="s">
        <v>302</v>
      </c>
    </row>
    <row r="5" customFormat="false" ht="45" hidden="false" customHeight="false" outlineLevel="0" collapsed="false">
      <c r="A5" s="121" t="s">
        <v>19</v>
      </c>
      <c r="B5" s="235" t="s">
        <v>380</v>
      </c>
      <c r="C5" s="122" t="s">
        <v>302</v>
      </c>
    </row>
    <row r="6" customFormat="false" ht="15" hidden="false" customHeight="false" outlineLevel="0" collapsed="false">
      <c r="A6" s="49" t="s">
        <v>27</v>
      </c>
      <c r="B6" s="237" t="s">
        <v>381</v>
      </c>
      <c r="C6" s="122" t="s">
        <v>302</v>
      </c>
    </row>
    <row r="7" customFormat="false" ht="30" hidden="false" customHeight="false" outlineLevel="0" collapsed="false">
      <c r="A7" s="49" t="s">
        <v>319</v>
      </c>
      <c r="B7" s="237" t="s">
        <v>382</v>
      </c>
      <c r="C7" s="122" t="s">
        <v>302</v>
      </c>
    </row>
    <row r="8" customFormat="false" ht="30" hidden="false" customHeight="false" outlineLevel="0" collapsed="false">
      <c r="A8" s="49" t="s">
        <v>320</v>
      </c>
      <c r="B8" s="237" t="s">
        <v>383</v>
      </c>
      <c r="C8" s="122" t="s">
        <v>302</v>
      </c>
    </row>
    <row r="9" customFormat="false" ht="15" hidden="false" customHeight="false" outlineLevel="0" collapsed="false">
      <c r="A9" s="49" t="s">
        <v>321</v>
      </c>
      <c r="B9" s="237" t="s">
        <v>384</v>
      </c>
      <c r="C9" s="122" t="s">
        <v>302</v>
      </c>
    </row>
    <row r="10" customFormat="false" ht="30" hidden="false" customHeight="false" outlineLevel="0" collapsed="false">
      <c r="A10" s="121" t="s">
        <v>322</v>
      </c>
      <c r="B10" s="235" t="s">
        <v>385</v>
      </c>
      <c r="C10" s="122" t="s">
        <v>302</v>
      </c>
    </row>
    <row r="11" customFormat="false" ht="15" hidden="false" customHeight="false" outlineLevel="0" collapsed="false">
      <c r="A11" s="49" t="s">
        <v>323</v>
      </c>
      <c r="B11" s="235" t="s">
        <v>386</v>
      </c>
      <c r="C11" s="122" t="s">
        <v>302</v>
      </c>
    </row>
    <row r="12" customFormat="false" ht="30" hidden="false" customHeight="false" outlineLevel="0" collapsed="false">
      <c r="A12" s="25"/>
      <c r="B12" s="235" t="s">
        <v>387</v>
      </c>
      <c r="C12" s="122" t="s">
        <v>392</v>
      </c>
    </row>
    <row r="13" customFormat="false" ht="45" hidden="false" customHeight="false" outlineLevel="0" collapsed="false">
      <c r="A13" s="25"/>
      <c r="B13" s="235" t="s">
        <v>388</v>
      </c>
      <c r="C13" s="122" t="s">
        <v>393</v>
      </c>
    </row>
    <row r="14" customFormat="false" ht="45" hidden="false" customHeight="false" outlineLevel="0" collapsed="false">
      <c r="A14" s="25"/>
      <c r="B14" s="235" t="s">
        <v>389</v>
      </c>
      <c r="C14" s="238" t="s">
        <v>364</v>
      </c>
    </row>
    <row r="15" customFormat="false" ht="30" hidden="false" customHeight="false" outlineLevel="0" collapsed="false">
      <c r="A15" s="25"/>
      <c r="B15" s="235" t="s">
        <v>390</v>
      </c>
      <c r="C15" s="122" t="s">
        <v>394</v>
      </c>
    </row>
    <row r="16" customFormat="false" ht="15" hidden="false" customHeight="false" outlineLevel="0" collapsed="false">
      <c r="A16" s="25"/>
      <c r="B16" s="239" t="s">
        <v>347</v>
      </c>
      <c r="C16" s="240" t="s">
        <v>395</v>
      </c>
    </row>
    <row r="17" customFormat="false" ht="15" hidden="false" customHeight="false" outlineLevel="0" collapsed="false">
      <c r="A17" s="25"/>
      <c r="B17" s="239" t="s">
        <v>348</v>
      </c>
      <c r="C17" s="240" t="s">
        <v>396</v>
      </c>
    </row>
    <row r="18" customFormat="false" ht="15" hidden="false" customHeight="false" outlineLevel="0" collapsed="false">
      <c r="A18" s="25"/>
      <c r="B18" s="239" t="s">
        <v>347</v>
      </c>
      <c r="C18" s="122" t="s">
        <v>397</v>
      </c>
    </row>
    <row r="19" customFormat="false" ht="15" hidden="false" customHeight="false" outlineLevel="0" collapsed="false">
      <c r="A19" s="25"/>
      <c r="B19" s="239" t="s">
        <v>348</v>
      </c>
      <c r="C19" s="122" t="s">
        <v>398</v>
      </c>
    </row>
    <row r="20" customFormat="false" ht="18" hidden="false" customHeight="false" outlineLevel="0" collapsed="false">
      <c r="A20" s="241"/>
      <c r="B20" s="242" t="s">
        <v>399</v>
      </c>
      <c r="C20" s="243" t="s">
        <v>400</v>
      </c>
    </row>
    <row r="21" customFormat="false" ht="15" hidden="false" customHeight="false" outlineLevel="0" collapsed="false">
      <c r="A21" s="241"/>
      <c r="B21" s="242" t="s">
        <v>401</v>
      </c>
      <c r="C21" s="243" t="s">
        <v>402</v>
      </c>
    </row>
    <row r="22" customFormat="false" ht="15" hidden="false" customHeight="false" outlineLevel="0" collapsed="false">
      <c r="A22" s="241"/>
      <c r="B22" s="242" t="s">
        <v>403</v>
      </c>
      <c r="C22" s="243" t="s">
        <v>404</v>
      </c>
    </row>
    <row r="23" customFormat="false" ht="15" hidden="false" customHeight="false" outlineLevel="0" collapsed="false">
      <c r="A23" s="241"/>
      <c r="B23" s="242" t="s">
        <v>405</v>
      </c>
      <c r="C23" s="243" t="s">
        <v>406</v>
      </c>
    </row>
    <row r="24" customFormat="false" ht="15" hidden="false" customHeight="false" outlineLevel="0" collapsed="false">
      <c r="A24" s="241"/>
      <c r="B24" s="242" t="s">
        <v>407</v>
      </c>
      <c r="C24" s="243" t="s">
        <v>408</v>
      </c>
    </row>
    <row r="25" customFormat="false" ht="18" hidden="false" customHeight="false" outlineLevel="0" collapsed="false">
      <c r="B25" s="242" t="s">
        <v>354</v>
      </c>
      <c r="C25" s="0" t="s">
        <v>371</v>
      </c>
    </row>
  </sheetData>
  <hyperlinks>
    <hyperlink ref="C14" r:id="rId1" display="http://www.cbr.ru/statistics/print.aspx?file=credit_statistics/survey_ci_01.htm&amp;pid=dkfs&amp;sid=MN_53371"/>
    <hyperlink ref="C20" r:id="rId2" display="\\DT-PC\DataExtraction&amp;Correction\квартальные\ru\консол бюджет\2000-2015,   http://www.cbr.ru/statistics/?PrtId=dkfs=Денижно-кредитная статисьтика"/>
    <hyperlink ref="C21" r:id="rId3" display="\\DT-PC\DataExtraction&amp;Correction\квартальные\ru\консол бюджет\2000-2016"/>
    <hyperlink ref="C22" r:id="rId4" display="\\DT-PC\DataExtraction&amp;Correction\квартальные\ru\консол бюджет\2000-2017"/>
    <hyperlink ref="C23" r:id="rId5" display="\\DT-PC\DataExtraction&amp;Correction\квартальные\ru\консол бюджет\2000-2018"/>
    <hyperlink ref="C24" r:id="rId6" display="\\DT-PC\DataExtraction&amp;Correction\квартальные\ru\консол бюджет\2000-20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78" activePane="bottomRight" state="frozen"/>
      <selection pane="topLeft" activeCell="A1" activeCellId="0" sqref="A1"/>
      <selection pane="topRight" activeCell="B1" activeCellId="0" sqref="B1"/>
      <selection pane="bottomLeft" activeCell="A78" activeCellId="0" sqref="A78"/>
      <selection pane="bottomRight" activeCell="F134" activeCellId="0" sqref="F134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false" hidden="false" outlineLevel="0" max="2" min="2" style="244" width="11.42"/>
    <col collapsed="false" customWidth="true" hidden="false" outlineLevel="0" max="3" min="3" style="0" width="8.45"/>
    <col collapsed="false" customWidth="true" hidden="false" outlineLevel="0" max="4" min="4" style="245" width="12.86"/>
    <col collapsed="false" customWidth="true" hidden="false" outlineLevel="0" max="5" min="5" style="0" width="9.29"/>
    <col collapsed="false" customWidth="true" hidden="false" outlineLevel="0" max="6" min="6" style="0" width="14.28"/>
    <col collapsed="false" customWidth="true" hidden="false" outlineLevel="0" max="7" min="7" style="246" width="12.57"/>
    <col collapsed="false" customWidth="true" hidden="false" outlineLevel="0" max="8" min="8" style="246" width="11.71"/>
    <col collapsed="false" customWidth="true" hidden="false" outlineLevel="0" max="10" min="9" style="0" width="8.45"/>
    <col collapsed="false" customWidth="true" hidden="false" outlineLevel="0" max="11" min="11" style="0" width="9.14"/>
    <col collapsed="false" customWidth="true" hidden="false" outlineLevel="0" max="12" min="12" style="0" width="10.42"/>
    <col collapsed="false" customWidth="true" hidden="false" outlineLevel="0" max="13" min="13" style="0" width="11.57"/>
    <col collapsed="false" customWidth="true" hidden="false" outlineLevel="0" max="14" min="14" style="0" width="10.58"/>
    <col collapsed="false" customWidth="true" hidden="false" outlineLevel="0" max="15" min="15" style="0" width="11.29"/>
    <col collapsed="false" customWidth="true" hidden="false" outlineLevel="0" max="17" min="16" style="0" width="8.45"/>
    <col collapsed="false" customWidth="true" hidden="false" outlineLevel="0" max="18" min="18" style="0" width="13.86"/>
    <col collapsed="false" customWidth="true" hidden="false" outlineLevel="0" max="19" min="19" style="0" width="15"/>
    <col collapsed="false" customWidth="true" hidden="false" outlineLevel="0" max="20" min="20" style="0" width="13.43"/>
    <col collapsed="false" customWidth="true" hidden="false" outlineLevel="0" max="21" min="21" style="0" width="13.29"/>
    <col collapsed="false" customWidth="true" hidden="false" outlineLevel="0" max="22" min="22" style="0" width="14.15"/>
    <col collapsed="false" customWidth="true" hidden="false" outlineLevel="0" max="23" min="23" style="0" width="9.85"/>
    <col collapsed="false" customWidth="true" hidden="false" outlineLevel="0" max="24" min="24" style="0" width="10.29"/>
    <col collapsed="false" customWidth="true" hidden="false" outlineLevel="0" max="25" min="25" style="0" width="8.45"/>
    <col collapsed="false" customWidth="true" hidden="false" outlineLevel="0" max="26" min="26" style="0" width="10"/>
    <col collapsed="false" customWidth="true" hidden="false" outlineLevel="0" max="1025" min="27" style="0" width="8.45"/>
  </cols>
  <sheetData>
    <row r="1" customFormat="false" ht="30" hidden="false" customHeight="true" outlineLevel="0" collapsed="false">
      <c r="I1" s="0" t="s">
        <v>409</v>
      </c>
      <c r="K1" s="0" t="s">
        <v>410</v>
      </c>
      <c r="L1" s="243"/>
      <c r="O1" s="247" t="s">
        <v>411</v>
      </c>
      <c r="P1" s="247"/>
      <c r="Q1" s="248" t="s">
        <v>412</v>
      </c>
      <c r="R1" s="248"/>
      <c r="S1" s="248"/>
      <c r="T1" s="248"/>
      <c r="U1" s="248"/>
      <c r="V1" s="248"/>
    </row>
    <row r="2" customFormat="false" ht="88.5" hidden="false" customHeight="true" outlineLevel="0" collapsed="false">
      <c r="A2" s="249" t="s">
        <v>92</v>
      </c>
      <c r="B2" s="250" t="s">
        <v>29</v>
      </c>
      <c r="C2" s="251" t="s">
        <v>30</v>
      </c>
      <c r="D2" s="245" t="s">
        <v>413</v>
      </c>
      <c r="E2" s="251" t="s">
        <v>32</v>
      </c>
      <c r="F2" s="252" t="s">
        <v>40</v>
      </c>
      <c r="G2" s="253" t="s">
        <v>414</v>
      </c>
      <c r="H2" s="254" t="s">
        <v>415</v>
      </c>
      <c r="I2" s="255" t="s">
        <v>416</v>
      </c>
      <c r="J2" s="255" t="s">
        <v>417</v>
      </c>
      <c r="K2" s="256" t="s">
        <v>418</v>
      </c>
      <c r="L2" s="256"/>
      <c r="M2" s="256" t="s">
        <v>419</v>
      </c>
      <c r="N2" s="256"/>
      <c r="O2" s="257" t="s">
        <v>420</v>
      </c>
      <c r="P2" s="257" t="s">
        <v>421</v>
      </c>
      <c r="Q2" s="257" t="s">
        <v>422</v>
      </c>
      <c r="R2" s="257" t="s">
        <v>423</v>
      </c>
      <c r="S2" s="258" t="s">
        <v>424</v>
      </c>
      <c r="T2" s="257" t="s">
        <v>425</v>
      </c>
      <c r="U2" s="257" t="s">
        <v>426</v>
      </c>
      <c r="V2" s="257" t="s">
        <v>427</v>
      </c>
      <c r="W2" s="257" t="s">
        <v>295</v>
      </c>
      <c r="X2" s="257" t="s">
        <v>428</v>
      </c>
      <c r="Y2" s="257" t="s">
        <v>429</v>
      </c>
      <c r="Z2" s="257" t="s">
        <v>430</v>
      </c>
    </row>
    <row r="3" customFormat="false" ht="15" hidden="false" customHeight="false" outlineLevel="0" collapsed="false">
      <c r="A3" s="259" t="s">
        <v>141</v>
      </c>
      <c r="B3" s="260"/>
      <c r="C3" s="69"/>
      <c r="E3" s="69"/>
      <c r="F3" s="69"/>
      <c r="I3" s="261" t="n">
        <v>1.064</v>
      </c>
      <c r="J3" s="261"/>
      <c r="K3" s="261"/>
      <c r="L3" s="261"/>
      <c r="M3" s="261"/>
      <c r="N3" s="261"/>
    </row>
    <row r="4" customFormat="false" ht="15" hidden="false" customHeight="false" outlineLevel="0" collapsed="false">
      <c r="A4" s="259" t="s">
        <v>142</v>
      </c>
      <c r="B4" s="260"/>
      <c r="C4" s="69"/>
      <c r="E4" s="69"/>
      <c r="F4" s="69"/>
      <c r="I4" s="261" t="n">
        <v>2.21666666666666</v>
      </c>
      <c r="J4" s="261"/>
      <c r="K4" s="261"/>
      <c r="L4" s="261"/>
      <c r="M4" s="261"/>
      <c r="N4" s="261"/>
    </row>
    <row r="5" customFormat="false" ht="15" hidden="false" customHeight="false" outlineLevel="0" collapsed="false">
      <c r="A5" s="259" t="s">
        <v>143</v>
      </c>
      <c r="B5" s="260"/>
      <c r="C5" s="69"/>
      <c r="E5" s="69"/>
      <c r="F5" s="69"/>
      <c r="I5" s="261" t="n">
        <v>4.11128532889114</v>
      </c>
      <c r="J5" s="261"/>
      <c r="K5" s="261"/>
      <c r="L5" s="261"/>
      <c r="M5" s="261"/>
      <c r="N5" s="261"/>
    </row>
    <row r="6" customFormat="false" ht="15" hidden="false" customHeight="false" outlineLevel="0" collapsed="false">
      <c r="A6" s="259" t="s">
        <v>144</v>
      </c>
      <c r="B6" s="260"/>
      <c r="C6" s="69"/>
      <c r="E6" s="69"/>
      <c r="F6" s="69"/>
      <c r="I6" s="261" t="n">
        <v>7.62526333333333</v>
      </c>
      <c r="J6" s="261"/>
      <c r="K6" s="261"/>
      <c r="L6" s="261"/>
      <c r="M6" s="261"/>
      <c r="N6" s="261"/>
    </row>
    <row r="7" customFormat="false" ht="15" hidden="false" customHeight="false" outlineLevel="0" collapsed="false">
      <c r="A7" s="259" t="s">
        <v>145</v>
      </c>
      <c r="I7" s="261" t="n">
        <v>11.5822</v>
      </c>
      <c r="J7" s="261"/>
      <c r="K7" s="261"/>
      <c r="L7" s="261"/>
      <c r="M7" s="261"/>
      <c r="N7" s="261"/>
    </row>
    <row r="8" customFormat="false" ht="15" hidden="false" customHeight="false" outlineLevel="0" collapsed="false">
      <c r="A8" s="259" t="s">
        <v>146</v>
      </c>
      <c r="F8" s="69"/>
      <c r="I8" s="261" t="n">
        <v>11.5016666666666</v>
      </c>
      <c r="J8" s="261"/>
      <c r="K8" s="261"/>
      <c r="L8" s="261"/>
      <c r="M8" s="261"/>
      <c r="N8" s="261"/>
    </row>
    <row r="9" customFormat="false" ht="15" hidden="false" customHeight="false" outlineLevel="0" collapsed="false">
      <c r="A9" s="259" t="s">
        <v>147</v>
      </c>
      <c r="F9" s="69"/>
      <c r="I9" s="261" t="n">
        <v>11.5</v>
      </c>
      <c r="J9" s="261"/>
      <c r="K9" s="261"/>
      <c r="L9" s="261"/>
      <c r="M9" s="261"/>
      <c r="N9" s="261"/>
    </row>
    <row r="10" customFormat="false" ht="15" hidden="false" customHeight="false" outlineLevel="0" collapsed="false">
      <c r="A10" s="259" t="s">
        <v>148</v>
      </c>
      <c r="F10" s="69"/>
      <c r="I10" s="261" t="n">
        <v>11.5</v>
      </c>
      <c r="J10" s="261"/>
      <c r="K10" s="261"/>
      <c r="L10" s="261"/>
      <c r="M10" s="261"/>
      <c r="N10" s="261"/>
    </row>
    <row r="11" customFormat="false" ht="15" hidden="false" customHeight="false" outlineLevel="0" collapsed="false">
      <c r="A11" s="259" t="s">
        <v>149</v>
      </c>
      <c r="F11" s="69"/>
      <c r="I11" s="261" t="n">
        <v>11.5</v>
      </c>
      <c r="J11" s="261"/>
      <c r="K11" s="261"/>
      <c r="L11" s="261"/>
      <c r="M11" s="261"/>
      <c r="N11" s="261"/>
    </row>
    <row r="12" customFormat="false" ht="15" hidden="false" customHeight="false" outlineLevel="0" collapsed="false">
      <c r="A12" s="259" t="s">
        <v>150</v>
      </c>
      <c r="F12" s="69"/>
      <c r="I12" s="261" t="n">
        <v>12.3909266666666</v>
      </c>
      <c r="J12" s="261"/>
      <c r="K12" s="261"/>
      <c r="L12" s="261"/>
      <c r="M12" s="261"/>
      <c r="N12" s="261"/>
    </row>
    <row r="13" customFormat="false" ht="15" hidden="false" customHeight="false" outlineLevel="0" collapsed="false">
      <c r="A13" s="259" t="s">
        <v>151</v>
      </c>
      <c r="F13" s="69"/>
      <c r="I13" s="261" t="n">
        <v>13.9286366666666</v>
      </c>
      <c r="J13" s="261"/>
      <c r="K13" s="261"/>
      <c r="L13" s="261"/>
      <c r="M13" s="261"/>
      <c r="N13" s="261"/>
    </row>
    <row r="14" customFormat="false" ht="15" hidden="false" customHeight="false" outlineLevel="0" collapsed="false">
      <c r="A14" s="259" t="s">
        <v>152</v>
      </c>
      <c r="F14" s="69"/>
      <c r="I14" s="261" t="n">
        <v>15.0999433333333</v>
      </c>
      <c r="J14" s="261"/>
      <c r="K14" s="261"/>
      <c r="L14" s="261"/>
      <c r="M14" s="261"/>
      <c r="N14" s="261"/>
    </row>
    <row r="15" customFormat="false" ht="15" hidden="false" customHeight="false" outlineLevel="0" collapsed="false">
      <c r="A15" s="259" t="s">
        <v>153</v>
      </c>
      <c r="F15" s="69"/>
      <c r="I15" s="261" t="n">
        <v>21.0525733333333</v>
      </c>
      <c r="J15" s="261"/>
      <c r="K15" s="261"/>
      <c r="L15" s="261"/>
      <c r="M15" s="261"/>
      <c r="N15" s="261"/>
    </row>
    <row r="16" customFormat="false" ht="15" hidden="false" customHeight="false" outlineLevel="0" collapsed="false">
      <c r="A16" s="259" t="s">
        <v>154</v>
      </c>
      <c r="F16" s="69"/>
      <c r="I16" s="261" t="n">
        <v>26.392435</v>
      </c>
      <c r="J16" s="261"/>
      <c r="K16" s="261"/>
      <c r="L16" s="261"/>
      <c r="M16" s="261"/>
      <c r="N16" s="261"/>
    </row>
    <row r="17" customFormat="false" ht="15" hidden="false" customHeight="false" outlineLevel="0" collapsed="false">
      <c r="A17" s="259" t="s">
        <v>155</v>
      </c>
      <c r="F17" s="69"/>
      <c r="I17" s="261" t="n">
        <v>27.3237266666666</v>
      </c>
      <c r="J17" s="261"/>
      <c r="K17" s="261"/>
      <c r="L17" s="261"/>
      <c r="M17" s="261"/>
      <c r="N17" s="261"/>
    </row>
    <row r="18" customFormat="false" ht="15" hidden="false" customHeight="false" outlineLevel="0" collapsed="false">
      <c r="A18" s="259" t="s">
        <v>156</v>
      </c>
      <c r="F18" s="69"/>
      <c r="I18" s="261" t="n">
        <v>29.3134633333333</v>
      </c>
      <c r="J18" s="261"/>
      <c r="K18" s="261"/>
      <c r="L18" s="261"/>
      <c r="M18" s="261"/>
      <c r="N18" s="261"/>
    </row>
    <row r="19" customFormat="false" ht="15" hidden="false" customHeight="false" outlineLevel="0" collapsed="false">
      <c r="A19" s="259" t="s">
        <v>157</v>
      </c>
      <c r="F19" s="69"/>
      <c r="I19" s="261" t="n">
        <v>32.0777166666666</v>
      </c>
      <c r="J19" s="261"/>
      <c r="K19" s="261"/>
      <c r="L19" s="261"/>
      <c r="M19" s="261"/>
      <c r="N19" s="261"/>
    </row>
    <row r="20" customFormat="false" ht="15" hidden="false" customHeight="false" outlineLevel="0" collapsed="false">
      <c r="A20" s="259" t="s">
        <v>158</v>
      </c>
      <c r="F20" s="69"/>
      <c r="I20" s="261" t="n">
        <v>35.2697966666666</v>
      </c>
      <c r="J20" s="261"/>
      <c r="K20" s="261"/>
      <c r="L20" s="261"/>
      <c r="M20" s="261"/>
      <c r="N20" s="261"/>
    </row>
    <row r="21" customFormat="false" ht="15" hidden="false" customHeight="false" outlineLevel="0" collapsed="false">
      <c r="A21" s="259" t="s">
        <v>159</v>
      </c>
      <c r="F21" s="69"/>
      <c r="I21" s="261" t="n">
        <v>45.2477733333333</v>
      </c>
      <c r="J21" s="261"/>
      <c r="K21" s="261"/>
      <c r="L21" s="261"/>
      <c r="M21" s="261"/>
      <c r="N21" s="261"/>
    </row>
    <row r="22" customFormat="false" ht="15" hidden="false" customHeight="false" outlineLevel="0" collapsed="false">
      <c r="A22" s="259" t="s">
        <v>160</v>
      </c>
      <c r="F22" s="69"/>
      <c r="I22" s="261" t="n">
        <v>71.9151933333333</v>
      </c>
      <c r="J22" s="261"/>
      <c r="K22" s="261"/>
      <c r="L22" s="261"/>
      <c r="M22" s="261"/>
      <c r="N22" s="261"/>
    </row>
    <row r="23" customFormat="false" ht="15" hidden="false" customHeight="false" outlineLevel="0" collapsed="false">
      <c r="A23" s="259" t="s">
        <v>161</v>
      </c>
      <c r="F23" s="69"/>
      <c r="I23" s="261" t="n">
        <v>171.634016666666</v>
      </c>
      <c r="J23" s="261"/>
      <c r="K23" s="261"/>
      <c r="L23" s="261"/>
      <c r="M23" s="261"/>
      <c r="N23" s="261"/>
    </row>
    <row r="24" customFormat="false" ht="15" hidden="false" customHeight="false" outlineLevel="0" collapsed="false">
      <c r="A24" s="259" t="s">
        <v>162</v>
      </c>
      <c r="F24" s="69"/>
      <c r="I24" s="261" t="n">
        <v>246.76774</v>
      </c>
      <c r="J24" s="261"/>
      <c r="K24" s="261"/>
      <c r="L24" s="261"/>
      <c r="M24" s="261"/>
      <c r="N24" s="261"/>
    </row>
    <row r="25" customFormat="false" ht="15" hidden="false" customHeight="false" outlineLevel="0" collapsed="false">
      <c r="A25" s="259" t="s">
        <v>163</v>
      </c>
      <c r="F25" s="69"/>
      <c r="I25" s="261" t="n">
        <v>273.077056666666</v>
      </c>
      <c r="J25" s="261"/>
      <c r="K25" s="261"/>
      <c r="L25" s="261"/>
      <c r="M25" s="261"/>
      <c r="N25" s="261"/>
    </row>
    <row r="26" customFormat="false" ht="15" hidden="false" customHeight="false" outlineLevel="0" collapsed="false">
      <c r="A26" s="259" t="s">
        <v>164</v>
      </c>
      <c r="F26" s="69"/>
      <c r="I26" s="261" t="n">
        <v>305.702503333333</v>
      </c>
      <c r="J26" s="261"/>
      <c r="K26" s="261"/>
      <c r="L26" s="261"/>
      <c r="M26" s="261"/>
      <c r="N26" s="261"/>
    </row>
    <row r="27" customFormat="false" ht="15" hidden="false" customHeight="false" outlineLevel="0" collapsed="false">
      <c r="A27" s="259" t="s">
        <v>165</v>
      </c>
      <c r="B27" s="244" t="n">
        <v>11798459.1657235</v>
      </c>
      <c r="C27" s="0" t="n">
        <v>7145767.74469303</v>
      </c>
      <c r="E27" s="0" t="n">
        <v>2294631.26946432</v>
      </c>
      <c r="F27" s="262"/>
      <c r="G27" s="263"/>
      <c r="H27" s="263"/>
      <c r="I27" s="261" t="n">
        <v>603</v>
      </c>
      <c r="J27" s="261" t="n">
        <v>4.455</v>
      </c>
      <c r="K27" s="261"/>
      <c r="L27" s="261"/>
      <c r="M27" s="264"/>
      <c r="N27" s="264"/>
      <c r="W27" s="265" t="n">
        <v>223100</v>
      </c>
      <c r="X27" s="265" t="n">
        <v>253600</v>
      </c>
      <c r="Y27" s="265" t="n">
        <v>719200</v>
      </c>
      <c r="Z27" s="265" t="n">
        <v>772700</v>
      </c>
    </row>
    <row r="28" customFormat="false" ht="15" hidden="false" customHeight="false" outlineLevel="0" collapsed="false">
      <c r="A28" s="259" t="s">
        <v>166</v>
      </c>
      <c r="B28" s="244" t="n">
        <v>11743672.6813356</v>
      </c>
      <c r="C28" s="0" t="n">
        <v>6907033.16169712</v>
      </c>
      <c r="E28" s="0" t="n">
        <v>2220997.65166163</v>
      </c>
      <c r="F28" s="262"/>
      <c r="G28" s="263"/>
      <c r="H28" s="263"/>
      <c r="I28" s="261" t="n">
        <v>815</v>
      </c>
      <c r="J28" s="261" t="n">
        <v>4.439</v>
      </c>
      <c r="K28" s="261"/>
      <c r="L28" s="261"/>
      <c r="M28" s="264"/>
      <c r="N28" s="264"/>
      <c r="W28" s="265" t="n">
        <v>460900</v>
      </c>
      <c r="X28" s="265" t="n">
        <v>443500</v>
      </c>
      <c r="Y28" s="265" t="n">
        <v>1049400</v>
      </c>
      <c r="Z28" s="265" t="n">
        <v>1171500</v>
      </c>
    </row>
    <row r="29" customFormat="false" ht="15" hidden="false" customHeight="false" outlineLevel="0" collapsed="false">
      <c r="A29" s="259" t="s">
        <v>167</v>
      </c>
      <c r="B29" s="244" t="n">
        <v>11156344.6121593</v>
      </c>
      <c r="C29" s="0" t="n">
        <v>6194578.94149033</v>
      </c>
      <c r="E29" s="0" t="n">
        <v>2171339.21525126</v>
      </c>
      <c r="F29" s="262"/>
      <c r="G29" s="263"/>
      <c r="H29" s="263"/>
      <c r="I29" s="261" t="n">
        <v>962</v>
      </c>
      <c r="J29" s="261" t="n">
        <v>4.43</v>
      </c>
      <c r="K29" s="261"/>
      <c r="L29" s="261"/>
      <c r="M29" s="264"/>
      <c r="N29" s="264"/>
      <c r="W29" s="265" t="n">
        <v>705400</v>
      </c>
      <c r="X29" s="265" t="n">
        <v>591800</v>
      </c>
      <c r="Y29" s="265" t="n">
        <v>1843200</v>
      </c>
      <c r="Z29" s="265" t="n">
        <v>1909500</v>
      </c>
    </row>
    <row r="30" customFormat="false" ht="15" hidden="false" customHeight="false" outlineLevel="0" collapsed="false">
      <c r="A30" s="259" t="s">
        <v>168</v>
      </c>
      <c r="B30" s="244" t="n">
        <v>10985172.0982219</v>
      </c>
      <c r="C30" s="0" t="n">
        <v>6037354.07367436</v>
      </c>
      <c r="E30" s="0" t="n">
        <v>2182997.36786896</v>
      </c>
      <c r="F30" s="262"/>
      <c r="G30" s="263"/>
      <c r="H30" s="263"/>
      <c r="I30" s="261" t="n">
        <v>1103.36</v>
      </c>
      <c r="J30" s="261" t="n">
        <v>4.44</v>
      </c>
      <c r="K30" s="261"/>
      <c r="L30" s="261"/>
      <c r="M30" s="264"/>
      <c r="N30" s="264"/>
      <c r="O30" s="0" t="n">
        <v>114.3</v>
      </c>
      <c r="P30" s="0" t="n">
        <v>10.1</v>
      </c>
      <c r="W30" s="265" t="n">
        <v>930500</v>
      </c>
      <c r="X30" s="265" t="n">
        <v>1013000</v>
      </c>
      <c r="Y30" s="265" t="n">
        <v>2300600</v>
      </c>
      <c r="Z30" s="265" t="n">
        <v>2376300</v>
      </c>
    </row>
    <row r="31" customFormat="false" ht="15" hidden="false" customHeight="false" outlineLevel="0" collapsed="false">
      <c r="A31" s="259" t="s">
        <v>169</v>
      </c>
      <c r="B31" s="244" t="n">
        <v>11397612.4003257</v>
      </c>
      <c r="C31" s="0" t="n">
        <v>6326481.84389264</v>
      </c>
      <c r="E31" s="0" t="n">
        <v>2439076.89367517</v>
      </c>
      <c r="F31" s="262"/>
      <c r="G31" s="263"/>
      <c r="H31" s="263"/>
      <c r="I31" s="261" t="n">
        <v>1237.33333333333</v>
      </c>
      <c r="J31" s="261" t="n">
        <v>4.424</v>
      </c>
      <c r="K31" s="261"/>
      <c r="L31" s="244"/>
      <c r="M31" s="266"/>
      <c r="N31" s="266"/>
      <c r="W31" s="265" t="n">
        <v>543700</v>
      </c>
      <c r="X31" s="265" t="n">
        <v>589400</v>
      </c>
      <c r="Y31" s="265" t="n">
        <v>2474100</v>
      </c>
      <c r="Z31" s="265" t="n">
        <v>2393900</v>
      </c>
    </row>
    <row r="32" customFormat="false" ht="15" hidden="false" customHeight="false" outlineLevel="0" collapsed="false">
      <c r="A32" s="259" t="s">
        <v>170</v>
      </c>
      <c r="B32" s="244" t="n">
        <v>11696971.7014782</v>
      </c>
      <c r="C32" s="0" t="n">
        <v>6733543.8330155</v>
      </c>
      <c r="E32" s="0" t="n">
        <v>2533630.51302295</v>
      </c>
      <c r="F32" s="262"/>
      <c r="G32" s="263"/>
      <c r="H32" s="263"/>
      <c r="I32" s="261" t="n">
        <v>1354</v>
      </c>
      <c r="J32" s="261" t="n">
        <v>4.413</v>
      </c>
      <c r="K32" s="261"/>
      <c r="L32" s="244"/>
      <c r="M32" s="266"/>
      <c r="N32" s="266"/>
      <c r="W32" s="265" t="n">
        <v>958800</v>
      </c>
      <c r="X32" s="265" t="n">
        <v>904200</v>
      </c>
      <c r="Y32" s="265" t="n">
        <v>2858500</v>
      </c>
      <c r="Z32" s="265" t="n">
        <v>2955000</v>
      </c>
    </row>
    <row r="33" customFormat="false" ht="15" hidden="false" customHeight="false" outlineLevel="0" collapsed="false">
      <c r="A33" s="259" t="s">
        <v>171</v>
      </c>
      <c r="B33" s="244" t="n">
        <v>12080047.0392414</v>
      </c>
      <c r="C33" s="0" t="n">
        <v>6999561.00898461</v>
      </c>
      <c r="E33" s="0" t="n">
        <v>2628275.52999473</v>
      </c>
      <c r="F33" s="262"/>
      <c r="G33" s="263"/>
      <c r="H33" s="263"/>
      <c r="I33" s="261" t="n">
        <v>1447.41</v>
      </c>
      <c r="J33" s="261" t="n">
        <v>4.413</v>
      </c>
      <c r="K33" s="261"/>
      <c r="L33" s="244"/>
      <c r="M33" s="266"/>
      <c r="N33" s="266"/>
      <c r="W33" s="265" t="n">
        <v>1218800</v>
      </c>
      <c r="X33" s="265" t="n">
        <v>1086800</v>
      </c>
      <c r="Y33" s="265" t="n">
        <v>3239100</v>
      </c>
      <c r="Z33" s="265" t="n">
        <v>3446900</v>
      </c>
    </row>
    <row r="34" customFormat="false" ht="15" hidden="false" customHeight="false" outlineLevel="0" collapsed="false">
      <c r="A34" s="259" t="s">
        <v>172</v>
      </c>
      <c r="B34" s="244" t="n">
        <v>12152154.3370014</v>
      </c>
      <c r="C34" s="0" t="n">
        <v>7157722.45999573</v>
      </c>
      <c r="E34" s="0" t="n">
        <v>2599200.53343983</v>
      </c>
      <c r="F34" s="262"/>
      <c r="G34" s="263"/>
      <c r="H34" s="263"/>
      <c r="I34" s="261" t="n">
        <v>1532.54</v>
      </c>
      <c r="J34" s="261" t="n">
        <v>4.42</v>
      </c>
      <c r="K34" s="261"/>
      <c r="L34" s="244"/>
      <c r="M34" s="266"/>
      <c r="N34" s="266"/>
      <c r="O34" s="0" t="n">
        <v>80.1</v>
      </c>
      <c r="P34" s="0" t="n">
        <v>18.1</v>
      </c>
      <c r="W34" s="265" t="n">
        <v>1359200</v>
      </c>
      <c r="X34" s="265" t="n">
        <v>1312600</v>
      </c>
      <c r="Y34" s="265" t="n">
        <v>3179200</v>
      </c>
      <c r="Z34" s="265" t="n">
        <v>3720300</v>
      </c>
    </row>
    <row r="35" customFormat="false" ht="15" hidden="false" customHeight="false" outlineLevel="0" collapsed="false">
      <c r="A35" s="259" t="s">
        <v>173</v>
      </c>
      <c r="B35" s="244" t="n">
        <v>12164776.5306318</v>
      </c>
      <c r="C35" s="0" t="n">
        <v>7200509.06255583</v>
      </c>
      <c r="E35" s="0" t="n">
        <v>2600236.13790681</v>
      </c>
      <c r="F35" s="262"/>
      <c r="G35" s="263"/>
      <c r="H35" s="263"/>
      <c r="I35" s="261" t="n">
        <v>1663.5</v>
      </c>
      <c r="J35" s="261" t="n">
        <v>4.405</v>
      </c>
      <c r="K35" s="261"/>
      <c r="L35" s="261"/>
      <c r="M35" s="264"/>
      <c r="N35" s="264"/>
      <c r="O35" s="267" t="n">
        <f aca="false">(68.7+79.1+74)/3</f>
        <v>73.9333333333333</v>
      </c>
      <c r="P35" s="267" t="n">
        <f aca="false">(13.4+18.1+15.8)/3</f>
        <v>15.7666666666667</v>
      </c>
      <c r="W35" s="265" t="n">
        <v>763200</v>
      </c>
      <c r="X35" s="265" t="n">
        <v>831000</v>
      </c>
      <c r="Y35" s="265" t="n">
        <v>3212800</v>
      </c>
      <c r="Z35" s="265" t="n">
        <v>3194300</v>
      </c>
    </row>
    <row r="36" customFormat="false" ht="15" hidden="false" customHeight="false" outlineLevel="0" collapsed="false">
      <c r="A36" s="259" t="s">
        <v>174</v>
      </c>
      <c r="B36" s="244" t="n">
        <v>12267658.4654287</v>
      </c>
      <c r="C36" s="0" t="n">
        <v>7307769.4005162</v>
      </c>
      <c r="E36" s="0" t="n">
        <v>2594292.82124226</v>
      </c>
      <c r="F36" s="262"/>
      <c r="G36" s="263"/>
      <c r="H36" s="263"/>
      <c r="I36" s="261" t="n">
        <v>1762.26</v>
      </c>
      <c r="J36" s="261" t="n">
        <v>4.401</v>
      </c>
      <c r="K36" s="261"/>
      <c r="L36" s="261"/>
      <c r="M36" s="264"/>
      <c r="N36" s="264"/>
      <c r="O36" s="267" t="n">
        <f aca="false">(66+54.4+50.5)/3</f>
        <v>56.9666666666667</v>
      </c>
      <c r="P36" s="267" t="n">
        <f aca="false">(16.4+14.4+16.8)/3</f>
        <v>15.8666666666667</v>
      </c>
      <c r="W36" s="265" t="n">
        <v>1401600</v>
      </c>
      <c r="X36" s="265" t="n">
        <v>1327000</v>
      </c>
      <c r="Y36" s="265" t="n">
        <v>4072900</v>
      </c>
      <c r="Z36" s="265" t="n">
        <v>3996900</v>
      </c>
    </row>
    <row r="37" customFormat="false" ht="15" hidden="false" customHeight="false" outlineLevel="0" collapsed="false">
      <c r="A37" s="259" t="s">
        <v>175</v>
      </c>
      <c r="B37" s="244" t="n">
        <v>12512861.5073676</v>
      </c>
      <c r="C37" s="0" t="n">
        <v>7414481.00435953</v>
      </c>
      <c r="E37" s="0" t="n">
        <v>2600105.16895992</v>
      </c>
      <c r="F37" s="262"/>
      <c r="G37" s="263"/>
      <c r="H37" s="263"/>
      <c r="I37" s="261" t="n">
        <v>1830.67</v>
      </c>
      <c r="J37" s="261" t="n">
        <v>4.376</v>
      </c>
      <c r="K37" s="261"/>
      <c r="L37" s="261"/>
      <c r="M37" s="264"/>
      <c r="N37" s="264"/>
      <c r="O37" s="267" t="n">
        <f aca="false">(50.5+46.5+44.6)/3</f>
        <v>47.2</v>
      </c>
      <c r="P37" s="267" t="n">
        <f aca="false">(19.4+22.2+21.9)/3</f>
        <v>21.1666666666667</v>
      </c>
      <c r="W37" s="265" t="n">
        <v>1824300</v>
      </c>
      <c r="X37" s="265" t="n">
        <v>1592700</v>
      </c>
      <c r="Y37" s="265" t="n">
        <v>4516200</v>
      </c>
      <c r="Z37" s="265" t="n">
        <v>4904900</v>
      </c>
    </row>
    <row r="38" customFormat="false" ht="15" hidden="false" customHeight="false" outlineLevel="0" collapsed="false">
      <c r="A38" s="259" t="s">
        <v>176</v>
      </c>
      <c r="B38" s="244" t="n">
        <v>12810183.8646051</v>
      </c>
      <c r="C38" s="0" t="n">
        <v>7669277.12143027</v>
      </c>
      <c r="E38" s="0" t="n">
        <v>2677175.03259431</v>
      </c>
      <c r="F38" s="262"/>
      <c r="G38" s="263"/>
      <c r="H38" s="263"/>
      <c r="I38" s="261" t="n">
        <v>1895.94</v>
      </c>
      <c r="J38" s="261" t="n">
        <v>4.341</v>
      </c>
      <c r="K38" s="261"/>
      <c r="L38" s="261"/>
      <c r="M38" s="264"/>
      <c r="N38" s="264"/>
      <c r="O38" s="267" t="n">
        <f aca="false">(42.4+38.7+38.5)/3</f>
        <v>39.8666666666667</v>
      </c>
      <c r="P38" s="267" t="n">
        <f aca="false">(23.7+22.7+21.8)/3</f>
        <v>22.7333333333333</v>
      </c>
      <c r="W38" s="265" t="n">
        <v>1807500</v>
      </c>
      <c r="X38" s="265" t="n">
        <v>1995700</v>
      </c>
      <c r="Y38" s="265" t="n">
        <v>4903100</v>
      </c>
      <c r="Z38" s="265" t="n">
        <v>5514400</v>
      </c>
    </row>
    <row r="39" customFormat="false" ht="15" hidden="false" customHeight="false" outlineLevel="0" collapsed="false">
      <c r="A39" s="259" t="s">
        <v>177</v>
      </c>
      <c r="B39" s="244" t="n">
        <v>12913114.4996994</v>
      </c>
      <c r="C39" s="0" t="n">
        <v>7536515.35676507</v>
      </c>
      <c r="E39" s="0" t="n">
        <v>2703728.33291155</v>
      </c>
      <c r="F39" s="262"/>
      <c r="G39" s="263"/>
      <c r="H39" s="263"/>
      <c r="I39" s="261" t="n">
        <v>1959.78</v>
      </c>
      <c r="J39" s="261" t="n">
        <v>4.354</v>
      </c>
      <c r="K39" s="261"/>
      <c r="L39" s="261"/>
      <c r="M39" s="264"/>
      <c r="N39" s="264"/>
      <c r="O39" s="0" t="n">
        <v>38.8</v>
      </c>
      <c r="P39" s="0" t="n">
        <v>19.8</v>
      </c>
      <c r="W39" s="265" t="n">
        <v>1089600</v>
      </c>
      <c r="X39" s="265" t="n">
        <v>1005600</v>
      </c>
      <c r="Y39" s="265" t="n">
        <v>5061300</v>
      </c>
      <c r="Z39" s="265" t="n">
        <v>5162600</v>
      </c>
    </row>
    <row r="40" customFormat="false" ht="15" hidden="false" customHeight="false" outlineLevel="0" collapsed="false">
      <c r="A40" s="259" t="s">
        <v>178</v>
      </c>
      <c r="B40" s="244" t="n">
        <v>13025204.543303</v>
      </c>
      <c r="C40" s="0" t="n">
        <v>7397408.48085126</v>
      </c>
      <c r="E40" s="0" t="n">
        <v>2756893.6942479</v>
      </c>
      <c r="F40" s="262"/>
      <c r="G40" s="263"/>
      <c r="H40" s="263"/>
      <c r="I40" s="261" t="n">
        <v>2031.63</v>
      </c>
      <c r="J40" s="261" t="n">
        <v>4.338</v>
      </c>
      <c r="K40" s="261"/>
      <c r="L40" s="261"/>
      <c r="M40" s="264"/>
      <c r="N40" s="264"/>
      <c r="O40" s="0" t="n">
        <v>26</v>
      </c>
      <c r="P40" s="0" t="n">
        <v>17.1</v>
      </c>
      <c r="W40" s="265" t="n">
        <v>2149200</v>
      </c>
      <c r="X40" s="265" t="n">
        <v>2030600</v>
      </c>
      <c r="Y40" s="265" t="n">
        <v>5739800</v>
      </c>
      <c r="Z40" s="265" t="n">
        <v>5894800</v>
      </c>
    </row>
    <row r="41" customFormat="false" ht="15" hidden="false" customHeight="false" outlineLevel="0" collapsed="false">
      <c r="A41" s="259" t="s">
        <v>179</v>
      </c>
      <c r="B41" s="244" t="n">
        <v>13533569.703562</v>
      </c>
      <c r="C41" s="0" t="n">
        <v>7762784.24235926</v>
      </c>
      <c r="E41" s="0" t="n">
        <v>2866257.22244275</v>
      </c>
      <c r="F41" s="262"/>
      <c r="G41" s="263"/>
      <c r="H41" s="263"/>
      <c r="I41" s="261" t="n">
        <v>2087.19</v>
      </c>
      <c r="J41" s="261" t="n">
        <v>4.338</v>
      </c>
      <c r="K41" s="261"/>
      <c r="L41" s="261"/>
      <c r="M41" s="264"/>
      <c r="N41" s="264"/>
      <c r="O41" s="0" t="n">
        <v>27.7</v>
      </c>
      <c r="P41" s="0" t="n">
        <v>18.2</v>
      </c>
      <c r="W41" s="265" t="n">
        <v>2731500</v>
      </c>
      <c r="X41" s="265" t="n">
        <v>2362800</v>
      </c>
      <c r="Y41" s="265" t="n">
        <v>6262700</v>
      </c>
      <c r="Z41" s="265" t="n">
        <v>6625500</v>
      </c>
    </row>
    <row r="42" customFormat="false" ht="15" hidden="false" customHeight="false" outlineLevel="0" collapsed="false">
      <c r="A42" s="259" t="s">
        <v>180</v>
      </c>
      <c r="B42" s="244" t="n">
        <v>13783770.6890858</v>
      </c>
      <c r="C42" s="0" t="n">
        <v>7752833.69826687</v>
      </c>
      <c r="E42" s="0" t="n">
        <v>3044373.45080181</v>
      </c>
      <c r="F42" s="262"/>
      <c r="G42" s="263"/>
      <c r="H42" s="263"/>
      <c r="I42" s="261" t="n">
        <v>2137.59</v>
      </c>
      <c r="J42" s="261" t="n">
        <v>4.327</v>
      </c>
      <c r="K42" s="23" t="n">
        <v>1170.2</v>
      </c>
      <c r="L42" s="23" t="n">
        <v>1166.9</v>
      </c>
      <c r="M42" s="264"/>
      <c r="N42" s="264"/>
      <c r="O42" s="0" t="n">
        <v>24.9</v>
      </c>
      <c r="P42" s="0" t="n">
        <v>18.2</v>
      </c>
      <c r="W42" s="265" t="n">
        <v>3154200</v>
      </c>
      <c r="X42" s="265" t="n">
        <v>3284500</v>
      </c>
      <c r="Y42" s="265" t="n">
        <v>6752300</v>
      </c>
      <c r="Z42" s="265" t="n">
        <v>7541500</v>
      </c>
    </row>
    <row r="43" customFormat="false" ht="15" hidden="false" customHeight="false" outlineLevel="0" collapsed="false">
      <c r="A43" s="259" t="s">
        <v>181</v>
      </c>
      <c r="B43" s="244" t="n">
        <v>14063713.0971658</v>
      </c>
      <c r="C43" s="0" t="n">
        <v>7686914.96510367</v>
      </c>
      <c r="E43" s="0" t="n">
        <v>2926527.97461178</v>
      </c>
      <c r="F43" s="262" t="n">
        <v>4306421.7044088</v>
      </c>
      <c r="G43" s="263"/>
      <c r="H43" s="263"/>
      <c r="I43" s="268" t="n">
        <v>2155.49</v>
      </c>
      <c r="J43" s="261" t="n">
        <v>4.30199999999999</v>
      </c>
      <c r="K43" s="23" t="n">
        <v>1448.8</v>
      </c>
      <c r="L43" s="23" t="n">
        <v>2826.9</v>
      </c>
      <c r="M43" s="264" t="n">
        <v>111835.6</v>
      </c>
      <c r="N43" s="264" t="n">
        <v>37568.5</v>
      </c>
      <c r="O43" s="262" t="n">
        <v>24.6</v>
      </c>
      <c r="P43" s="269" t="n">
        <v>18.1</v>
      </c>
      <c r="W43" s="265" t="n">
        <v>1503900</v>
      </c>
      <c r="X43" s="265" t="n">
        <v>1595800</v>
      </c>
      <c r="Y43" s="265" t="n">
        <v>7069100</v>
      </c>
      <c r="Z43" s="265" t="n">
        <v>6879900</v>
      </c>
    </row>
    <row r="44" customFormat="false" ht="15.75" hidden="false" customHeight="false" outlineLevel="0" collapsed="false">
      <c r="A44" s="259" t="s">
        <v>182</v>
      </c>
      <c r="B44" s="244" t="n">
        <v>14529387.2835062</v>
      </c>
      <c r="C44" s="0" t="n">
        <v>7824298.96662035</v>
      </c>
      <c r="E44" s="0" t="n">
        <v>3035113.87258797</v>
      </c>
      <c r="F44" s="262" t="n">
        <v>4454918.08044777</v>
      </c>
      <c r="G44" s="263"/>
      <c r="H44" s="263"/>
      <c r="I44" s="261" t="n">
        <v>2154.96</v>
      </c>
      <c r="J44" s="261" t="n">
        <v>4.306</v>
      </c>
      <c r="K44" s="23" t="n">
        <v>1779</v>
      </c>
      <c r="L44" s="270" t="n">
        <v>2956.6</v>
      </c>
      <c r="M44" s="264" t="n">
        <v>166078.9</v>
      </c>
      <c r="N44" s="264" t="n">
        <v>57737.7</v>
      </c>
      <c r="O44" s="262" t="n">
        <v>20.2</v>
      </c>
      <c r="P44" s="262" t="n">
        <v>16.9</v>
      </c>
      <c r="W44" s="265" t="n">
        <v>2952000</v>
      </c>
      <c r="X44" s="265" t="n">
        <v>2859500</v>
      </c>
      <c r="Y44" s="265" t="n">
        <v>8138300</v>
      </c>
      <c r="Z44" s="265" t="n">
        <v>8787400</v>
      </c>
    </row>
    <row r="45" customFormat="false" ht="15" hidden="false" customHeight="false" outlineLevel="0" collapsed="false">
      <c r="A45" s="259" t="s">
        <v>183</v>
      </c>
      <c r="B45" s="244" t="n">
        <v>15304566.4150536</v>
      </c>
      <c r="C45" s="0" t="n">
        <v>8327299.83560137</v>
      </c>
      <c r="E45" s="0" t="n">
        <v>3216891.4273051</v>
      </c>
      <c r="F45" s="262" t="n">
        <v>4608534.98931197</v>
      </c>
      <c r="G45" s="263"/>
      <c r="H45" s="263"/>
      <c r="I45" s="261" t="n">
        <v>2164.65</v>
      </c>
      <c r="J45" s="261" t="n">
        <v>4.327</v>
      </c>
      <c r="K45" s="23" t="n">
        <v>1973.9</v>
      </c>
      <c r="L45" s="23" t="n">
        <v>1339.6</v>
      </c>
      <c r="M45" s="264" t="n">
        <v>321002.6</v>
      </c>
      <c r="N45" s="264" t="n">
        <v>58117.6</v>
      </c>
      <c r="O45" s="262" t="n">
        <v>15.6</v>
      </c>
      <c r="P45" s="262" t="n">
        <v>16.6</v>
      </c>
      <c r="W45" s="265" t="n">
        <v>4317500</v>
      </c>
      <c r="X45" s="265" t="n">
        <v>3330900</v>
      </c>
      <c r="Y45" s="265" t="n">
        <v>9119600</v>
      </c>
      <c r="Z45" s="265" t="n">
        <v>9594900</v>
      </c>
    </row>
    <row r="46" customFormat="false" ht="15" hidden="false" customHeight="false" outlineLevel="0" collapsed="false">
      <c r="A46" s="259" t="s">
        <v>184</v>
      </c>
      <c r="B46" s="244" t="n">
        <v>15464480.5904195</v>
      </c>
      <c r="C46" s="0" t="n">
        <v>8075553.75484924</v>
      </c>
      <c r="E46" s="0" t="n">
        <v>3061134.06587186</v>
      </c>
      <c r="F46" s="262" t="n">
        <v>4767449</v>
      </c>
      <c r="G46" s="263" t="n">
        <v>1403.8</v>
      </c>
      <c r="H46" s="263" t="n">
        <v>1629.7</v>
      </c>
      <c r="I46" s="261" t="n">
        <v>2175.24</v>
      </c>
      <c r="J46" s="261" t="n">
        <v>4.331</v>
      </c>
      <c r="K46" s="23" t="n">
        <v>2338.8</v>
      </c>
      <c r="L46" s="23" t="n">
        <v>1547.6</v>
      </c>
      <c r="M46" s="264" t="n">
        <v>372713.5</v>
      </c>
      <c r="N46" s="264" t="n">
        <v>53815.7</v>
      </c>
      <c r="O46" s="262" t="n">
        <v>16</v>
      </c>
      <c r="P46" s="262" t="n">
        <v>16</v>
      </c>
      <c r="Q46" s="23" t="n">
        <v>3854.5</v>
      </c>
      <c r="R46" s="23" t="n">
        <v>1094.8</v>
      </c>
      <c r="S46" s="23" t="n">
        <v>6538.4</v>
      </c>
      <c r="W46" s="265" t="n">
        <v>5557900</v>
      </c>
      <c r="X46" s="265" t="n">
        <v>4870400</v>
      </c>
      <c r="Y46" s="265" t="n">
        <v>9610600</v>
      </c>
      <c r="Z46" s="265" t="n">
        <v>11856800</v>
      </c>
    </row>
    <row r="47" customFormat="false" ht="15" hidden="false" customHeight="false" outlineLevel="0" collapsed="false">
      <c r="A47" s="259" t="s">
        <v>185</v>
      </c>
      <c r="B47" s="244" t="n">
        <v>15599520.8014312</v>
      </c>
      <c r="C47" s="0" t="n">
        <v>8201921.32587324</v>
      </c>
      <c r="E47" s="0" t="n">
        <v>3197034.1739804</v>
      </c>
      <c r="F47" s="262" t="n">
        <v>4931842.77005874</v>
      </c>
      <c r="G47" s="263"/>
      <c r="H47" s="263"/>
      <c r="I47" s="261" t="n">
        <v>2185.54</v>
      </c>
      <c r="J47" s="261" t="n">
        <v>4.341</v>
      </c>
      <c r="K47" s="23" t="n">
        <v>2683.1</v>
      </c>
      <c r="L47" s="23" t="n">
        <v>1591.7</v>
      </c>
      <c r="M47" s="264" t="n">
        <v>401827.8</v>
      </c>
      <c r="N47" s="264" t="n">
        <v>31780.6</v>
      </c>
      <c r="O47" s="262" t="n">
        <v>16.3</v>
      </c>
      <c r="P47" s="262" t="n">
        <v>13.2</v>
      </c>
      <c r="Q47" s="22" t="n">
        <v>18311.3</v>
      </c>
      <c r="R47" s="22" t="n">
        <v>9343.5</v>
      </c>
      <c r="S47" s="23" t="n">
        <v>23782.2</v>
      </c>
      <c r="W47" s="265" t="n">
        <v>2206800</v>
      </c>
      <c r="X47" s="265" t="n">
        <v>2438100</v>
      </c>
      <c r="Y47" s="265" t="n">
        <v>8548700</v>
      </c>
      <c r="Z47" s="265" t="n">
        <v>7084800</v>
      </c>
    </row>
    <row r="48" customFormat="false" ht="15" hidden="false" customHeight="false" outlineLevel="0" collapsed="false">
      <c r="A48" s="259" t="s">
        <v>187</v>
      </c>
      <c r="B48" s="244" t="n">
        <v>16032498.440375</v>
      </c>
      <c r="C48" s="0" t="n">
        <v>8360078.2006235</v>
      </c>
      <c r="E48" s="0" t="n">
        <v>3334881.91148566</v>
      </c>
      <c r="F48" s="262" t="n">
        <v>5101905.25553199</v>
      </c>
      <c r="G48" s="263"/>
      <c r="H48" s="263"/>
      <c r="I48" s="261" t="n">
        <v>2152.38</v>
      </c>
      <c r="J48" s="261" t="n">
        <v>4.344</v>
      </c>
      <c r="K48" s="23" t="n">
        <v>3068.6</v>
      </c>
      <c r="L48" s="23" t="n">
        <v>1631.4</v>
      </c>
      <c r="M48" s="264" t="n">
        <v>507910.9</v>
      </c>
      <c r="N48" s="264" t="n">
        <v>58416.4</v>
      </c>
      <c r="O48" s="262" t="n">
        <v>13.3</v>
      </c>
      <c r="P48" s="262" t="n">
        <v>12.3</v>
      </c>
      <c r="Q48" s="22" t="n">
        <v>2285.8</v>
      </c>
      <c r="R48" s="22" t="n">
        <v>831.2</v>
      </c>
      <c r="S48" s="23" t="n">
        <v>3404</v>
      </c>
      <c r="W48" s="265" t="n">
        <v>3991500</v>
      </c>
      <c r="X48" s="265" t="n">
        <v>3754300</v>
      </c>
      <c r="Y48" s="265" t="n">
        <v>9441800</v>
      </c>
      <c r="Z48" s="265" t="n">
        <v>9283700</v>
      </c>
    </row>
    <row r="49" customFormat="false" ht="15" hidden="false" customHeight="false" outlineLevel="0" collapsed="false">
      <c r="A49" s="259" t="s">
        <v>188</v>
      </c>
      <c r="B49" s="244" t="n">
        <v>16448059.7268717</v>
      </c>
      <c r="C49" s="0" t="n">
        <v>8521391.30639506</v>
      </c>
      <c r="E49" s="0" t="n">
        <v>3458049.4199103</v>
      </c>
      <c r="F49" s="262" t="n">
        <v>5277831.92814862</v>
      </c>
      <c r="G49" s="263" t="n">
        <v>1318.1</v>
      </c>
      <c r="H49" s="263" t="n">
        <v>1752.7</v>
      </c>
      <c r="I49" s="261" t="n">
        <v>2152.61</v>
      </c>
      <c r="J49" s="261" t="n">
        <v>4.359</v>
      </c>
      <c r="K49" s="23" t="n">
        <v>3287.6</v>
      </c>
      <c r="L49" s="23" t="n">
        <v>1735.7</v>
      </c>
      <c r="M49" s="264" t="n">
        <v>585506.3</v>
      </c>
      <c r="N49" s="264" t="n">
        <v>62285.1</v>
      </c>
      <c r="O49" s="262" t="n">
        <v>11</v>
      </c>
      <c r="P49" s="262" t="n">
        <v>11.4</v>
      </c>
      <c r="Q49" s="23" t="n">
        <v>4258.9</v>
      </c>
      <c r="R49" s="23" t="n">
        <v>1246.5</v>
      </c>
      <c r="S49" s="23" t="n">
        <v>6133.7</v>
      </c>
      <c r="W49" s="265" t="n">
        <v>5378700</v>
      </c>
      <c r="X49" s="265" t="n">
        <v>4622800</v>
      </c>
      <c r="Y49" s="265" t="n">
        <v>10253200</v>
      </c>
      <c r="Z49" s="265" t="n">
        <v>10645700</v>
      </c>
    </row>
    <row r="50" customFormat="false" ht="15" hidden="false" customHeight="false" outlineLevel="0" collapsed="false">
      <c r="A50" s="259" t="s">
        <v>189</v>
      </c>
      <c r="B50" s="244" t="n">
        <v>16920449.9045921</v>
      </c>
      <c r="C50" s="0" t="n">
        <v>8717610.47240398</v>
      </c>
      <c r="E50" s="0" t="n">
        <v>3517981.9702856</v>
      </c>
      <c r="F50" s="262" t="n">
        <v>5459825</v>
      </c>
      <c r="G50" s="263" t="n">
        <v>1882.3</v>
      </c>
      <c r="H50" s="263" t="n">
        <v>2376.9</v>
      </c>
      <c r="I50" s="261" t="n">
        <v>2151.87</v>
      </c>
      <c r="J50" s="261" t="n">
        <v>4.356</v>
      </c>
      <c r="K50" s="23" t="n">
        <v>3659.3</v>
      </c>
      <c r="L50" s="23" t="n">
        <v>1859.8</v>
      </c>
      <c r="M50" s="264" t="n">
        <v>705117</v>
      </c>
      <c r="N50" s="264" t="n">
        <v>67400.5</v>
      </c>
      <c r="O50" s="262" t="n">
        <v>10.9</v>
      </c>
      <c r="P50" s="262" t="n">
        <v>11.1</v>
      </c>
      <c r="Q50" s="23" t="n">
        <v>5909</v>
      </c>
      <c r="R50" s="23" t="n">
        <v>1682.3</v>
      </c>
      <c r="S50" s="23" t="n">
        <v>8711.3</v>
      </c>
      <c r="W50" s="265" t="n">
        <v>6941400</v>
      </c>
      <c r="X50" s="265" t="n">
        <v>6438400</v>
      </c>
      <c r="Y50" s="265" t="n">
        <v>10665000</v>
      </c>
      <c r="Z50" s="265" t="n">
        <v>11431700</v>
      </c>
    </row>
    <row r="51" customFormat="false" ht="15" hidden="false" customHeight="false" outlineLevel="0" collapsed="false">
      <c r="A51" s="259" t="s">
        <v>190</v>
      </c>
      <c r="B51" s="244" t="n">
        <v>17538403.9957532</v>
      </c>
      <c r="C51" s="0" t="n">
        <v>8978418.13932968</v>
      </c>
      <c r="E51" s="0" t="n">
        <v>3467310.73991259</v>
      </c>
      <c r="F51" s="262" t="n">
        <v>6150734.1118357</v>
      </c>
      <c r="G51" s="263" t="n">
        <v>547.7</v>
      </c>
      <c r="H51" s="263" t="n">
        <v>706.9</v>
      </c>
      <c r="I51" s="261" t="n">
        <v>2152.85</v>
      </c>
      <c r="J51" s="261" t="n">
        <v>4.44</v>
      </c>
      <c r="K51" s="23" t="n">
        <v>4046.1</v>
      </c>
      <c r="L51" s="23" t="n">
        <v>1952.4</v>
      </c>
      <c r="M51" s="271" t="n">
        <v>684050.1</v>
      </c>
      <c r="N51" s="272" t="n">
        <v>40046.2</v>
      </c>
      <c r="O51" s="262" t="n">
        <v>10.5</v>
      </c>
      <c r="P51" s="262" t="n">
        <v>10.8</v>
      </c>
      <c r="Q51" s="23" t="n">
        <v>1541</v>
      </c>
      <c r="R51" s="0" t="n">
        <v>468.4</v>
      </c>
      <c r="S51" s="23" t="n">
        <v>2255</v>
      </c>
      <c r="W51" s="265" t="n">
        <v>3725000</v>
      </c>
      <c r="X51" s="265" t="n">
        <v>3453600</v>
      </c>
      <c r="Y51" s="265" t="n">
        <v>10720000</v>
      </c>
      <c r="Z51" s="265" t="n">
        <v>10550000</v>
      </c>
    </row>
    <row r="52" customFormat="false" ht="15" hidden="false" customHeight="false" outlineLevel="0" collapsed="false">
      <c r="A52" s="259" t="s">
        <v>191</v>
      </c>
      <c r="B52" s="244" t="n">
        <v>17764758.9345792</v>
      </c>
      <c r="C52" s="0" t="n">
        <v>9177568.09017634</v>
      </c>
      <c r="E52" s="0" t="n">
        <v>3425504.03481979</v>
      </c>
      <c r="F52" s="262" t="n">
        <v>6929073.75501949</v>
      </c>
      <c r="G52" s="263" t="n">
        <v>1126.9</v>
      </c>
      <c r="H52" s="263" t="n">
        <v>1426.3</v>
      </c>
      <c r="I52" s="261" t="n">
        <v>2147.72</v>
      </c>
      <c r="J52" s="261" t="n">
        <v>4.458</v>
      </c>
      <c r="K52" s="23" t="n">
        <v>4659.6</v>
      </c>
      <c r="L52" s="23" t="n">
        <v>2074.3</v>
      </c>
      <c r="M52" s="271" t="n">
        <v>948319.4</v>
      </c>
      <c r="N52" s="271" t="n">
        <v>61493.8</v>
      </c>
      <c r="O52" s="262" t="n">
        <v>10.6</v>
      </c>
      <c r="P52" s="262" t="n">
        <v>10.9</v>
      </c>
      <c r="Q52" s="23" t="n">
        <v>3331.5</v>
      </c>
      <c r="R52" s="0" t="n">
        <v>973.8</v>
      </c>
      <c r="S52" s="23" t="n">
        <v>4942.5</v>
      </c>
      <c r="W52" s="265" t="n">
        <v>5577600</v>
      </c>
      <c r="X52" s="265" t="n">
        <v>5280900</v>
      </c>
      <c r="Y52" s="265" t="n">
        <v>11644200</v>
      </c>
      <c r="Z52" s="265" t="n">
        <v>12475100</v>
      </c>
    </row>
    <row r="53" customFormat="false" ht="15" hidden="false" customHeight="false" outlineLevel="0" collapsed="false">
      <c r="A53" s="259" t="s">
        <v>192</v>
      </c>
      <c r="B53" s="244" t="n">
        <v>17813590.670256</v>
      </c>
      <c r="C53" s="0" t="n">
        <v>9184568.93589865</v>
      </c>
      <c r="E53" s="0" t="n">
        <v>3468466.58732817</v>
      </c>
      <c r="F53" s="262" t="n">
        <v>7805907.75499651</v>
      </c>
      <c r="G53" s="263" t="n">
        <v>1744.4</v>
      </c>
      <c r="H53" s="263" t="n">
        <v>2322.9</v>
      </c>
      <c r="I53" s="261" t="n">
        <v>2143.53</v>
      </c>
      <c r="J53" s="261" t="n">
        <v>4.49099999999999</v>
      </c>
      <c r="K53" s="23" t="n">
        <v>5108.1</v>
      </c>
      <c r="L53" s="23" t="n">
        <v>2207.6</v>
      </c>
      <c r="M53" s="271" t="n">
        <v>1064467</v>
      </c>
      <c r="N53" s="271" t="n">
        <v>82909.6</v>
      </c>
      <c r="O53" s="262" t="n">
        <v>9.8</v>
      </c>
      <c r="P53" s="262" t="n">
        <v>10.5</v>
      </c>
      <c r="Q53" s="23" t="n">
        <v>5184.7</v>
      </c>
      <c r="R53" s="23" t="n">
        <v>1473.9</v>
      </c>
      <c r="S53" s="23" t="n">
        <v>7563.4</v>
      </c>
      <c r="W53" s="265" t="n">
        <v>7027400</v>
      </c>
      <c r="X53" s="265" t="n">
        <v>6033900</v>
      </c>
      <c r="Y53" s="265" t="n">
        <v>13120400</v>
      </c>
      <c r="Z53" s="265" t="n">
        <v>13702800</v>
      </c>
    </row>
    <row r="54" customFormat="false" ht="15" hidden="false" customHeight="false" outlineLevel="0" collapsed="false">
      <c r="A54" s="259" t="s">
        <v>193</v>
      </c>
      <c r="B54" s="244" t="n">
        <v>18415092.9634014</v>
      </c>
      <c r="C54" s="0" t="n">
        <v>9478286.46553985</v>
      </c>
      <c r="E54" s="0" t="n">
        <v>3388621.78129902</v>
      </c>
      <c r="F54" s="273" t="n">
        <v>6809902.2</v>
      </c>
      <c r="G54" s="263" t="n">
        <v>2480.1</v>
      </c>
      <c r="H54" s="263" t="n">
        <v>3140.8</v>
      </c>
      <c r="I54" s="261" t="n">
        <v>2142.4</v>
      </c>
      <c r="J54" s="261" t="n">
        <v>4.492</v>
      </c>
      <c r="K54" s="261" t="n">
        <v>5336.9</v>
      </c>
      <c r="L54" s="261" t="n">
        <v>2481.3</v>
      </c>
      <c r="M54" s="271" t="n">
        <v>1132611.3</v>
      </c>
      <c r="N54" s="271" t="n">
        <v>107736.9</v>
      </c>
      <c r="O54" s="262" t="n">
        <v>9.8</v>
      </c>
      <c r="P54" s="262" t="n">
        <v>10.6</v>
      </c>
      <c r="Q54" s="23" t="n">
        <v>7364.8</v>
      </c>
      <c r="R54" s="23" t="n">
        <v>2068.7</v>
      </c>
      <c r="S54" s="23" t="n">
        <v>10631.2</v>
      </c>
      <c r="W54" s="265" t="n">
        <v>9181400</v>
      </c>
      <c r="X54" s="265" t="n">
        <v>8742800</v>
      </c>
      <c r="Y54" s="265" t="n">
        <v>12124200</v>
      </c>
      <c r="Z54" s="265" t="n">
        <v>14188300</v>
      </c>
    </row>
    <row r="55" customFormat="false" ht="15" hidden="false" customHeight="false" outlineLevel="0" collapsed="false">
      <c r="A55" s="259" t="s">
        <v>194</v>
      </c>
      <c r="B55" s="244" t="n">
        <v>18486319.1016674</v>
      </c>
      <c r="C55" s="0" t="n">
        <v>9840281.88888182</v>
      </c>
      <c r="E55" s="0" t="n">
        <v>3582246.12360109</v>
      </c>
      <c r="F55" s="273" t="n">
        <v>6427208.6</v>
      </c>
      <c r="G55" s="263" t="n">
        <v>636.3</v>
      </c>
      <c r="H55" s="263" t="n">
        <v>811.6</v>
      </c>
      <c r="I55" s="261" t="n">
        <v>2144.88</v>
      </c>
      <c r="J55" s="261" t="n">
        <v>4.506</v>
      </c>
      <c r="K55" s="261" t="n">
        <v>5415.2</v>
      </c>
      <c r="L55" s="261" t="n">
        <v>2868.9</v>
      </c>
      <c r="M55" s="264" t="n">
        <v>898943.6</v>
      </c>
      <c r="N55" s="271" t="n">
        <v>107288.9</v>
      </c>
      <c r="O55" s="262" t="n">
        <v>11</v>
      </c>
      <c r="P55" s="262" t="n">
        <v>10.1</v>
      </c>
      <c r="Q55" s="23" t="n">
        <v>1923</v>
      </c>
      <c r="R55" s="23" t="n">
        <v>1224.5</v>
      </c>
      <c r="S55" s="23" t="n">
        <v>2788.5</v>
      </c>
      <c r="W55" s="265" t="n">
        <v>4986000</v>
      </c>
      <c r="X55" s="265" t="n">
        <v>5031800</v>
      </c>
      <c r="Y55" s="265" t="n">
        <v>11651900</v>
      </c>
      <c r="Z55" s="265" t="n">
        <v>12635400</v>
      </c>
    </row>
    <row r="56" customFormat="false" ht="15" hidden="false" customHeight="false" outlineLevel="0" collapsed="false">
      <c r="A56" s="259" t="s">
        <v>195</v>
      </c>
      <c r="B56" s="244" t="n">
        <v>19003346.649656</v>
      </c>
      <c r="C56" s="0" t="n">
        <v>9849807.62003223</v>
      </c>
      <c r="E56" s="0" t="n">
        <v>3657787.82013449</v>
      </c>
      <c r="F56" s="273" t="n">
        <v>6620477.47</v>
      </c>
      <c r="G56" s="263" t="n">
        <v>1347.5</v>
      </c>
      <c r="H56" s="263" t="n">
        <v>1689.2</v>
      </c>
      <c r="I56" s="261" t="n">
        <v>2147.48</v>
      </c>
      <c r="J56" s="261" t="n">
        <v>4.50399999999999</v>
      </c>
      <c r="K56" s="261" t="n">
        <v>6126.1</v>
      </c>
      <c r="L56" s="261" t="n">
        <v>3068.3</v>
      </c>
      <c r="M56" s="264" t="n">
        <v>1091291.4</v>
      </c>
      <c r="N56" s="271" t="n">
        <v>162979.2</v>
      </c>
      <c r="O56" s="262" t="n">
        <v>13.8</v>
      </c>
      <c r="P56" s="262" t="n">
        <v>10.8</v>
      </c>
      <c r="Q56" s="23" t="n">
        <v>3956.2</v>
      </c>
      <c r="R56" s="23" t="n">
        <v>2663.2</v>
      </c>
      <c r="S56" s="23" t="n">
        <v>6046.6</v>
      </c>
      <c r="W56" s="265" t="n">
        <v>7295200</v>
      </c>
      <c r="X56" s="265" t="n">
        <v>6854300</v>
      </c>
      <c r="Y56" s="265" t="n">
        <v>14426900</v>
      </c>
      <c r="Z56" s="265" t="n">
        <v>15643700</v>
      </c>
    </row>
    <row r="57" customFormat="false" ht="15" hidden="false" customHeight="false" outlineLevel="0" collapsed="false">
      <c r="A57" s="259" t="s">
        <v>196</v>
      </c>
      <c r="B57" s="244" t="n">
        <v>19759066.7188611</v>
      </c>
      <c r="C57" s="0" t="n">
        <v>10147138.1779089</v>
      </c>
      <c r="E57" s="0" t="n">
        <v>3512746.44357714</v>
      </c>
      <c r="F57" s="273" t="n">
        <v>7367515.03</v>
      </c>
      <c r="G57" s="263" t="n">
        <v>2119.2</v>
      </c>
      <c r="H57" s="263" t="n">
        <v>2710</v>
      </c>
      <c r="I57" s="261" t="n">
        <v>2148.49</v>
      </c>
      <c r="J57" s="261" t="n">
        <v>4.52799999999999</v>
      </c>
      <c r="K57" s="261" t="n">
        <v>6388.1</v>
      </c>
      <c r="L57" s="261" t="n">
        <v>3364.4</v>
      </c>
      <c r="M57" s="271" t="n">
        <v>1213756.2</v>
      </c>
      <c r="N57" s="271" t="n">
        <v>161314.2</v>
      </c>
      <c r="O57" s="262" t="n">
        <v>11</v>
      </c>
      <c r="P57" s="262" t="n">
        <v>11</v>
      </c>
      <c r="Q57" s="23" t="n">
        <v>6125.7</v>
      </c>
      <c r="R57" s="23" t="n">
        <v>4297.8</v>
      </c>
      <c r="S57" s="23" t="n">
        <v>9083.6</v>
      </c>
      <c r="W57" s="265" t="n">
        <v>9205100</v>
      </c>
      <c r="X57" s="265" t="n">
        <v>7778800</v>
      </c>
      <c r="Y57" s="265" t="n">
        <v>15755700</v>
      </c>
      <c r="Z57" s="265" t="n">
        <v>16953900</v>
      </c>
    </row>
    <row r="58" customFormat="false" ht="15.75" hidden="false" customHeight="false" outlineLevel="0" collapsed="false">
      <c r="A58" s="259" t="s">
        <v>197</v>
      </c>
      <c r="B58" s="244" t="n">
        <v>20401961.7413026</v>
      </c>
      <c r="C58" s="0" t="n">
        <v>10416134.9920359</v>
      </c>
      <c r="E58" s="0" t="n">
        <v>3648624.0973343</v>
      </c>
      <c r="F58" s="273" t="n">
        <v>11103597.95</v>
      </c>
      <c r="G58" s="263" t="n">
        <v>3081</v>
      </c>
      <c r="H58" s="263" t="n">
        <v>3837.1</v>
      </c>
      <c r="I58" s="261" t="n">
        <v>2153.51</v>
      </c>
      <c r="J58" s="261" t="n">
        <v>4.534</v>
      </c>
      <c r="K58" s="261" t="n">
        <v>6785.7</v>
      </c>
      <c r="L58" s="261" t="n">
        <v>3783.6</v>
      </c>
      <c r="M58" s="271" t="n">
        <v>1494621.8</v>
      </c>
      <c r="N58" s="271" t="n">
        <v>179285.2</v>
      </c>
      <c r="O58" s="262" t="n">
        <v>12.5</v>
      </c>
      <c r="P58" s="262" t="n">
        <v>11.1</v>
      </c>
      <c r="Q58" s="23" t="n">
        <v>8669.6</v>
      </c>
      <c r="R58" s="23" t="n">
        <v>6281.3</v>
      </c>
      <c r="S58" s="23" t="n">
        <v>13014.5</v>
      </c>
      <c r="T58" s="274"/>
      <c r="U58" s="274"/>
      <c r="V58" s="274"/>
      <c r="W58" s="265" t="n">
        <v>11639200</v>
      </c>
      <c r="X58" s="265" t="n">
        <v>10822000</v>
      </c>
      <c r="Y58" s="265" t="n">
        <v>17381000</v>
      </c>
      <c r="Z58" s="265" t="n">
        <v>20072600</v>
      </c>
    </row>
    <row r="59" customFormat="false" ht="15.75" hidden="false" customHeight="false" outlineLevel="0" collapsed="false">
      <c r="A59" s="259" t="s">
        <v>198</v>
      </c>
      <c r="B59" s="244" t="n">
        <v>21110931.850953</v>
      </c>
      <c r="C59" s="0" t="n">
        <v>10499595.6090702</v>
      </c>
      <c r="E59" s="0" t="n">
        <v>3477637.37937537</v>
      </c>
      <c r="F59" s="273" t="n">
        <v>11253950.44</v>
      </c>
      <c r="G59" s="263" t="n">
        <v>818.4</v>
      </c>
      <c r="H59" s="263" t="n">
        <v>1055.2</v>
      </c>
      <c r="I59" s="261" t="n">
        <v>2149.56</v>
      </c>
      <c r="J59" s="261" t="n">
        <v>4.588</v>
      </c>
      <c r="K59" s="261" t="n">
        <v>7358.9</v>
      </c>
      <c r="L59" s="261" t="n">
        <v>4193.9</v>
      </c>
      <c r="M59" s="271" t="n">
        <v>1360163.7</v>
      </c>
      <c r="N59" s="271" t="n">
        <v>181951.9</v>
      </c>
      <c r="O59" s="262" t="n">
        <v>12.7</v>
      </c>
      <c r="P59" s="262" t="n">
        <v>11</v>
      </c>
      <c r="Q59" s="23" t="n">
        <v>2593.6</v>
      </c>
      <c r="R59" s="23" t="n">
        <v>2322.8</v>
      </c>
      <c r="S59" s="23" t="n">
        <v>3364</v>
      </c>
      <c r="T59" s="274"/>
      <c r="U59" s="274"/>
      <c r="V59" s="274"/>
      <c r="W59" s="265" t="n">
        <v>7303300</v>
      </c>
      <c r="X59" s="265" t="n">
        <v>6654700</v>
      </c>
      <c r="Y59" s="265" t="n">
        <v>19286000</v>
      </c>
      <c r="Z59" s="265" t="n">
        <v>19718100</v>
      </c>
    </row>
    <row r="60" customFormat="false" ht="15" hidden="false" customHeight="false" outlineLevel="0" collapsed="false">
      <c r="A60" s="259" t="s">
        <v>199</v>
      </c>
      <c r="B60" s="244" t="n">
        <v>20910870.3188998</v>
      </c>
      <c r="C60" s="0" t="n">
        <v>10688106.1086617</v>
      </c>
      <c r="E60" s="0" t="n">
        <v>3476195.94814827</v>
      </c>
      <c r="F60" s="273" t="n">
        <v>11235230.21</v>
      </c>
      <c r="G60" s="263" t="n">
        <v>1741.3</v>
      </c>
      <c r="H60" s="263" t="n">
        <v>2619.9</v>
      </c>
      <c r="I60" s="261" t="n">
        <v>2139.07</v>
      </c>
      <c r="J60" s="261" t="n">
        <v>4.59999999999999</v>
      </c>
      <c r="K60" s="261" t="n">
        <v>8164.9</v>
      </c>
      <c r="L60" s="261" t="n">
        <v>4400.9</v>
      </c>
      <c r="M60" s="271" t="n">
        <v>1773315</v>
      </c>
      <c r="N60" s="271" t="n">
        <v>345003.8</v>
      </c>
      <c r="O60" s="262" t="n">
        <v>12.4</v>
      </c>
      <c r="P60" s="262" t="n">
        <v>11.3</v>
      </c>
      <c r="Q60" s="23" t="n">
        <v>5406.4</v>
      </c>
      <c r="R60" s="23" t="n">
        <v>4804.8</v>
      </c>
      <c r="S60" s="23" t="n">
        <v>7425.2</v>
      </c>
      <c r="W60" s="265" t="n">
        <v>10664300</v>
      </c>
      <c r="X60" s="265" t="n">
        <v>9847300</v>
      </c>
      <c r="Y60" s="265" t="n">
        <v>22226200</v>
      </c>
      <c r="Z60" s="265" t="n">
        <v>24147300</v>
      </c>
    </row>
    <row r="61" customFormat="false" ht="15" hidden="false" customHeight="false" outlineLevel="0" collapsed="false">
      <c r="A61" s="259" t="s">
        <v>200</v>
      </c>
      <c r="B61" s="244" t="n">
        <v>21470557.1351788</v>
      </c>
      <c r="C61" s="0" t="n">
        <v>11598828.0523457</v>
      </c>
      <c r="E61" s="0" t="n">
        <v>3491047.36931978</v>
      </c>
      <c r="F61" s="273" t="n">
        <v>11132079.19</v>
      </c>
      <c r="G61" s="263" t="n">
        <v>2820</v>
      </c>
      <c r="H61" s="263" t="n">
        <v>4573.8</v>
      </c>
      <c r="I61" s="261" t="n">
        <v>2116.22</v>
      </c>
      <c r="J61" s="261" t="n">
        <v>4.62899999999999</v>
      </c>
      <c r="K61" s="261" t="n">
        <v>8857.8</v>
      </c>
      <c r="L61" s="261" t="n">
        <v>4452.7</v>
      </c>
      <c r="M61" s="271" t="n">
        <v>1886374.3</v>
      </c>
      <c r="N61" s="271" t="n">
        <v>454145.2</v>
      </c>
      <c r="O61" s="262" t="n">
        <v>13.3</v>
      </c>
      <c r="P61" s="262" t="n">
        <v>11.3</v>
      </c>
      <c r="Q61" s="275" t="n">
        <v>8523.7</v>
      </c>
      <c r="R61" s="275" t="n">
        <v>7436</v>
      </c>
      <c r="S61" s="23" t="n">
        <v>11465.7</v>
      </c>
      <c r="W61" s="265" t="n">
        <v>14472500</v>
      </c>
      <c r="X61" s="265" t="n">
        <v>11353500</v>
      </c>
      <c r="Y61" s="265" t="n">
        <v>22154700</v>
      </c>
      <c r="Z61" s="265" t="n">
        <v>25429700</v>
      </c>
    </row>
    <row r="62" customFormat="false" ht="15" hidden="false" customHeight="false" outlineLevel="0" collapsed="false">
      <c r="A62" s="259" t="s">
        <v>201</v>
      </c>
      <c r="B62" s="244" t="n">
        <v>22218042.2274454</v>
      </c>
      <c r="C62" s="0" t="n">
        <v>11702539.9194989</v>
      </c>
      <c r="E62" s="0" t="n">
        <v>3719701.22361995</v>
      </c>
      <c r="F62" s="273" t="n">
        <v>20900332.88</v>
      </c>
      <c r="G62" s="263" t="n">
        <v>4182.9</v>
      </c>
      <c r="H62" s="263" t="n">
        <v>5993.3</v>
      </c>
      <c r="I62" s="261" t="n">
        <v>2173.34</v>
      </c>
      <c r="J62" s="261" t="n">
        <v>4.625</v>
      </c>
      <c r="K62" s="261" t="n">
        <v>7731.3</v>
      </c>
      <c r="L62" s="261" t="n">
        <v>5530.8</v>
      </c>
      <c r="M62" s="271" t="n">
        <v>2021478</v>
      </c>
      <c r="N62" s="271" t="n">
        <v>251722.1</v>
      </c>
      <c r="O62" s="262" t="n">
        <v>15</v>
      </c>
      <c r="P62" s="262" t="n">
        <v>11.8</v>
      </c>
      <c r="Q62" s="275" t="n">
        <v>11399.2</v>
      </c>
      <c r="R62" s="275" t="n">
        <v>10612.6</v>
      </c>
      <c r="S62" s="23" t="n">
        <v>16176</v>
      </c>
      <c r="W62" s="265" t="n">
        <v>16415300</v>
      </c>
      <c r="X62" s="265" t="n">
        <v>15369700</v>
      </c>
      <c r="Y62" s="265" t="n">
        <v>15424700</v>
      </c>
      <c r="Z62" s="265" t="n">
        <v>19821500</v>
      </c>
    </row>
    <row r="63" customFormat="false" ht="15" hidden="false" customHeight="false" outlineLevel="0" collapsed="false">
      <c r="A63" s="259" t="s">
        <v>202</v>
      </c>
      <c r="B63" s="244" t="n">
        <v>20788253.3208569</v>
      </c>
      <c r="C63" s="0" t="n">
        <v>11202028.8007823</v>
      </c>
      <c r="D63" s="245" t="n">
        <v>11382640.9037008</v>
      </c>
      <c r="E63" s="0" t="n">
        <v>3432580.31913152</v>
      </c>
      <c r="F63" s="276"/>
      <c r="G63" s="263"/>
      <c r="H63" s="263"/>
      <c r="I63" s="261" t="n">
        <v>2773.11</v>
      </c>
      <c r="J63" s="261" t="n">
        <v>4.634</v>
      </c>
      <c r="K63" s="261" t="n">
        <v>6349.8</v>
      </c>
      <c r="L63" s="261" t="n">
        <v>8813.6</v>
      </c>
      <c r="M63" s="277" t="n">
        <v>9964.1</v>
      </c>
      <c r="N63" s="277" t="n">
        <v>3891.7</v>
      </c>
      <c r="O63" s="262" t="n">
        <v>19.8</v>
      </c>
      <c r="P63" s="262" t="n">
        <v>11.5</v>
      </c>
      <c r="Q63" s="275" t="n">
        <v>2840.1</v>
      </c>
      <c r="R63" s="275" t="n">
        <v>1461.5</v>
      </c>
      <c r="S63" s="23" t="n">
        <v>882.6</v>
      </c>
      <c r="W63" s="265" t="n">
        <v>9121100</v>
      </c>
      <c r="X63" s="265" t="n">
        <v>9154400</v>
      </c>
      <c r="Y63" s="265" t="n">
        <v>13433400</v>
      </c>
      <c r="Z63" s="265" t="n">
        <v>17528100</v>
      </c>
    </row>
    <row r="64" customFormat="false" ht="15" hidden="false" customHeight="false" outlineLevel="0" collapsed="false">
      <c r="A64" s="259" t="s">
        <v>203</v>
      </c>
      <c r="B64" s="244" t="n">
        <v>21300248.0313091</v>
      </c>
      <c r="C64" s="0" t="n">
        <v>11685298.4383575</v>
      </c>
      <c r="D64" s="245" t="n">
        <v>12646763.564031</v>
      </c>
      <c r="E64" s="0" t="n">
        <v>3551091.48068271</v>
      </c>
      <c r="F64" s="276"/>
      <c r="G64" s="263"/>
      <c r="H64" s="263"/>
      <c r="I64" s="261" t="n">
        <v>2820.98</v>
      </c>
      <c r="J64" s="261" t="n">
        <v>4.635</v>
      </c>
      <c r="K64" s="261" t="n">
        <v>6833.5</v>
      </c>
      <c r="L64" s="261" t="n">
        <v>9398.7</v>
      </c>
      <c r="M64" s="277" t="n">
        <v>10799.1</v>
      </c>
      <c r="N64" s="277" t="n">
        <v>3683.7</v>
      </c>
      <c r="O64" s="262" t="n">
        <v>20</v>
      </c>
      <c r="P64" s="262" t="n">
        <v>11.5</v>
      </c>
      <c r="Q64" s="275" t="n">
        <v>5596.9</v>
      </c>
      <c r="R64" s="275" t="n">
        <v>3088.5</v>
      </c>
      <c r="S64" s="23" t="n">
        <v>1786.7</v>
      </c>
      <c r="W64" s="265" t="n">
        <v>12457700</v>
      </c>
      <c r="X64" s="265" t="n">
        <v>12647400</v>
      </c>
      <c r="Y64" s="265" t="n">
        <v>16382200</v>
      </c>
      <c r="Z64" s="265" t="n">
        <v>20821100</v>
      </c>
    </row>
    <row r="65" customFormat="false" ht="15" hidden="false" customHeight="false" outlineLevel="0" collapsed="false">
      <c r="A65" s="259" t="s">
        <v>204</v>
      </c>
      <c r="B65" s="244" t="n">
        <v>21675073.6729109</v>
      </c>
      <c r="C65" s="0" t="n">
        <v>12589381.0727404</v>
      </c>
      <c r="D65" s="245" t="n">
        <v>12851764.3394099</v>
      </c>
      <c r="E65" s="0" t="n">
        <v>3746635.2480577</v>
      </c>
      <c r="F65" s="276"/>
      <c r="G65" s="263"/>
      <c r="H65" s="263"/>
      <c r="I65" s="261" t="n">
        <v>2830.13</v>
      </c>
      <c r="J65" s="261" t="n">
        <v>4.652</v>
      </c>
      <c r="K65" s="261" t="n">
        <v>7200.1</v>
      </c>
      <c r="L65" s="261" t="n">
        <v>9608.9</v>
      </c>
      <c r="M65" s="277" t="n">
        <v>11865.9</v>
      </c>
      <c r="N65" s="277" t="n">
        <v>3308.7</v>
      </c>
      <c r="O65" s="262" t="n">
        <v>19.9</v>
      </c>
      <c r="P65" s="262" t="n">
        <v>12.2</v>
      </c>
      <c r="Q65" s="275" t="n">
        <v>8786.7</v>
      </c>
      <c r="R65" s="275" t="n">
        <v>5145.5</v>
      </c>
      <c r="S65" s="23" t="n">
        <v>2794.2</v>
      </c>
      <c r="W65" s="265" t="n">
        <v>14549700</v>
      </c>
      <c r="X65" s="265" t="n">
        <v>13343300</v>
      </c>
      <c r="Y65" s="265" t="n">
        <v>19538500</v>
      </c>
      <c r="Z65" s="265" t="n">
        <v>21475600</v>
      </c>
    </row>
    <row r="66" customFormat="false" ht="15" hidden="false" customHeight="false" outlineLevel="0" collapsed="false">
      <c r="A66" s="259" t="s">
        <v>205</v>
      </c>
      <c r="B66" s="244" t="n">
        <v>22117367.034361</v>
      </c>
      <c r="C66" s="0" t="n">
        <v>12119405.6362684</v>
      </c>
      <c r="D66" s="245" t="n">
        <v>12232452.9325612</v>
      </c>
      <c r="E66" s="0" t="n">
        <v>3757812.31471789</v>
      </c>
      <c r="F66" s="276"/>
      <c r="G66" s="263"/>
      <c r="H66" s="263"/>
      <c r="I66" s="261" t="n">
        <v>2776.72</v>
      </c>
      <c r="J66" s="261" t="n">
        <v>4.654</v>
      </c>
      <c r="K66" s="261" t="n">
        <v>8012.5</v>
      </c>
      <c r="L66" s="261" t="n">
        <v>10140.7</v>
      </c>
      <c r="M66" s="277" t="n">
        <v>13115.6</v>
      </c>
      <c r="N66" s="277" t="n">
        <v>3053</v>
      </c>
      <c r="O66" s="262" t="n">
        <v>20.3</v>
      </c>
      <c r="P66" s="262" t="n">
        <v>13.1</v>
      </c>
      <c r="Q66" s="23" t="n">
        <v>12083.1</v>
      </c>
      <c r="R66" s="23" t="n">
        <v>7969.5</v>
      </c>
      <c r="S66" s="23" t="n">
        <v>4055</v>
      </c>
      <c r="W66" s="265" t="n">
        <v>15102100</v>
      </c>
      <c r="X66" s="265" t="n">
        <v>14200500</v>
      </c>
      <c r="Y66" s="265" t="n">
        <v>20095100</v>
      </c>
      <c r="Z66" s="265" t="n">
        <v>25087800</v>
      </c>
    </row>
    <row r="67" customFormat="false" ht="15" hidden="false" customHeight="false" outlineLevel="0" collapsed="false">
      <c r="A67" s="259" t="s">
        <v>206</v>
      </c>
      <c r="B67" s="244" t="n">
        <v>22481642.7051832</v>
      </c>
      <c r="C67" s="0" t="n">
        <v>12475795.9151623</v>
      </c>
      <c r="D67" s="245" t="n">
        <v>12853934.7497681</v>
      </c>
      <c r="E67" s="0" t="n">
        <v>3763957.55887583</v>
      </c>
      <c r="F67" s="276"/>
      <c r="G67" s="263"/>
      <c r="H67" s="263"/>
      <c r="I67" s="261" t="n">
        <v>2916.51</v>
      </c>
      <c r="J67" s="261" t="n">
        <v>4.658</v>
      </c>
      <c r="K67" s="23" t="n">
        <v>8854.1</v>
      </c>
      <c r="L67" s="261" t="n">
        <v>10592.4</v>
      </c>
      <c r="M67" s="277" t="n">
        <v>14247.3</v>
      </c>
      <c r="N67" s="277" t="n">
        <v>2847.6</v>
      </c>
      <c r="O67" s="262" t="n">
        <v>20</v>
      </c>
      <c r="P67" s="262" t="n">
        <v>12.6</v>
      </c>
      <c r="Q67" s="23" t="n">
        <v>3109.5</v>
      </c>
      <c r="R67" s="23" t="n">
        <v>1736.4</v>
      </c>
      <c r="S67" s="23" t="n">
        <v>1038.6</v>
      </c>
      <c r="W67" s="265" t="s">
        <v>431</v>
      </c>
      <c r="X67" s="265" t="s">
        <v>432</v>
      </c>
      <c r="Y67" s="265" t="n">
        <v>17993400</v>
      </c>
      <c r="Z67" s="265" t="n">
        <v>20034900</v>
      </c>
    </row>
    <row r="68" customFormat="false" ht="15" hidden="false" customHeight="false" outlineLevel="0" collapsed="false">
      <c r="A68" s="259" t="s">
        <v>207</v>
      </c>
      <c r="B68" s="244" t="n">
        <v>22896452.4070439</v>
      </c>
      <c r="C68" s="0" t="n">
        <v>12783688.8701701</v>
      </c>
      <c r="D68" s="245" t="n">
        <v>13180479.7877522</v>
      </c>
      <c r="E68" s="0" t="n">
        <v>3919814.49280415</v>
      </c>
      <c r="F68" s="276"/>
      <c r="G68" s="263"/>
      <c r="H68" s="263"/>
      <c r="I68" s="261" t="n">
        <v>2995.26</v>
      </c>
      <c r="J68" s="261" t="n">
        <v>4.656</v>
      </c>
      <c r="K68" s="261" t="n">
        <v>10166</v>
      </c>
      <c r="L68" s="261" t="n">
        <v>10535.8</v>
      </c>
      <c r="M68" s="277" t="n">
        <v>16010.8</v>
      </c>
      <c r="N68" s="277" t="n">
        <v>2567.1</v>
      </c>
      <c r="O68" s="262" t="n">
        <v>18</v>
      </c>
      <c r="P68" s="262" t="n">
        <v>12</v>
      </c>
      <c r="Q68" s="23" t="n">
        <v>7047.9</v>
      </c>
      <c r="R68" s="23" t="n">
        <v>2937.3</v>
      </c>
      <c r="S68" s="23" t="n">
        <v>2267.7</v>
      </c>
      <c r="W68" s="265" t="s">
        <v>433</v>
      </c>
      <c r="X68" s="265" t="s">
        <v>434</v>
      </c>
      <c r="Y68" s="265" t="n">
        <v>20794100</v>
      </c>
      <c r="Z68" s="265" t="n">
        <v>26078900</v>
      </c>
    </row>
    <row r="69" customFormat="false" ht="15" hidden="false" customHeight="false" outlineLevel="0" collapsed="false">
      <c r="A69" s="259" t="s">
        <v>208</v>
      </c>
      <c r="B69" s="244" t="n">
        <v>22486855.5421208</v>
      </c>
      <c r="C69" s="0" t="n">
        <v>12398059.6029627</v>
      </c>
      <c r="D69" s="245" t="n">
        <v>13844031.3278302</v>
      </c>
      <c r="E69" s="0" t="n">
        <v>3964196.22206148</v>
      </c>
      <c r="F69" s="276"/>
      <c r="G69" s="263"/>
      <c r="H69" s="263"/>
      <c r="I69" s="261" t="s">
        <v>435</v>
      </c>
      <c r="J69" s="261" t="n">
        <v>4.672</v>
      </c>
      <c r="K69" s="261" t="n">
        <v>10852.3</v>
      </c>
      <c r="L69" s="261" t="n">
        <v>11623.6</v>
      </c>
      <c r="M69" s="277" t="n">
        <v>18090.5</v>
      </c>
      <c r="N69" s="277" t="n">
        <v>2235.6</v>
      </c>
      <c r="O69" s="262" t="n">
        <v>15.9</v>
      </c>
      <c r="P69" s="262" t="n">
        <v>10.6</v>
      </c>
      <c r="Q69" s="23" t="n">
        <v>11232.2</v>
      </c>
      <c r="R69" s="23" t="n">
        <v>3912.7</v>
      </c>
      <c r="S69" s="23" t="n">
        <v>3554</v>
      </c>
      <c r="W69" s="265" t="s">
        <v>436</v>
      </c>
      <c r="X69" s="265" t="s">
        <v>437</v>
      </c>
      <c r="Y69" s="265" t="n">
        <v>22261700</v>
      </c>
      <c r="Z69" s="265" t="n">
        <v>28032400</v>
      </c>
    </row>
    <row r="70" customFormat="false" ht="15" hidden="false" customHeight="false" outlineLevel="0" collapsed="false">
      <c r="A70" s="259" t="s">
        <v>209</v>
      </c>
      <c r="B70" s="244" t="n">
        <v>24513606.4645549</v>
      </c>
      <c r="C70" s="0" t="n">
        <v>12728668.1628569</v>
      </c>
      <c r="D70" s="245" t="n">
        <v>12805192.6272301</v>
      </c>
      <c r="E70" s="0" t="n">
        <v>3886119.88464684</v>
      </c>
      <c r="F70" s="276"/>
      <c r="G70" s="263"/>
      <c r="H70" s="263"/>
      <c r="I70" s="261" t="n">
        <v>3030.47</v>
      </c>
      <c r="J70" s="261" t="n">
        <v>4.678</v>
      </c>
      <c r="K70" s="278" t="n">
        <v>9810.9</v>
      </c>
      <c r="L70" s="278" t="n">
        <v>13146.5</v>
      </c>
      <c r="M70" s="279" t="n">
        <v>21301.1</v>
      </c>
      <c r="N70" s="277" t="n">
        <v>1634.4</v>
      </c>
      <c r="O70" s="262" t="n">
        <v>15.2</v>
      </c>
      <c r="P70" s="262" t="n">
        <v>11.8</v>
      </c>
      <c r="Q70" s="23" t="n">
        <v>16226.4</v>
      </c>
      <c r="R70" s="23" t="n">
        <v>5776.2</v>
      </c>
      <c r="S70" s="23" t="n">
        <v>4968.9</v>
      </c>
      <c r="W70" s="265" t="s">
        <v>438</v>
      </c>
      <c r="X70" s="265" t="s">
        <v>439</v>
      </c>
      <c r="Y70" s="265" t="n">
        <v>26523900</v>
      </c>
      <c r="Z70" s="265" t="n">
        <v>35881000</v>
      </c>
    </row>
    <row r="71" customFormat="false" ht="15" hidden="false" customHeight="false" outlineLevel="0" collapsed="false">
      <c r="A71" s="259" t="s">
        <v>210</v>
      </c>
      <c r="B71" s="244" t="n">
        <v>24769506.0046159</v>
      </c>
      <c r="C71" s="0" t="n">
        <v>12822950.2777729</v>
      </c>
      <c r="D71" s="245" t="n">
        <v>15142559.4253281</v>
      </c>
      <c r="E71" s="0" t="n">
        <v>3913361.18581392</v>
      </c>
      <c r="F71" s="276"/>
      <c r="G71" s="263"/>
      <c r="H71" s="263"/>
      <c r="I71" s="261" t="n">
        <v>3043.13</v>
      </c>
      <c r="J71" s="261" t="n">
        <v>4.683</v>
      </c>
      <c r="K71" s="278" t="n">
        <v>9707.1</v>
      </c>
      <c r="L71" s="278" t="n">
        <v>14172.5</v>
      </c>
      <c r="M71" s="279" t="n">
        <v>23888.5</v>
      </c>
      <c r="N71" s="277" t="n">
        <v>1370.9</v>
      </c>
      <c r="O71" s="262" t="n">
        <v>15.4</v>
      </c>
      <c r="P71" s="262" t="n">
        <v>11.6</v>
      </c>
      <c r="Q71" s="23" t="n">
        <v>3493.1</v>
      </c>
      <c r="R71" s="23" t="n">
        <v>1987.6</v>
      </c>
      <c r="S71" s="23" t="n">
        <v>1340.7</v>
      </c>
      <c r="W71" s="265" t="s">
        <v>440</v>
      </c>
      <c r="X71" s="265" t="s">
        <v>441</v>
      </c>
      <c r="Y71" s="265" t="n">
        <v>27549600</v>
      </c>
      <c r="Z71" s="265" t="n">
        <v>33834200</v>
      </c>
    </row>
    <row r="72" customFormat="false" ht="15" hidden="false" customHeight="false" outlineLevel="0" collapsed="false">
      <c r="A72" s="259" t="s">
        <v>211</v>
      </c>
      <c r="B72" s="244" t="n">
        <v>24410702.5587526</v>
      </c>
      <c r="C72" s="0" t="n">
        <v>12353759.5847877</v>
      </c>
      <c r="D72" s="245" t="n">
        <v>16112611.7731142</v>
      </c>
      <c r="E72" s="0" t="n">
        <v>3516676.85213327</v>
      </c>
      <c r="F72" s="276"/>
      <c r="G72" s="263"/>
      <c r="H72" s="263"/>
      <c r="I72" s="261" t="n">
        <v>4078.35</v>
      </c>
      <c r="J72" s="261" t="n">
        <v>4.673</v>
      </c>
      <c r="K72" s="278" t="n">
        <v>10120.6</v>
      </c>
      <c r="L72" s="278" t="n">
        <v>17304</v>
      </c>
      <c r="M72" s="279" t="n">
        <v>26297.9</v>
      </c>
      <c r="N72" s="277" t="n">
        <v>1836.2</v>
      </c>
      <c r="O72" s="262" t="n">
        <v>19.8</v>
      </c>
      <c r="P72" s="262" t="n">
        <v>12.4</v>
      </c>
      <c r="Q72" s="23" t="n">
        <v>8575.9</v>
      </c>
      <c r="R72" s="23" t="n">
        <v>5491.2</v>
      </c>
      <c r="S72" s="23" t="n">
        <v>2935.3</v>
      </c>
      <c r="W72" s="265" t="s">
        <v>442</v>
      </c>
      <c r="X72" s="265" t="s">
        <v>443</v>
      </c>
      <c r="Y72" s="265" t="n">
        <v>47474600</v>
      </c>
      <c r="Z72" s="265" t="n">
        <v>48354200</v>
      </c>
    </row>
    <row r="73" customFormat="false" ht="15" hidden="false" customHeight="false" outlineLevel="0" collapsed="false">
      <c r="A73" s="259" t="s">
        <v>212</v>
      </c>
      <c r="B73" s="244" t="n">
        <v>22673404.2641212</v>
      </c>
      <c r="C73" s="0" t="n">
        <v>11805869.7382994</v>
      </c>
      <c r="D73" s="245" t="n">
        <v>19979898.3844575</v>
      </c>
      <c r="E73" s="0" t="n">
        <v>3357953.59741442</v>
      </c>
      <c r="F73" s="276"/>
      <c r="G73" s="263"/>
      <c r="H73" s="263"/>
      <c r="I73" s="261" t="n">
        <v>5298.7</v>
      </c>
      <c r="J73" s="261" t="n">
        <v>4.649</v>
      </c>
      <c r="K73" s="278" t="n">
        <v>12342.2</v>
      </c>
      <c r="L73" s="278" t="n">
        <v>19927.3</v>
      </c>
      <c r="M73" s="279" t="n">
        <v>28760.3</v>
      </c>
      <c r="N73" s="277" t="n">
        <v>1631.1</v>
      </c>
      <c r="O73" s="262" t="n">
        <v>29.2</v>
      </c>
      <c r="P73" s="262" t="n">
        <v>13.7</v>
      </c>
      <c r="Q73" s="23" t="n">
        <v>15587.6</v>
      </c>
      <c r="R73" s="23" t="n">
        <v>9301.8</v>
      </c>
      <c r="S73" s="23" t="n">
        <v>4780.6</v>
      </c>
      <c r="T73" s="23"/>
      <c r="U73" s="23"/>
      <c r="W73" s="265" t="s">
        <v>444</v>
      </c>
      <c r="X73" s="265" t="s">
        <v>445</v>
      </c>
      <c r="Y73" s="265" t="n">
        <v>64943700</v>
      </c>
      <c r="Z73" s="265" t="n">
        <v>58911100</v>
      </c>
    </row>
    <row r="74" customFormat="false" ht="15" hidden="false" customHeight="false" outlineLevel="0" collapsed="false">
      <c r="A74" s="259" t="s">
        <v>213</v>
      </c>
      <c r="B74" s="244" t="n">
        <v>25547453.2870692</v>
      </c>
      <c r="C74" s="0" t="n">
        <v>10460998.3109835</v>
      </c>
      <c r="D74" s="245" t="n">
        <v>27457453.5196453</v>
      </c>
      <c r="E74" s="0" t="n">
        <v>3097060.6741555</v>
      </c>
      <c r="F74" s="276"/>
      <c r="G74" s="263"/>
      <c r="H74" s="263"/>
      <c r="I74" s="261" t="n">
        <v>8158.01</v>
      </c>
      <c r="J74" s="261" t="n">
        <v>4.613</v>
      </c>
      <c r="K74" s="23" t="n">
        <v>13854</v>
      </c>
      <c r="L74" s="23" t="n">
        <v>35168.3</v>
      </c>
      <c r="M74" s="279" t="n">
        <v>30732</v>
      </c>
      <c r="N74" s="277" t="n">
        <v>2051</v>
      </c>
      <c r="O74" s="262" t="n">
        <v>16.2</v>
      </c>
      <c r="P74" s="262" t="n">
        <v>17.3</v>
      </c>
      <c r="Q74" s="23" t="n">
        <v>26498.5</v>
      </c>
      <c r="R74" s="23" t="n">
        <v>15146.9</v>
      </c>
      <c r="S74" s="23" t="n">
        <v>7599.6</v>
      </c>
      <c r="T74" s="23"/>
      <c r="U74" s="23"/>
      <c r="W74" s="265" t="s">
        <v>446</v>
      </c>
      <c r="X74" s="265" t="s">
        <v>447</v>
      </c>
      <c r="Y74" s="265" t="n">
        <v>101113000</v>
      </c>
      <c r="Z74" s="265" t="n">
        <v>103187600</v>
      </c>
    </row>
    <row r="75" customFormat="false" ht="15" hidden="false" customHeight="false" outlineLevel="0" collapsed="false">
      <c r="A75" s="259" t="s">
        <v>214</v>
      </c>
      <c r="B75" s="244" t="n">
        <v>25416985.4274009</v>
      </c>
      <c r="C75" s="0" t="n">
        <v>10784660.7563423</v>
      </c>
      <c r="D75" s="245" t="n">
        <v>34278595.2148777</v>
      </c>
      <c r="E75" s="0" t="n">
        <v>3498462.34515051</v>
      </c>
      <c r="F75" s="276"/>
      <c r="G75" s="263"/>
      <c r="H75" s="263"/>
      <c r="I75" s="261" t="n">
        <v>8273.21</v>
      </c>
      <c r="J75" s="261" t="n">
        <v>4.594</v>
      </c>
      <c r="K75" s="23" t="n">
        <v>17579.6</v>
      </c>
      <c r="L75" s="23" t="n">
        <v>39170.3</v>
      </c>
      <c r="M75" s="279" t="n">
        <v>31307.8</v>
      </c>
      <c r="N75" s="277" t="n">
        <v>1729.8</v>
      </c>
      <c r="O75" s="262" t="n">
        <v>50.9</v>
      </c>
      <c r="P75" s="262" t="n">
        <v>20.3</v>
      </c>
      <c r="Q75" s="23" t="n">
        <v>8407</v>
      </c>
      <c r="R75" s="23" t="n">
        <v>5000.1</v>
      </c>
      <c r="S75" s="23" t="n">
        <v>3332.6</v>
      </c>
      <c r="T75" s="23"/>
      <c r="U75" s="23"/>
      <c r="W75" s="265" t="s">
        <v>448</v>
      </c>
      <c r="X75" s="265" t="s">
        <v>449</v>
      </c>
      <c r="Y75" s="265" t="n">
        <v>110553016</v>
      </c>
      <c r="Z75" s="265" t="n">
        <v>95852037</v>
      </c>
    </row>
    <row r="76" customFormat="false" ht="15" hidden="false" customHeight="false" outlineLevel="0" collapsed="false">
      <c r="A76" s="259" t="s">
        <v>215</v>
      </c>
      <c r="B76" s="244" t="n">
        <v>24999619.3653921</v>
      </c>
      <c r="C76" s="0" t="n">
        <v>11050436.8010907</v>
      </c>
      <c r="D76" s="245" t="n">
        <v>37371450.0132848</v>
      </c>
      <c r="E76" s="0" t="n">
        <v>3550350.36753061</v>
      </c>
      <c r="F76" s="276"/>
      <c r="G76" s="263"/>
      <c r="H76" s="263"/>
      <c r="I76" s="261" t="n">
        <v>8189.22</v>
      </c>
      <c r="J76" s="261" t="n">
        <v>4.572</v>
      </c>
      <c r="K76" s="23" t="n">
        <v>21490.8</v>
      </c>
      <c r="L76" s="23" t="n">
        <v>43372.8</v>
      </c>
      <c r="M76" s="279" t="n">
        <v>33118.9</v>
      </c>
      <c r="N76" s="277" t="n">
        <v>1559.4</v>
      </c>
      <c r="O76" s="262" t="n">
        <v>34.2</v>
      </c>
      <c r="P76" s="262" t="n">
        <v>20.9</v>
      </c>
      <c r="Q76" s="23" t="n">
        <v>19415</v>
      </c>
      <c r="R76" s="23" t="n">
        <v>11763.58</v>
      </c>
      <c r="S76" s="23" t="n">
        <v>6745.52</v>
      </c>
      <c r="W76" s="265" t="s">
        <v>450</v>
      </c>
      <c r="X76" s="265" t="s">
        <v>451</v>
      </c>
      <c r="Y76" s="265" t="n">
        <v>119712912</v>
      </c>
      <c r="Z76" s="265" t="n">
        <v>104878105</v>
      </c>
    </row>
    <row r="77" customFormat="false" ht="15" hidden="false" customHeight="false" outlineLevel="0" collapsed="false">
      <c r="A77" s="259" t="s">
        <v>216</v>
      </c>
      <c r="B77" s="244" t="n">
        <v>23397900.3705187</v>
      </c>
      <c r="C77" s="0" t="n">
        <v>12015273.7258553</v>
      </c>
      <c r="D77" s="245" t="n">
        <v>40623548.3738504</v>
      </c>
      <c r="E77" s="0" t="n">
        <v>3448921.12303494</v>
      </c>
      <c r="F77" s="276"/>
      <c r="G77" s="263"/>
      <c r="H77" s="263"/>
      <c r="I77" s="261" t="n">
        <v>8382.55</v>
      </c>
      <c r="J77" s="261" t="n">
        <v>4.573</v>
      </c>
      <c r="K77" s="23" t="n">
        <v>21472.3</v>
      </c>
      <c r="L77" s="23" t="n">
        <v>48633.2</v>
      </c>
      <c r="M77" s="279" t="n">
        <v>36254.1</v>
      </c>
      <c r="N77" s="277" t="n">
        <v>1378.1</v>
      </c>
      <c r="O77" s="262" t="n">
        <v>27.8</v>
      </c>
      <c r="P77" s="262" t="n">
        <v>23.2</v>
      </c>
      <c r="Q77" s="23" t="n">
        <v>31413</v>
      </c>
      <c r="R77" s="23" t="n">
        <v>17895.7</v>
      </c>
      <c r="S77" s="23" t="n">
        <v>9725.8</v>
      </c>
      <c r="W77" s="265" t="s">
        <v>452</v>
      </c>
      <c r="X77" s="265" t="s">
        <v>453</v>
      </c>
      <c r="Y77" s="265" t="n">
        <v>104099657</v>
      </c>
      <c r="Z77" s="265" t="n">
        <v>101683526</v>
      </c>
    </row>
    <row r="78" customFormat="false" ht="15" hidden="false" customHeight="false" outlineLevel="0" collapsed="false">
      <c r="A78" s="259" t="s">
        <v>217</v>
      </c>
      <c r="B78" s="244" t="n">
        <v>25366088.6303512</v>
      </c>
      <c r="C78" s="0" t="n">
        <v>12350184.3147299</v>
      </c>
      <c r="D78" s="245" t="n">
        <v>42162284.3642689</v>
      </c>
      <c r="E78" s="0" t="n">
        <v>3472111.90961054</v>
      </c>
      <c r="F78" s="276"/>
      <c r="G78" s="263"/>
      <c r="H78" s="263"/>
      <c r="I78" s="261" t="n">
        <v>8564.45</v>
      </c>
      <c r="J78" s="261" t="n">
        <v>4.57</v>
      </c>
      <c r="K78" s="278" t="n">
        <v>24277</v>
      </c>
      <c r="L78" s="278" t="n">
        <v>53789</v>
      </c>
      <c r="M78" s="279" t="n">
        <v>40022.4</v>
      </c>
      <c r="N78" s="277" t="n">
        <v>1199.4</v>
      </c>
      <c r="O78" s="262" t="n">
        <v>41.7</v>
      </c>
      <c r="P78" s="262" t="n">
        <v>32.5</v>
      </c>
      <c r="Q78" s="23" t="n">
        <v>45456.9</v>
      </c>
      <c r="R78" s="23" t="n">
        <v>25474.9</v>
      </c>
      <c r="S78" s="23" t="n">
        <v>13011.3</v>
      </c>
      <c r="W78" s="265" t="s">
        <v>454</v>
      </c>
      <c r="X78" s="265" t="s">
        <v>455</v>
      </c>
      <c r="Y78" s="265" t="n">
        <v>97029928</v>
      </c>
      <c r="Z78" s="265" t="n">
        <v>104511319</v>
      </c>
    </row>
    <row r="79" customFormat="false" ht="15" hidden="false" customHeight="false" outlineLevel="0" collapsed="false">
      <c r="A79" s="280" t="s">
        <v>218</v>
      </c>
      <c r="B79" s="244" t="n">
        <v>25651162.8445198</v>
      </c>
      <c r="C79" s="0" t="n">
        <v>12422535.4815297</v>
      </c>
      <c r="D79" s="245" t="n">
        <v>43681866.1910151</v>
      </c>
      <c r="E79" s="0" t="n">
        <v>3469509.20575484</v>
      </c>
      <c r="F79" s="276"/>
      <c r="G79" s="263"/>
      <c r="H79" s="263"/>
      <c r="I79" s="261" t="n">
        <v>8641.09</v>
      </c>
      <c r="J79" s="261" t="n">
        <v>4.54399999999999</v>
      </c>
      <c r="K79" s="278" t="n">
        <v>30252</v>
      </c>
      <c r="L79" s="278" t="n">
        <v>55857</v>
      </c>
      <c r="M79" s="279" t="n">
        <v>42185.7</v>
      </c>
      <c r="N79" s="277" t="n">
        <v>1062.4</v>
      </c>
      <c r="O79" s="262" t="n">
        <v>39.9</v>
      </c>
      <c r="P79" s="262" t="n">
        <v>28.5</v>
      </c>
      <c r="Q79" s="23" t="n">
        <v>11962.3</v>
      </c>
      <c r="R79" s="23" t="n">
        <v>5601.4</v>
      </c>
      <c r="S79" s="23" t="n">
        <v>3770.3</v>
      </c>
      <c r="T79" s="23"/>
      <c r="W79" s="265" t="s">
        <v>456</v>
      </c>
      <c r="X79" s="265" t="s">
        <v>457</v>
      </c>
      <c r="Y79" s="265" t="n">
        <v>94939248</v>
      </c>
      <c r="Z79" s="265" t="n">
        <v>92950873</v>
      </c>
    </row>
    <row r="80" customFormat="false" ht="15" hidden="false" customHeight="false" outlineLevel="0" collapsed="false">
      <c r="A80" s="280" t="s">
        <v>219</v>
      </c>
      <c r="B80" s="244" t="n">
        <v>25208390.6646542</v>
      </c>
      <c r="C80" s="0" t="n">
        <v>12630913.8141698</v>
      </c>
      <c r="D80" s="245" t="n">
        <v>45937272.6833009</v>
      </c>
      <c r="E80" s="0" t="n">
        <v>3470581.31992981</v>
      </c>
      <c r="F80" s="276"/>
      <c r="G80" s="263"/>
      <c r="H80" s="263"/>
      <c r="I80" s="261" t="n">
        <v>8692.32</v>
      </c>
      <c r="J80" s="261" t="n">
        <v>4.524</v>
      </c>
      <c r="K80" s="278" t="n">
        <v>35452.8</v>
      </c>
      <c r="L80" s="278" t="n">
        <v>57861</v>
      </c>
      <c r="M80" s="279" t="n">
        <v>45824</v>
      </c>
      <c r="N80" s="277" t="n">
        <v>953.5</v>
      </c>
      <c r="O80" s="262" t="n">
        <v>26.1</v>
      </c>
      <c r="P80" s="262" t="n">
        <v>29.2</v>
      </c>
      <c r="Q80" s="23" t="n">
        <v>25448.1</v>
      </c>
      <c r="R80" s="23" t="n">
        <v>12213.8</v>
      </c>
      <c r="S80" s="23" t="n">
        <v>7219.4</v>
      </c>
      <c r="W80" s="265" t="s">
        <v>458</v>
      </c>
      <c r="X80" s="265" t="s">
        <v>459</v>
      </c>
      <c r="Y80" s="265" t="n">
        <v>98244878</v>
      </c>
      <c r="Z80" s="265" t="n">
        <v>101093167</v>
      </c>
    </row>
    <row r="81" customFormat="false" ht="15" hidden="false" customHeight="false" outlineLevel="0" collapsed="false">
      <c r="A81" s="280" t="s">
        <v>220</v>
      </c>
      <c r="B81" s="244" t="n">
        <v>24589100.0526457</v>
      </c>
      <c r="C81" s="0" t="n">
        <v>12338910.2932911</v>
      </c>
      <c r="D81" s="245" t="n">
        <v>49301875.5592646</v>
      </c>
      <c r="E81" s="0" t="n">
        <v>3527597.48409266</v>
      </c>
      <c r="F81" s="276"/>
      <c r="G81" s="263"/>
      <c r="H81" s="263"/>
      <c r="I81" s="261" t="s">
        <v>460</v>
      </c>
      <c r="J81" s="261" t="n">
        <v>4.511</v>
      </c>
      <c r="K81" s="278" t="n">
        <v>33607.9</v>
      </c>
      <c r="L81" s="278" t="n">
        <v>64433.1</v>
      </c>
      <c r="M81" s="279" t="n">
        <v>50679</v>
      </c>
      <c r="N81" s="277" t="n">
        <v>884.8</v>
      </c>
      <c r="O81" s="262" t="n">
        <v>35.1</v>
      </c>
      <c r="P81" s="262" t="n">
        <v>30.5</v>
      </c>
      <c r="Q81" s="23" t="n">
        <v>40605</v>
      </c>
      <c r="R81" s="23" t="n">
        <v>17988.2</v>
      </c>
      <c r="S81" s="23" t="n">
        <v>11006.4</v>
      </c>
      <c r="W81" s="265" t="s">
        <v>461</v>
      </c>
      <c r="X81" s="265" t="s">
        <v>462</v>
      </c>
      <c r="Y81" s="265" t="n">
        <v>99491546</v>
      </c>
      <c r="Z81" s="265" t="n">
        <v>108182012</v>
      </c>
    </row>
    <row r="82" customFormat="false" ht="15" hidden="false" customHeight="false" outlineLevel="0" collapsed="false">
      <c r="A82" s="280" t="s">
        <v>221</v>
      </c>
      <c r="B82" s="244" t="n">
        <v>24972121.6314875</v>
      </c>
      <c r="C82" s="0" t="n">
        <v>12456020.4669896</v>
      </c>
      <c r="D82" s="245" t="n">
        <v>48253922.9455243</v>
      </c>
      <c r="E82" s="0" t="n">
        <v>3574540.59666509</v>
      </c>
      <c r="F82" s="276"/>
      <c r="G82" s="263"/>
      <c r="H82" s="263"/>
      <c r="I82" s="261" t="n">
        <v>9260.85</v>
      </c>
      <c r="J82" s="261" t="n">
        <v>4.492</v>
      </c>
      <c r="K82" s="278" t="n">
        <v>33017.9</v>
      </c>
      <c r="L82" s="278" t="n">
        <v>69320.6</v>
      </c>
      <c r="M82" s="279" t="n">
        <v>54187.3</v>
      </c>
      <c r="N82" s="277" t="n">
        <v>848.6</v>
      </c>
      <c r="O82" s="262" t="n">
        <v>46.1</v>
      </c>
      <c r="P82" s="262" t="n">
        <v>29.1</v>
      </c>
      <c r="Q82" s="23" t="n">
        <v>56223.3</v>
      </c>
      <c r="R82" s="23" t="n">
        <v>23327.5</v>
      </c>
      <c r="S82" s="23" t="n">
        <v>15040.1</v>
      </c>
      <c r="W82" s="265" t="s">
        <v>463</v>
      </c>
      <c r="X82" s="265" t="s">
        <v>464</v>
      </c>
      <c r="Y82" s="265" t="n">
        <v>98560951</v>
      </c>
      <c r="Z82" s="265" t="n">
        <v>110129309</v>
      </c>
    </row>
    <row r="83" customFormat="false" ht="15" hidden="false" customHeight="false" outlineLevel="0" collapsed="false">
      <c r="A83" s="280" t="s">
        <v>222</v>
      </c>
      <c r="B83" s="244" t="n">
        <v>25583847.1736202</v>
      </c>
      <c r="C83" s="0" t="n">
        <v>12815403.5632843</v>
      </c>
      <c r="D83" s="245" t="n">
        <v>48778450.4316299</v>
      </c>
      <c r="E83" s="0" t="n">
        <v>3500209.95908495</v>
      </c>
      <c r="F83" s="276"/>
      <c r="G83" s="263"/>
      <c r="H83" s="263"/>
      <c r="I83" s="261" t="n">
        <v>9711.42</v>
      </c>
      <c r="J83" s="261" t="n">
        <v>4.486</v>
      </c>
      <c r="K83" s="278" t="n">
        <v>37662</v>
      </c>
      <c r="L83" s="278" t="n">
        <v>71378</v>
      </c>
      <c r="M83" s="279" t="n">
        <v>55767.3</v>
      </c>
      <c r="N83" s="277" t="n">
        <v>816.6</v>
      </c>
      <c r="O83" s="262" t="n">
        <v>42.8</v>
      </c>
      <c r="P83" s="262" t="n">
        <v>26.7</v>
      </c>
      <c r="Q83" s="23" t="n">
        <v>15314.5</v>
      </c>
      <c r="R83" s="23" t="n">
        <v>4096.6</v>
      </c>
      <c r="S83" s="23" t="n">
        <v>3935.7</v>
      </c>
      <c r="T83" s="23" t="n">
        <v>2018.6</v>
      </c>
      <c r="U83" s="23" t="n">
        <v>7224</v>
      </c>
      <c r="V83" s="0" t="n">
        <v>911.1</v>
      </c>
      <c r="W83" s="265" t="s">
        <v>465</v>
      </c>
      <c r="X83" s="265" t="s">
        <v>466</v>
      </c>
      <c r="Y83" s="265" t="n">
        <v>103131383</v>
      </c>
      <c r="Z83" s="265" t="n">
        <v>98816473</v>
      </c>
    </row>
    <row r="84" customFormat="false" ht="15" hidden="false" customHeight="false" outlineLevel="0" collapsed="false">
      <c r="A84" s="280" t="s">
        <v>223</v>
      </c>
      <c r="B84" s="244" t="n">
        <v>25795916.0525996</v>
      </c>
      <c r="C84" s="0" t="n">
        <v>13202679.806653</v>
      </c>
      <c r="D84" s="245" t="n">
        <v>50866978.3173041</v>
      </c>
      <c r="E84" s="0" t="n">
        <v>3600890.98143781</v>
      </c>
      <c r="F84" s="276"/>
      <c r="G84" s="263"/>
      <c r="H84" s="263"/>
      <c r="I84" s="261" t="n">
        <v>10040.9</v>
      </c>
      <c r="J84" s="261" t="n">
        <v>4.49099999999999</v>
      </c>
      <c r="K84" s="278" t="n">
        <v>39225.3</v>
      </c>
      <c r="L84" s="278" t="n">
        <v>73764</v>
      </c>
      <c r="M84" s="279" t="n">
        <v>57798.1</v>
      </c>
      <c r="N84" s="277" t="n">
        <v>782</v>
      </c>
      <c r="O84" s="262" t="n">
        <v>33.8</v>
      </c>
      <c r="P84" s="262" t="n">
        <v>24</v>
      </c>
      <c r="Q84" s="0" t="n">
        <v>31341.2</v>
      </c>
      <c r="R84" s="0" t="n">
        <v>8715.9</v>
      </c>
      <c r="S84" s="23" t="n">
        <v>8259.7</v>
      </c>
      <c r="T84" s="0" t="n">
        <v>5857.7</v>
      </c>
      <c r="U84" s="0" t="n">
        <v>2847.4</v>
      </c>
      <c r="V84" s="0" t="n">
        <v>1195.8</v>
      </c>
      <c r="W84" s="265" t="s">
        <v>467</v>
      </c>
      <c r="X84" s="265" t="s">
        <v>468</v>
      </c>
      <c r="Y84" s="265" t="n">
        <v>116637536</v>
      </c>
      <c r="Z84" s="265" t="n">
        <v>114910364</v>
      </c>
    </row>
    <row r="85" customFormat="false" ht="15" hidden="false" customHeight="false" outlineLevel="0" collapsed="false">
      <c r="A85" s="280" t="s">
        <v>224</v>
      </c>
      <c r="B85" s="244" t="n">
        <v>25251142.9749959</v>
      </c>
      <c r="C85" s="0" t="n">
        <v>12884217.2629314</v>
      </c>
      <c r="D85" s="245" t="n">
        <v>56193026.0447482</v>
      </c>
      <c r="E85" s="0" t="n">
        <v>3608068.36717194</v>
      </c>
      <c r="F85" s="276"/>
      <c r="G85" s="263"/>
      <c r="H85" s="263"/>
      <c r="I85" s="261" t="n">
        <v>10355.6</v>
      </c>
      <c r="J85" s="261" t="n">
        <v>4.46699999999999</v>
      </c>
      <c r="K85" s="278" t="n">
        <v>41064.4</v>
      </c>
      <c r="L85" s="278" t="n">
        <v>76007.7</v>
      </c>
      <c r="M85" s="279" t="n">
        <v>60197.3</v>
      </c>
      <c r="N85" s="277" t="n">
        <v>940.7</v>
      </c>
      <c r="O85" s="262" t="n">
        <v>27.6</v>
      </c>
      <c r="P85" s="262" t="n">
        <v>22.2</v>
      </c>
      <c r="Q85" s="23" t="n">
        <v>49102.1</v>
      </c>
      <c r="R85" s="23" t="n">
        <v>13280.8</v>
      </c>
      <c r="S85" s="23" t="n">
        <v>12465.3</v>
      </c>
      <c r="T85" s="23" t="n">
        <v>8928.6</v>
      </c>
      <c r="U85" s="23" t="n">
        <v>4339.6</v>
      </c>
      <c r="V85" s="23" t="n">
        <v>2205.7</v>
      </c>
      <c r="W85" s="265" t="s">
        <v>469</v>
      </c>
      <c r="X85" s="265" t="s">
        <v>470</v>
      </c>
      <c r="Y85" s="265" t="n">
        <v>116592606</v>
      </c>
      <c r="Z85" s="265" t="n">
        <v>115918333</v>
      </c>
    </row>
    <row r="86" customFormat="false" ht="15" hidden="false" customHeight="false" outlineLevel="0" collapsed="false">
      <c r="A86" s="280" t="s">
        <v>225</v>
      </c>
      <c r="B86" s="244" t="n">
        <v>25351262.9801568</v>
      </c>
      <c r="C86" s="0" t="n">
        <v>13117904.7265279</v>
      </c>
      <c r="D86" s="245" t="n">
        <v>54537145.7816192</v>
      </c>
      <c r="E86" s="0" t="n">
        <v>3674347.69695582</v>
      </c>
      <c r="F86" s="276"/>
      <c r="G86" s="263"/>
      <c r="H86" s="263"/>
      <c r="I86" s="261" t="n">
        <v>10840.84</v>
      </c>
      <c r="J86" s="261" t="n">
        <v>4.5505</v>
      </c>
      <c r="K86" s="278" t="n">
        <v>42221.2</v>
      </c>
      <c r="L86" s="278" t="n">
        <v>78316.7</v>
      </c>
      <c r="M86" s="279" t="n">
        <v>63464.9</v>
      </c>
      <c r="N86" s="277" t="n">
        <v>775.7</v>
      </c>
      <c r="O86" s="262" t="n">
        <v>28.5</v>
      </c>
      <c r="P86" s="262" t="n">
        <v>21.4</v>
      </c>
      <c r="Q86" s="23" t="n">
        <v>69829.3</v>
      </c>
      <c r="R86" s="23" t="n">
        <v>18415.1</v>
      </c>
      <c r="S86" s="23" t="n">
        <v>17181.6</v>
      </c>
      <c r="T86" s="23" t="n">
        <v>11556.9</v>
      </c>
      <c r="U86" s="23" t="n">
        <v>6840.7</v>
      </c>
      <c r="V86" s="23" t="n">
        <v>3383.8</v>
      </c>
      <c r="W86" s="265" t="s">
        <v>471</v>
      </c>
      <c r="X86" s="265" t="s">
        <v>472</v>
      </c>
      <c r="Y86" s="265" t="n">
        <v>108951597</v>
      </c>
      <c r="Z86" s="265" t="n">
        <v>121302556</v>
      </c>
    </row>
    <row r="87" customFormat="false" ht="15" hidden="false" customHeight="false" outlineLevel="0" collapsed="false">
      <c r="A87" s="280" t="s">
        <v>226</v>
      </c>
      <c r="B87" s="260"/>
      <c r="C87" s="69"/>
      <c r="D87" s="245" t="n">
        <v>53904347.6314921</v>
      </c>
      <c r="E87" s="69"/>
      <c r="F87" s="276"/>
      <c r="G87" s="263"/>
      <c r="H87" s="263"/>
      <c r="I87" s="261" t="n">
        <v>14846.04</v>
      </c>
      <c r="J87" s="261" t="n">
        <v>4.5097</v>
      </c>
      <c r="K87" s="278" t="n">
        <v>42287.8</v>
      </c>
      <c r="L87" s="278" t="n">
        <v>115273.4</v>
      </c>
      <c r="M87" s="279" t="n">
        <v>64187</v>
      </c>
      <c r="N87" s="277" t="n">
        <v>896.8</v>
      </c>
      <c r="O87" s="262" t="n">
        <v>45.2</v>
      </c>
      <c r="P87" s="262" t="n">
        <v>21.2</v>
      </c>
      <c r="Q87" s="23" t="n">
        <v>18311.3</v>
      </c>
      <c r="R87" s="23" t="n">
        <v>9343.5</v>
      </c>
      <c r="S87" s="23" t="n">
        <v>4697.9</v>
      </c>
      <c r="T87" s="23" t="n">
        <v>2055.6</v>
      </c>
      <c r="U87" s="23" t="n">
        <v>5623.5</v>
      </c>
      <c r="V87" s="23" t="n">
        <v>1191.6</v>
      </c>
      <c r="W87" s="0" t="s">
        <v>473</v>
      </c>
      <c r="X87" s="0" t="s">
        <v>474</v>
      </c>
      <c r="Y87" s="23" t="n">
        <v>7632.3</v>
      </c>
      <c r="Z87" s="23" t="n">
        <v>7255.5</v>
      </c>
    </row>
    <row r="88" customFormat="false" ht="15" hidden="false" customHeight="false" outlineLevel="0" collapsed="false">
      <c r="A88" s="280" t="s">
        <v>227</v>
      </c>
      <c r="B88" s="260"/>
      <c r="C88" s="69"/>
      <c r="D88" s="245" t="n">
        <v>55971880.585115</v>
      </c>
      <c r="E88" s="69"/>
      <c r="F88" s="276"/>
      <c r="G88" s="263"/>
      <c r="H88" s="263"/>
      <c r="I88" s="261" t="n">
        <v>14619.5</v>
      </c>
      <c r="J88" s="261" t="n">
        <v>4.4953</v>
      </c>
      <c r="K88" s="278" t="n">
        <v>45823.1</v>
      </c>
      <c r="L88" s="278" t="n">
        <v>116288.2</v>
      </c>
      <c r="M88" s="279" t="n">
        <v>65364.4</v>
      </c>
      <c r="N88" s="277" t="n">
        <v>886.8</v>
      </c>
      <c r="O88" s="262" t="n">
        <v>29.7</v>
      </c>
      <c r="P88" s="262" t="n">
        <v>23.9</v>
      </c>
      <c r="Q88" s="0" t="n">
        <v>35267.2</v>
      </c>
      <c r="R88" s="0" t="n">
        <v>19927.1</v>
      </c>
      <c r="S88" s="23" t="n">
        <v>10070.8</v>
      </c>
      <c r="T88" s="0" t="n">
        <v>4084.1</v>
      </c>
      <c r="U88" s="0" t="n">
        <v>15417.8</v>
      </c>
      <c r="V88" s="0" t="n">
        <v>2254.7</v>
      </c>
      <c r="W88" s="0" t="s">
        <v>475</v>
      </c>
      <c r="X88" s="0" t="s">
        <v>476</v>
      </c>
      <c r="Y88" s="23" t="n">
        <v>9131.7</v>
      </c>
      <c r="Z88" s="23" t="n">
        <v>8704.6</v>
      </c>
    </row>
    <row r="89" customFormat="false" ht="15" hidden="false" customHeight="false" outlineLevel="0" collapsed="false">
      <c r="A89" s="280" t="s">
        <v>228</v>
      </c>
      <c r="B89" s="281"/>
      <c r="C89" s="282"/>
      <c r="E89" s="282"/>
      <c r="F89" s="276"/>
      <c r="G89" s="283"/>
      <c r="H89" s="283"/>
      <c r="I89" s="261" t="n">
        <v>16782.36</v>
      </c>
      <c r="J89" s="261" t="n">
        <v>4.4883</v>
      </c>
      <c r="K89" s="278" t="n">
        <v>46619.9</v>
      </c>
      <c r="L89" s="278" t="n">
        <v>122479</v>
      </c>
      <c r="M89" s="279" t="n">
        <v>67646.6</v>
      </c>
      <c r="N89" s="277" t="n">
        <v>941.3</v>
      </c>
      <c r="O89" s="262" t="n">
        <v>24.8</v>
      </c>
      <c r="P89" s="262" t="n">
        <v>23.5</v>
      </c>
      <c r="Q89" s="23" t="n">
        <v>52722.2</v>
      </c>
      <c r="R89" s="23" t="n">
        <v>29656.7</v>
      </c>
      <c r="S89" s="23" t="n">
        <v>15785.1</v>
      </c>
      <c r="T89" s="23" t="n">
        <v>6403.9</v>
      </c>
      <c r="U89" s="23" t="n">
        <v>22722.5</v>
      </c>
      <c r="V89" s="23" t="n">
        <v>3838</v>
      </c>
      <c r="W89" s="0" t="s">
        <v>477</v>
      </c>
      <c r="X89" s="0" t="s">
        <v>478</v>
      </c>
      <c r="Y89" s="23" t="n">
        <v>8352</v>
      </c>
      <c r="Z89" s="23" t="n">
        <v>8129.4</v>
      </c>
    </row>
    <row r="90" customFormat="false" ht="15.75" hidden="false" customHeight="false" outlineLevel="0" collapsed="false">
      <c r="A90" s="280" t="s">
        <v>229</v>
      </c>
      <c r="C90" s="284" t="n">
        <v>12915.6</v>
      </c>
      <c r="D90" s="245" t="n">
        <v>29061.2</v>
      </c>
      <c r="E90" s="284" t="n">
        <v>44805.9</v>
      </c>
      <c r="F90" s="276"/>
      <c r="G90" s="283"/>
      <c r="H90" s="283"/>
      <c r="I90" s="261" t="n">
        <v>17498.9</v>
      </c>
      <c r="J90" s="23" t="n">
        <v>4.4937</v>
      </c>
      <c r="K90" s="278" t="n">
        <v>40204.5</v>
      </c>
      <c r="L90" s="278" t="n">
        <v>152503</v>
      </c>
      <c r="M90" s="279" t="n">
        <v>6944.7</v>
      </c>
      <c r="N90" s="277" t="n">
        <v>91.6</v>
      </c>
      <c r="O90" s="262" t="n">
        <v>24.3</v>
      </c>
      <c r="P90" s="262" t="n">
        <v>20.5</v>
      </c>
      <c r="Q90" s="23" t="n">
        <v>69829.3</v>
      </c>
      <c r="R90" s="23" t="n">
        <v>39186.4</v>
      </c>
      <c r="S90" s="23" t="n">
        <v>21849.3</v>
      </c>
      <c r="T90" s="23" t="n">
        <v>8643.6</v>
      </c>
      <c r="U90" s="23" t="n">
        <v>29924.3</v>
      </c>
      <c r="V90" s="23" t="n">
        <v>5045.4</v>
      </c>
      <c r="W90" s="0" t="s">
        <v>479</v>
      </c>
      <c r="X90" s="0" t="s">
        <v>480</v>
      </c>
      <c r="Y90" s="23" t="n">
        <v>7766.7</v>
      </c>
      <c r="Z90" s="23" t="n">
        <v>8587.5</v>
      </c>
    </row>
    <row r="91" customFormat="false" ht="15.75" hidden="false" customHeight="true" outlineLevel="0" collapsed="false">
      <c r="A91" s="280"/>
      <c r="C91" s="284"/>
      <c r="D91" s="285"/>
      <c r="E91" s="284"/>
      <c r="F91" s="286"/>
      <c r="G91" s="283"/>
      <c r="H91" s="283"/>
      <c r="I91" s="282"/>
      <c r="J91" s="23"/>
      <c r="K91" s="23"/>
      <c r="M91" s="287" t="s">
        <v>481</v>
      </c>
      <c r="N91" s="288" t="s">
        <v>482</v>
      </c>
      <c r="O91" s="262"/>
      <c r="P91" s="262"/>
      <c r="R91" s="23"/>
    </row>
    <row r="92" customFormat="false" ht="15.75" hidden="false" customHeight="false" outlineLevel="0" collapsed="false">
      <c r="A92" s="280"/>
      <c r="C92" s="284"/>
      <c r="D92" s="285"/>
      <c r="E92" s="284"/>
      <c r="F92" s="286"/>
      <c r="G92" s="283"/>
      <c r="H92" s="283"/>
      <c r="I92" s="282"/>
      <c r="J92" s="23"/>
      <c r="K92" s="23"/>
      <c r="M92" s="287"/>
      <c r="N92" s="288"/>
      <c r="O92" s="262"/>
      <c r="P92" s="262"/>
    </row>
    <row r="93" s="291" customFormat="true" ht="15.75" hidden="false" customHeight="false" outlineLevel="0" collapsed="false">
      <c r="A93" s="289" t="s">
        <v>483</v>
      </c>
      <c r="B93" s="290" t="s">
        <v>484</v>
      </c>
      <c r="D93" s="291" t="s">
        <v>485</v>
      </c>
      <c r="F93" s="292"/>
      <c r="G93" s="283" t="s">
        <v>486</v>
      </c>
      <c r="H93" s="283"/>
      <c r="I93" s="293"/>
      <c r="M93" s="291" t="s">
        <v>487</v>
      </c>
      <c r="O93" s="273"/>
      <c r="P93" s="273"/>
    </row>
    <row r="94" s="302" customFormat="true" ht="15" hidden="false" customHeight="false" outlineLevel="0" collapsed="false">
      <c r="A94" s="283" t="s">
        <v>202</v>
      </c>
      <c r="B94" s="294"/>
      <c r="C94" s="295" t="n">
        <v>16881.5</v>
      </c>
      <c r="D94" s="296" t="n">
        <v>9652.9</v>
      </c>
      <c r="E94" s="297" t="n">
        <v>5211.7</v>
      </c>
      <c r="F94" s="276" t="n">
        <v>22902091.57</v>
      </c>
      <c r="G94" s="298" t="n">
        <v>1039.9</v>
      </c>
      <c r="H94" s="298" t="n">
        <v>864.9</v>
      </c>
      <c r="I94" s="297"/>
      <c r="J94" s="299"/>
      <c r="K94" s="299"/>
      <c r="L94" s="299"/>
      <c r="M94" s="299"/>
      <c r="N94" s="299"/>
      <c r="O94" s="300"/>
      <c r="P94" s="300"/>
      <c r="Q94" s="299"/>
      <c r="R94" s="299"/>
      <c r="S94" s="299"/>
      <c r="T94" s="299"/>
      <c r="U94" s="299"/>
      <c r="V94" s="299"/>
      <c r="W94" s="299"/>
      <c r="X94" s="299"/>
      <c r="Y94" s="299"/>
      <c r="Z94" s="301"/>
    </row>
    <row r="95" s="302" customFormat="true" ht="15" hidden="false" customHeight="false" outlineLevel="0" collapsed="false">
      <c r="A95" s="283" t="s">
        <v>203</v>
      </c>
      <c r="B95" s="303"/>
      <c r="C95" s="245" t="n">
        <v>17193.9</v>
      </c>
      <c r="D95" s="304" t="n">
        <v>22095.6</v>
      </c>
      <c r="E95" s="305" t="n">
        <v>5798.5</v>
      </c>
      <c r="F95" s="276" t="n">
        <v>25953581.74</v>
      </c>
      <c r="G95" s="298" t="n">
        <v>2099.3</v>
      </c>
      <c r="H95" s="298" t="n">
        <v>1998.7</v>
      </c>
      <c r="I95" s="306"/>
      <c r="J95" s="307"/>
      <c r="K95" s="307"/>
      <c r="L95" s="307"/>
      <c r="M95" s="307"/>
      <c r="N95" s="307"/>
      <c r="O95" s="308"/>
      <c r="P95" s="308"/>
      <c r="Q95" s="307"/>
      <c r="R95" s="307"/>
      <c r="S95" s="307"/>
      <c r="T95" s="307"/>
      <c r="U95" s="307"/>
      <c r="V95" s="307"/>
      <c r="W95" s="307"/>
      <c r="X95" s="307"/>
      <c r="Y95" s="307"/>
      <c r="Z95" s="309"/>
    </row>
    <row r="96" s="302" customFormat="true" ht="15" hidden="false" customHeight="false" outlineLevel="0" collapsed="false">
      <c r="A96" s="283" t="s">
        <v>204</v>
      </c>
      <c r="B96" s="303"/>
      <c r="C96" s="245" t="n">
        <v>22792</v>
      </c>
      <c r="D96" s="296" t="n">
        <v>34419</v>
      </c>
      <c r="E96" s="305" t="n">
        <v>5355.7</v>
      </c>
      <c r="F96" s="276" t="n">
        <v>28325051.54</v>
      </c>
      <c r="G96" s="298" t="n">
        <v>3168.2</v>
      </c>
      <c r="H96" s="298" t="n">
        <v>3314.6</v>
      </c>
      <c r="I96" s="306"/>
      <c r="J96" s="307"/>
      <c r="K96" s="307"/>
      <c r="L96" s="307"/>
      <c r="M96" s="307"/>
      <c r="N96" s="307"/>
      <c r="O96" s="308"/>
      <c r="P96" s="278"/>
      <c r="Q96" s="310"/>
      <c r="R96" s="307"/>
      <c r="S96" s="307"/>
      <c r="T96" s="307"/>
      <c r="U96" s="307"/>
      <c r="V96" s="307"/>
      <c r="W96" s="307"/>
      <c r="X96" s="307"/>
      <c r="Y96" s="307"/>
      <c r="Z96" s="309"/>
    </row>
    <row r="97" s="302" customFormat="true" ht="15" hidden="false" customHeight="false" outlineLevel="0" collapsed="false">
      <c r="A97" s="283" t="s">
        <v>205</v>
      </c>
      <c r="B97" s="303"/>
      <c r="C97" s="245" t="n">
        <v>18130</v>
      </c>
      <c r="D97" s="304" t="n">
        <v>49200.8</v>
      </c>
      <c r="E97" s="305" t="n">
        <v>6635.4</v>
      </c>
      <c r="F97" s="276" t="n">
        <v>30641068.31</v>
      </c>
      <c r="G97" s="298" t="n">
        <v>4305.3</v>
      </c>
      <c r="H97" s="298" t="n">
        <v>4607.7</v>
      </c>
      <c r="I97" s="306"/>
      <c r="J97" s="307"/>
      <c r="K97" s="307"/>
      <c r="L97" s="307"/>
      <c r="M97" s="307"/>
      <c r="N97" s="307"/>
      <c r="O97" s="308"/>
      <c r="P97" s="278"/>
      <c r="Q97" s="310"/>
      <c r="R97" s="307"/>
      <c r="S97" s="307"/>
      <c r="T97" s="307"/>
      <c r="U97" s="307"/>
      <c r="V97" s="307"/>
      <c r="W97" s="30"/>
      <c r="X97" s="30"/>
      <c r="Y97" s="30"/>
      <c r="Z97" s="311"/>
    </row>
    <row r="98" customFormat="false" ht="15" hidden="false" customHeight="false" outlineLevel="0" collapsed="false">
      <c r="A98" s="259" t="s">
        <v>206</v>
      </c>
      <c r="B98" s="312" t="n">
        <v>32908.4</v>
      </c>
      <c r="C98" s="30" t="n">
        <v>19826.1</v>
      </c>
      <c r="D98" s="313" t="n">
        <v>10986.4</v>
      </c>
      <c r="E98" s="30" t="n">
        <v>5842.1</v>
      </c>
      <c r="F98" s="276" t="n">
        <v>33292734.3</v>
      </c>
      <c r="G98" s="298" t="n">
        <v>1038.2</v>
      </c>
      <c r="H98" s="298" t="n">
        <v>1037.7</v>
      </c>
      <c r="I98" s="30"/>
      <c r="J98" s="25"/>
      <c r="K98" s="25"/>
      <c r="L98" s="25"/>
      <c r="M98" s="25"/>
      <c r="N98" s="25"/>
      <c r="O98" s="66"/>
      <c r="P98" s="66"/>
      <c r="Q98" s="25"/>
      <c r="R98" s="25"/>
      <c r="S98" s="25"/>
      <c r="T98" s="25"/>
      <c r="U98" s="25"/>
      <c r="V98" s="25"/>
      <c r="W98" s="30" t="n">
        <v>9993.2</v>
      </c>
      <c r="X98" s="30" t="n">
        <v>9887.5</v>
      </c>
      <c r="Y98" s="30" t="n">
        <v>17993.4</v>
      </c>
      <c r="Z98" s="314" t="n">
        <v>20034.9</v>
      </c>
    </row>
    <row r="99" customFormat="false" ht="15" hidden="false" customHeight="false" outlineLevel="0" collapsed="false">
      <c r="A99" s="259" t="s">
        <v>207</v>
      </c>
      <c r="B99" s="312" t="n">
        <v>39228.8</v>
      </c>
      <c r="C99" s="30" t="n">
        <v>22116.8</v>
      </c>
      <c r="D99" s="313" t="n">
        <v>24031.9</v>
      </c>
      <c r="E99" s="30" t="n">
        <v>6826</v>
      </c>
      <c r="F99" s="276" t="n">
        <v>33636106.44</v>
      </c>
      <c r="G99" s="298" t="n">
        <v>2309.8</v>
      </c>
      <c r="H99" s="298" t="n">
        <v>2507</v>
      </c>
      <c r="I99" s="315"/>
      <c r="J99" s="25"/>
      <c r="K99" s="25"/>
      <c r="L99" s="25"/>
      <c r="M99" s="25"/>
      <c r="N99" s="25"/>
      <c r="O99" s="66"/>
      <c r="P99" s="66"/>
      <c r="Q99" s="25"/>
      <c r="R99" s="25"/>
      <c r="S99" s="25"/>
      <c r="T99" s="25"/>
      <c r="U99" s="25"/>
      <c r="V99" s="25"/>
      <c r="W99" s="30" t="n">
        <v>14902.9</v>
      </c>
      <c r="X99" s="30" t="n">
        <v>15405.2</v>
      </c>
      <c r="Y99" s="30" t="n">
        <v>20794.1</v>
      </c>
      <c r="Z99" s="314" t="n">
        <v>26078.9</v>
      </c>
    </row>
    <row r="100" customFormat="false" ht="15" hidden="false" customHeight="false" outlineLevel="0" collapsed="false">
      <c r="A100" s="259" t="s">
        <v>208</v>
      </c>
      <c r="B100" s="312" t="n">
        <v>50005.7</v>
      </c>
      <c r="C100" s="30" t="n">
        <v>27677.9</v>
      </c>
      <c r="D100" s="304" t="n">
        <v>37157.3</v>
      </c>
      <c r="E100" s="30" t="n">
        <v>6583.5</v>
      </c>
      <c r="F100" s="276" t="n">
        <v>37440686.98</v>
      </c>
      <c r="G100" s="298" t="n">
        <v>3709.7</v>
      </c>
      <c r="H100" s="298" t="n">
        <v>4107</v>
      </c>
      <c r="I100" s="315"/>
      <c r="J100" s="25"/>
      <c r="K100" s="25"/>
      <c r="L100" s="25"/>
      <c r="M100" s="25"/>
      <c r="N100" s="25"/>
      <c r="O100" s="66"/>
      <c r="P100" s="66"/>
      <c r="Q100" s="25"/>
      <c r="R100" s="25"/>
      <c r="S100" s="25"/>
      <c r="T100" s="25"/>
      <c r="U100" s="25"/>
      <c r="V100" s="25"/>
      <c r="W100" s="30" t="n">
        <v>20530.1</v>
      </c>
      <c r="X100" s="30" t="n">
        <v>18064.2</v>
      </c>
      <c r="Y100" s="30" t="n">
        <v>22261.7</v>
      </c>
      <c r="Z100" s="314" t="n">
        <v>28032.4</v>
      </c>
    </row>
    <row r="101" customFormat="false" ht="15" hidden="false" customHeight="false" outlineLevel="0" collapsed="false">
      <c r="A101" s="259" t="s">
        <v>209</v>
      </c>
      <c r="B101" s="312" t="s">
        <v>488</v>
      </c>
      <c r="C101" s="30" t="n">
        <v>24128.3</v>
      </c>
      <c r="D101" s="304" t="n">
        <v>52979.8</v>
      </c>
      <c r="E101" s="30" t="n">
        <v>8059.4</v>
      </c>
      <c r="F101" s="276" t="n">
        <v>41136360.77</v>
      </c>
      <c r="G101" s="298" t="n">
        <v>4305.3</v>
      </c>
      <c r="H101" s="298" t="n">
        <v>4607.7</v>
      </c>
      <c r="I101" s="315"/>
      <c r="J101" s="25"/>
      <c r="K101" s="25"/>
      <c r="L101" s="25"/>
      <c r="M101" s="25"/>
      <c r="N101" s="25"/>
      <c r="O101" s="66"/>
      <c r="P101" s="66"/>
      <c r="Q101" s="25"/>
      <c r="R101" s="25"/>
      <c r="S101" s="25"/>
      <c r="T101" s="25"/>
      <c r="U101" s="25"/>
      <c r="V101" s="25"/>
      <c r="W101" s="30" t="n">
        <v>23879</v>
      </c>
      <c r="X101" s="30" t="n">
        <v>22830</v>
      </c>
      <c r="Y101" s="30" t="n">
        <v>26524</v>
      </c>
      <c r="Z101" s="314" t="n">
        <v>35881.1</v>
      </c>
    </row>
    <row r="102" customFormat="false" ht="15" hidden="false" customHeight="false" outlineLevel="0" collapsed="false">
      <c r="A102" s="259" t="s">
        <v>210</v>
      </c>
      <c r="B102" s="312" t="n">
        <v>46605.3</v>
      </c>
      <c r="C102" s="30" t="n">
        <v>26852.5</v>
      </c>
      <c r="D102" s="304" t="n">
        <v>12817.6</v>
      </c>
      <c r="E102" s="30" t="n">
        <v>8314.6</v>
      </c>
      <c r="F102" s="276" t="n">
        <v>42669649.63</v>
      </c>
      <c r="G102" s="298" t="n">
        <v>1680.9</v>
      </c>
      <c r="H102" s="298" t="n">
        <v>2222.6</v>
      </c>
      <c r="I102" s="30"/>
      <c r="J102" s="25"/>
      <c r="K102" s="25"/>
      <c r="L102" s="25"/>
      <c r="M102" s="25"/>
      <c r="N102" s="25"/>
      <c r="O102" s="66"/>
      <c r="P102" s="66"/>
      <c r="Q102" s="25"/>
      <c r="R102" s="25"/>
      <c r="S102" s="25"/>
      <c r="T102" s="25"/>
      <c r="U102" s="25"/>
      <c r="V102" s="25"/>
      <c r="W102" s="30" t="n">
        <v>16722.2</v>
      </c>
      <c r="X102" s="30" t="n">
        <v>15588.2</v>
      </c>
      <c r="Y102" s="30" t="n">
        <v>27549.6</v>
      </c>
      <c r="Z102" s="314" t="n">
        <v>33834.2</v>
      </c>
    </row>
    <row r="103" customFormat="false" ht="15" hidden="false" customHeight="false" outlineLevel="0" collapsed="false">
      <c r="A103" s="259" t="s">
        <v>211</v>
      </c>
      <c r="B103" s="312" t="n">
        <v>64619.6</v>
      </c>
      <c r="C103" s="30" t="n">
        <v>32068</v>
      </c>
      <c r="D103" s="304" t="n">
        <v>28987.6</v>
      </c>
      <c r="E103" s="30" t="n">
        <v>9408.4</v>
      </c>
      <c r="F103" s="276" t="n">
        <v>70634234.99</v>
      </c>
      <c r="G103" s="298" t="n">
        <v>3739.3</v>
      </c>
      <c r="H103" s="298" t="n">
        <v>4105.5</v>
      </c>
      <c r="I103" s="315"/>
      <c r="J103" s="25"/>
      <c r="K103" s="25"/>
      <c r="L103" s="25"/>
      <c r="M103" s="25"/>
      <c r="N103" s="25"/>
      <c r="O103" s="66"/>
      <c r="P103" s="66"/>
      <c r="Q103" s="25"/>
      <c r="R103" s="25"/>
      <c r="S103" s="25"/>
      <c r="T103" s="25"/>
      <c r="U103" s="25"/>
      <c r="V103" s="25"/>
      <c r="W103" s="30" t="n">
        <v>22479.4</v>
      </c>
      <c r="X103" s="30" t="n">
        <v>24806</v>
      </c>
      <c r="Y103" s="30" t="n">
        <v>47474.6</v>
      </c>
      <c r="Z103" s="314" t="n">
        <v>48354.2</v>
      </c>
    </row>
    <row r="104" customFormat="false" ht="15" hidden="false" customHeight="false" outlineLevel="0" collapsed="false">
      <c r="A104" s="259" t="s">
        <v>212</v>
      </c>
      <c r="B104" s="312" t="n">
        <v>86117.2</v>
      </c>
      <c r="C104" s="30" t="n">
        <v>44712.8</v>
      </c>
      <c r="D104" s="304" t="n">
        <v>47754.9</v>
      </c>
      <c r="E104" s="30" t="n">
        <v>9433.4</v>
      </c>
      <c r="F104" s="276" t="n">
        <v>122036604.29</v>
      </c>
      <c r="G104" s="298" t="n">
        <v>6124.1</v>
      </c>
      <c r="H104" s="298" t="n">
        <v>6158.9</v>
      </c>
      <c r="I104" s="315"/>
      <c r="J104" s="25"/>
      <c r="K104" s="25"/>
      <c r="L104" s="25"/>
      <c r="M104" s="25"/>
      <c r="N104" s="25"/>
      <c r="O104" s="66"/>
      <c r="P104" s="66"/>
      <c r="Q104" s="25"/>
      <c r="R104" s="25"/>
      <c r="S104" s="25"/>
      <c r="T104" s="25"/>
      <c r="U104" s="25"/>
      <c r="V104" s="25"/>
      <c r="W104" s="30" t="n">
        <v>24654.7</v>
      </c>
      <c r="X104" s="30" t="n">
        <v>25602.8</v>
      </c>
      <c r="Y104" s="30" t="n">
        <v>64943.7</v>
      </c>
      <c r="Z104" s="314" t="n">
        <v>58911.1</v>
      </c>
    </row>
    <row r="105" customFormat="false" ht="15" hidden="false" customHeight="false" outlineLevel="0" collapsed="false">
      <c r="A105" s="259" t="s">
        <v>213</v>
      </c>
      <c r="B105" s="312" t="n">
        <v>109902.9</v>
      </c>
      <c r="C105" s="30" t="n">
        <v>44320.3</v>
      </c>
      <c r="D105" s="304" t="n">
        <v>79428.2</v>
      </c>
      <c r="E105" s="30" t="n">
        <v>14163</v>
      </c>
      <c r="F105" s="276" t="n">
        <v>144862326.3</v>
      </c>
      <c r="G105" s="298" t="n">
        <v>9316.4</v>
      </c>
      <c r="H105" s="298" t="n">
        <v>8688.9</v>
      </c>
      <c r="I105" s="315"/>
      <c r="J105" s="25"/>
      <c r="K105" s="25"/>
      <c r="L105" s="25"/>
      <c r="M105" s="25"/>
      <c r="N105" s="25"/>
      <c r="O105" s="66"/>
      <c r="P105" s="66"/>
      <c r="Q105" s="25"/>
      <c r="R105" s="25"/>
      <c r="S105" s="25"/>
      <c r="T105" s="25"/>
      <c r="U105" s="25"/>
      <c r="V105" s="25"/>
      <c r="W105" s="30" t="n">
        <v>50492.9</v>
      </c>
      <c r="X105" s="30" t="n">
        <v>49791</v>
      </c>
      <c r="Y105" s="30" t="n">
        <v>101113</v>
      </c>
      <c r="Z105" s="314" t="n">
        <v>103187.6</v>
      </c>
    </row>
    <row r="106" customFormat="false" ht="15" hidden="false" customHeight="false" outlineLevel="0" collapsed="false">
      <c r="A106" s="259" t="s">
        <v>214</v>
      </c>
      <c r="B106" s="312" t="n">
        <v>106219.2</v>
      </c>
      <c r="C106" s="30" t="n">
        <v>49362.5</v>
      </c>
      <c r="D106" s="304" t="n">
        <v>30887.5</v>
      </c>
      <c r="E106" s="30" t="n">
        <v>16162.3</v>
      </c>
      <c r="F106" s="276" t="n">
        <v>142908890.74</v>
      </c>
      <c r="G106" s="298" t="n">
        <v>3664.1</v>
      </c>
      <c r="H106" s="298" t="n">
        <v>8972.6</v>
      </c>
      <c r="I106" s="315"/>
      <c r="J106" s="25"/>
      <c r="K106" s="25"/>
      <c r="L106" s="25"/>
      <c r="M106" s="25"/>
      <c r="N106" s="25"/>
      <c r="O106" s="66"/>
      <c r="P106" s="66"/>
      <c r="Q106" s="25"/>
      <c r="R106" s="25"/>
      <c r="S106" s="25"/>
      <c r="T106" s="25"/>
      <c r="U106" s="25"/>
      <c r="V106" s="25"/>
      <c r="W106" s="30" t="n">
        <v>28566.2</v>
      </c>
      <c r="X106" s="30" t="n">
        <v>27343.3</v>
      </c>
      <c r="Y106" s="30" t="n">
        <v>110553</v>
      </c>
      <c r="Z106" s="314" t="n">
        <v>95852</v>
      </c>
    </row>
    <row r="107" customFormat="false" ht="15" hidden="false" customHeight="false" outlineLevel="0" collapsed="false">
      <c r="A107" s="259" t="s">
        <v>215</v>
      </c>
      <c r="B107" s="312" t="n">
        <v>137504.7</v>
      </c>
      <c r="C107" s="30" t="n">
        <v>59888</v>
      </c>
      <c r="D107" s="304" t="n">
        <v>68866.11</v>
      </c>
      <c r="E107" s="30" t="n">
        <v>19517.1</v>
      </c>
      <c r="F107" s="276" t="n">
        <v>149354118.5</v>
      </c>
      <c r="G107" s="298" t="n">
        <v>8376.44</v>
      </c>
      <c r="H107" s="298" t="n">
        <v>12264.4</v>
      </c>
      <c r="I107" s="315"/>
      <c r="J107" s="25"/>
      <c r="K107" s="25"/>
      <c r="L107" s="25"/>
      <c r="M107" s="25"/>
      <c r="N107" s="25"/>
      <c r="O107" s="66"/>
      <c r="P107" s="66"/>
      <c r="Q107" s="25"/>
      <c r="R107" s="25"/>
      <c r="S107" s="25"/>
      <c r="T107" s="25"/>
      <c r="U107" s="25"/>
      <c r="V107" s="25"/>
      <c r="W107" s="30" t="n">
        <v>45927.6</v>
      </c>
      <c r="X107" s="30" t="n">
        <v>44192.1</v>
      </c>
      <c r="Y107" s="30" t="n">
        <v>119712.9</v>
      </c>
      <c r="Z107" s="314" t="n">
        <v>104878.1</v>
      </c>
    </row>
    <row r="108" customFormat="false" ht="15" hidden="false" customHeight="false" outlineLevel="0" collapsed="false">
      <c r="A108" s="259" t="s">
        <v>216</v>
      </c>
      <c r="B108" s="312" t="n">
        <v>147970.6</v>
      </c>
      <c r="C108" s="30" t="n">
        <v>76398.2</v>
      </c>
      <c r="D108" s="304" t="n">
        <v>107016.5</v>
      </c>
      <c r="E108" s="30" t="n">
        <v>16191</v>
      </c>
      <c r="F108" s="276" t="n">
        <v>157784427.7</v>
      </c>
      <c r="G108" s="298" t="n">
        <v>13398.7</v>
      </c>
      <c r="H108" s="298" t="n">
        <v>15924.7</v>
      </c>
      <c r="I108" s="315"/>
      <c r="J108" s="25"/>
      <c r="K108" s="25"/>
      <c r="L108" s="25"/>
      <c r="M108" s="25"/>
      <c r="N108" s="25"/>
      <c r="O108" s="66"/>
      <c r="P108" s="66"/>
      <c r="Q108" s="25"/>
      <c r="R108" s="25"/>
      <c r="S108" s="25"/>
      <c r="T108" s="25"/>
      <c r="U108" s="25"/>
      <c r="V108" s="25"/>
      <c r="W108" s="30" t="n">
        <v>55331.3</v>
      </c>
      <c r="X108" s="30" t="n">
        <v>50502.2</v>
      </c>
      <c r="Y108" s="30" t="n">
        <v>104099.7</v>
      </c>
      <c r="Z108" s="314" t="n">
        <v>101683.6</v>
      </c>
    </row>
    <row r="109" customFormat="false" ht="15" hidden="false" customHeight="false" outlineLevel="0" collapsed="false">
      <c r="A109" s="259" t="s">
        <v>217</v>
      </c>
      <c r="B109" s="312" t="n">
        <v>155922.2</v>
      </c>
      <c r="C109" s="30" t="n">
        <v>74343.8</v>
      </c>
      <c r="D109" s="304" t="n">
        <v>155169.2</v>
      </c>
      <c r="E109" s="30" t="n">
        <v>22423.1</v>
      </c>
      <c r="F109" s="276" t="n">
        <v>169893019.38</v>
      </c>
      <c r="G109" s="298" t="n">
        <v>19318.5</v>
      </c>
      <c r="H109" s="298" t="n">
        <v>19534.6</v>
      </c>
      <c r="I109" s="315"/>
      <c r="J109" s="25"/>
      <c r="K109" s="25"/>
      <c r="L109" s="25"/>
      <c r="M109" s="25"/>
      <c r="N109" s="25"/>
      <c r="O109" s="66"/>
      <c r="P109" s="66"/>
      <c r="Q109" s="25"/>
      <c r="R109" s="25"/>
      <c r="S109" s="25"/>
      <c r="T109" s="25"/>
      <c r="U109" s="25"/>
      <c r="V109" s="25"/>
      <c r="W109" s="30" t="n">
        <v>62357</v>
      </c>
      <c r="X109" s="30" t="n">
        <v>60954.6</v>
      </c>
      <c r="Y109" s="30" t="n">
        <v>97029.9</v>
      </c>
      <c r="Z109" s="314" t="n">
        <v>104511.3</v>
      </c>
    </row>
    <row r="110" customFormat="false" ht="15" hidden="false" customHeight="false" outlineLevel="0" collapsed="false">
      <c r="A110" s="280" t="s">
        <v>218</v>
      </c>
      <c r="B110" s="312" t="n">
        <v>137013.6</v>
      </c>
      <c r="C110" s="30" t="n">
        <v>72040.8</v>
      </c>
      <c r="D110" s="304" t="n">
        <v>39194.3</v>
      </c>
      <c r="E110" s="30" t="n">
        <v>19823.1</v>
      </c>
      <c r="F110" s="276" t="n">
        <v>173215741.57</v>
      </c>
      <c r="G110" s="298" t="n">
        <v>5697.1</v>
      </c>
      <c r="H110" s="298" t="n">
        <v>5697.1</v>
      </c>
      <c r="I110" s="315"/>
      <c r="J110" s="25"/>
      <c r="K110" s="25"/>
      <c r="L110" s="25"/>
      <c r="M110" s="25"/>
      <c r="N110" s="25"/>
      <c r="O110" s="66"/>
      <c r="P110" s="66"/>
      <c r="Q110" s="25"/>
      <c r="R110" s="25"/>
      <c r="S110" s="25"/>
      <c r="T110" s="25"/>
      <c r="U110" s="25"/>
      <c r="V110" s="25"/>
      <c r="W110" s="30" t="n">
        <v>44261.7</v>
      </c>
      <c r="X110" s="30" t="n">
        <v>42673.9</v>
      </c>
      <c r="Y110" s="30" t="n">
        <v>94939.3</v>
      </c>
      <c r="Z110" s="314" t="n">
        <v>92950.9</v>
      </c>
    </row>
    <row r="111" customFormat="false" ht="15" hidden="false" customHeight="false" outlineLevel="0" collapsed="false">
      <c r="A111" s="280" t="s">
        <v>219</v>
      </c>
      <c r="B111" s="312" t="n">
        <v>163720.3</v>
      </c>
      <c r="C111" s="30" t="n">
        <v>82376.4</v>
      </c>
      <c r="D111" s="304" t="n">
        <v>83181.5</v>
      </c>
      <c r="E111" s="30" t="n">
        <v>22327.1</v>
      </c>
      <c r="F111" s="276" t="n">
        <v>181993851.5</v>
      </c>
      <c r="G111" s="298" t="n">
        <v>12469.2</v>
      </c>
      <c r="H111" s="298" t="n">
        <v>14365.3</v>
      </c>
      <c r="I111" s="315"/>
      <c r="J111" s="25"/>
      <c r="K111" s="25"/>
      <c r="L111" s="25"/>
      <c r="M111" s="25"/>
      <c r="N111" s="25"/>
      <c r="O111" s="66"/>
      <c r="P111" s="66"/>
      <c r="Q111" s="25"/>
      <c r="R111" s="25"/>
      <c r="S111" s="25"/>
      <c r="T111" s="25"/>
      <c r="U111" s="25"/>
      <c r="V111" s="25"/>
      <c r="W111" s="30" t="n">
        <v>60339.7</v>
      </c>
      <c r="X111" s="30" t="n">
        <v>58749.7</v>
      </c>
      <c r="Y111" s="30" t="n">
        <v>98244.9</v>
      </c>
      <c r="Z111" s="314" t="n">
        <v>101093.1</v>
      </c>
    </row>
    <row r="112" customFormat="false" ht="15" hidden="false" customHeight="false" outlineLevel="0" collapsed="false">
      <c r="A112" s="280" t="s">
        <v>220</v>
      </c>
      <c r="B112" s="312" t="n">
        <v>185736.8</v>
      </c>
      <c r="C112" s="30" t="n">
        <v>97145.6</v>
      </c>
      <c r="D112" s="304" t="n">
        <v>132311.8</v>
      </c>
      <c r="E112" s="30" t="n">
        <v>20474.4</v>
      </c>
      <c r="F112" s="276" t="n">
        <v>190731963.8</v>
      </c>
      <c r="G112" s="298" t="n">
        <v>19476.4</v>
      </c>
      <c r="H112" s="298" t="n">
        <v>17885.7</v>
      </c>
      <c r="I112" s="315"/>
      <c r="J112" s="25"/>
      <c r="K112" s="25"/>
      <c r="L112" s="25"/>
      <c r="M112" s="25"/>
      <c r="N112" s="25"/>
      <c r="O112" s="66"/>
      <c r="P112" s="66"/>
      <c r="Q112" s="25"/>
      <c r="R112" s="25"/>
      <c r="S112" s="25"/>
      <c r="T112" s="25"/>
      <c r="U112" s="25"/>
      <c r="V112" s="25"/>
      <c r="W112" s="30" t="n">
        <v>74710</v>
      </c>
      <c r="X112" s="30" t="n">
        <v>68778.6</v>
      </c>
      <c r="Y112" s="30" t="n">
        <v>99491.5</v>
      </c>
      <c r="Z112" s="314" t="n">
        <v>108182</v>
      </c>
    </row>
    <row r="113" customFormat="false" ht="15" hidden="false" customHeight="false" outlineLevel="0" collapsed="false">
      <c r="A113" s="280" t="s">
        <v>221</v>
      </c>
      <c r="B113" s="312" t="n">
        <v>184217.8</v>
      </c>
      <c r="C113" s="30" t="n">
        <v>88141.3</v>
      </c>
      <c r="D113" s="304" t="n">
        <v>187751.4</v>
      </c>
      <c r="E113" s="30" t="n">
        <v>27447.6</v>
      </c>
      <c r="F113" s="276" t="n">
        <v>206660709</v>
      </c>
      <c r="G113" s="298" t="n">
        <v>26991.8</v>
      </c>
      <c r="H113" s="298" t="n">
        <v>21525.1</v>
      </c>
      <c r="I113" s="315"/>
      <c r="J113" s="25"/>
      <c r="K113" s="25"/>
      <c r="L113" s="25"/>
      <c r="M113" s="25"/>
      <c r="N113" s="25"/>
      <c r="O113" s="66"/>
      <c r="P113" s="66"/>
      <c r="Q113" s="25"/>
      <c r="R113" s="25"/>
      <c r="S113" s="25"/>
      <c r="T113" s="25"/>
      <c r="U113" s="25"/>
      <c r="V113" s="25"/>
      <c r="W113" s="30" t="n">
        <v>80902.5</v>
      </c>
      <c r="X113" s="30" t="n">
        <v>79205.7</v>
      </c>
      <c r="Y113" s="30" t="n">
        <v>98560.9</v>
      </c>
      <c r="Z113" s="314" t="n">
        <v>110129.3</v>
      </c>
    </row>
    <row r="114" customFormat="false" ht="15" hidden="false" customHeight="false" outlineLevel="0" collapsed="false">
      <c r="A114" s="280" t="s">
        <v>222</v>
      </c>
      <c r="B114" s="312" t="n">
        <v>166702.1</v>
      </c>
      <c r="C114" s="316" t="n">
        <v>89021.1</v>
      </c>
      <c r="D114" s="313" t="n">
        <v>43432.5</v>
      </c>
      <c r="E114" s="316" t="n">
        <v>23894.1</v>
      </c>
      <c r="F114" s="276" t="n">
        <v>212100648</v>
      </c>
      <c r="G114" s="298" t="n">
        <v>6969.3</v>
      </c>
      <c r="H114" s="298" t="n">
        <v>3293.6</v>
      </c>
      <c r="I114" s="315"/>
      <c r="J114" s="25"/>
      <c r="K114" s="25"/>
      <c r="L114" s="25"/>
      <c r="M114" s="25"/>
      <c r="N114" s="25"/>
      <c r="O114" s="66"/>
      <c r="P114" s="66"/>
      <c r="Q114" s="25"/>
      <c r="R114" s="25"/>
      <c r="S114" s="25"/>
      <c r="T114" s="25"/>
      <c r="U114" s="25"/>
      <c r="V114" s="25"/>
      <c r="W114" s="316" t="n">
        <v>47337.6</v>
      </c>
      <c r="X114" s="316" t="n">
        <v>48555.5</v>
      </c>
      <c r="Y114" s="316" t="n">
        <v>102252.3</v>
      </c>
      <c r="Z114" s="317" t="n">
        <v>98038.4</v>
      </c>
    </row>
    <row r="115" customFormat="false" ht="15" hidden="false" customHeight="false" outlineLevel="0" collapsed="false">
      <c r="A115" s="280" t="s">
        <v>223</v>
      </c>
      <c r="B115" s="312" t="n">
        <v>191256.8</v>
      </c>
      <c r="C115" s="316" t="n">
        <v>101154.3</v>
      </c>
      <c r="D115" s="304" t="n">
        <v>95836.5</v>
      </c>
      <c r="E115" s="316" t="n">
        <v>27372.1</v>
      </c>
      <c r="F115" s="276" t="n">
        <v>234141721.17</v>
      </c>
      <c r="G115" s="298" t="n">
        <v>15100</v>
      </c>
      <c r="H115" s="298" t="n">
        <v>6160.1</v>
      </c>
      <c r="I115" s="315"/>
      <c r="J115" s="25"/>
      <c r="K115" s="25"/>
      <c r="L115" s="25"/>
      <c r="M115" s="25"/>
      <c r="N115" s="25"/>
      <c r="O115" s="66"/>
      <c r="P115" s="66"/>
      <c r="Q115" s="25"/>
      <c r="R115" s="25"/>
      <c r="S115" s="25"/>
      <c r="T115" s="25"/>
      <c r="U115" s="25"/>
      <c r="V115" s="25"/>
      <c r="W115" s="316" t="n">
        <v>62892.9</v>
      </c>
      <c r="X115" s="316" t="n">
        <v>63159</v>
      </c>
      <c r="Y115" s="316" t="n">
        <v>116335.5</v>
      </c>
      <c r="Z115" s="317" t="n">
        <v>114764.7</v>
      </c>
    </row>
    <row r="116" customFormat="false" ht="15" hidden="false" customHeight="false" outlineLevel="0" collapsed="false">
      <c r="A116" s="280" t="s">
        <v>224</v>
      </c>
      <c r="B116" s="312" t="n">
        <v>226355.6</v>
      </c>
      <c r="C116" s="316" t="n">
        <v>120649.8</v>
      </c>
      <c r="D116" s="313" t="n">
        <v>148500.6</v>
      </c>
      <c r="E116" s="316" t="n">
        <v>25652.9</v>
      </c>
      <c r="F116" s="276" t="n">
        <v>241827590</v>
      </c>
      <c r="G116" s="298" t="n">
        <v>23243.4</v>
      </c>
      <c r="H116" s="298" t="n">
        <v>11083</v>
      </c>
      <c r="I116" s="315"/>
      <c r="J116" s="25"/>
      <c r="K116" s="25"/>
      <c r="L116" s="25"/>
      <c r="M116" s="25"/>
      <c r="N116" s="25"/>
      <c r="O116" s="66"/>
      <c r="P116" s="66"/>
      <c r="Q116" s="25"/>
      <c r="R116" s="25"/>
      <c r="S116" s="25"/>
      <c r="T116" s="25"/>
      <c r="U116" s="25"/>
      <c r="V116" s="25"/>
      <c r="W116" s="316" t="n">
        <v>79445.7</v>
      </c>
      <c r="X116" s="316" t="n">
        <v>65989.6</v>
      </c>
      <c r="Y116" s="316" t="n">
        <v>116162.9</v>
      </c>
      <c r="Z116" s="317" t="n">
        <v>116214.8</v>
      </c>
    </row>
    <row r="117" customFormat="false" ht="15" hidden="false" customHeight="false" outlineLevel="0" collapsed="false">
      <c r="A117" s="280" t="s">
        <v>225</v>
      </c>
      <c r="B117" s="312" t="n">
        <v>221478.2</v>
      </c>
      <c r="C117" s="316" t="n">
        <v>109996.7</v>
      </c>
      <c r="D117" s="304" t="n">
        <v>211154</v>
      </c>
      <c r="E117" s="316" t="n">
        <v>33911.8</v>
      </c>
      <c r="F117" s="276" t="n">
        <v>327956796.9</v>
      </c>
      <c r="G117" s="298" t="n">
        <v>32092</v>
      </c>
      <c r="H117" s="298" t="n">
        <v>19994</v>
      </c>
      <c r="I117" s="315"/>
      <c r="J117" s="25"/>
      <c r="K117" s="25"/>
      <c r="L117" s="25"/>
      <c r="M117" s="25"/>
      <c r="N117" s="25"/>
      <c r="O117" s="66"/>
      <c r="P117" s="66"/>
      <c r="Q117" s="25"/>
      <c r="R117" s="25"/>
      <c r="S117" s="25"/>
      <c r="T117" s="25"/>
      <c r="U117" s="25"/>
      <c r="V117" s="25"/>
      <c r="W117" s="316" t="n">
        <v>91070.3</v>
      </c>
      <c r="X117" s="316" t="n">
        <v>90015.4</v>
      </c>
      <c r="Y117" s="316" t="n">
        <v>107959.9</v>
      </c>
      <c r="Z117" s="317" t="n">
        <v>119892.6</v>
      </c>
    </row>
    <row r="118" customFormat="false" ht="15" hidden="false" customHeight="false" outlineLevel="0" collapsed="false">
      <c r="A118" s="280" t="s">
        <v>226</v>
      </c>
      <c r="B118" s="312" t="n">
        <v>198213.1</v>
      </c>
      <c r="C118" s="316" t="n">
        <v>103960.9</v>
      </c>
      <c r="D118" s="304" t="n">
        <v>50228.9</v>
      </c>
      <c r="E118" s="316" t="n">
        <v>29337.7</v>
      </c>
      <c r="F118" s="276" t="n">
        <v>312452599</v>
      </c>
      <c r="G118" s="298" t="n">
        <v>8138.7</v>
      </c>
      <c r="H118" s="298" t="n">
        <v>2032.8</v>
      </c>
      <c r="I118" s="315"/>
      <c r="J118" s="25"/>
      <c r="K118" s="25"/>
      <c r="L118" s="25"/>
      <c r="M118" s="25"/>
      <c r="N118" s="25"/>
      <c r="O118" s="66"/>
      <c r="P118" s="66"/>
      <c r="Q118" s="25"/>
      <c r="R118" s="25"/>
      <c r="S118" s="25"/>
      <c r="T118" s="25"/>
      <c r="U118" s="25"/>
      <c r="V118" s="25"/>
      <c r="W118" s="316" t="n">
        <v>54606.6</v>
      </c>
      <c r="X118" s="316" t="n">
        <v>55574.3</v>
      </c>
      <c r="Y118" s="316" t="n">
        <v>112028.1</v>
      </c>
      <c r="Z118" s="317" t="n">
        <v>107233.6</v>
      </c>
    </row>
    <row r="119" customFormat="false" ht="15" hidden="false" customHeight="false" outlineLevel="0" collapsed="false">
      <c r="A119" s="280" t="s">
        <v>227</v>
      </c>
      <c r="B119" s="312" t="n">
        <v>215975.9</v>
      </c>
      <c r="C119" s="316" t="n">
        <v>114629.9</v>
      </c>
      <c r="D119" s="304" t="n">
        <v>64241.2</v>
      </c>
      <c r="E119" s="316" t="n">
        <v>33390.8</v>
      </c>
      <c r="F119" s="276" t="n">
        <v>346503886</v>
      </c>
      <c r="G119" s="298" t="n">
        <v>17693.1</v>
      </c>
      <c r="H119" s="298" t="n">
        <v>6917.4</v>
      </c>
      <c r="I119" s="315"/>
      <c r="J119" s="25"/>
      <c r="K119" s="25"/>
      <c r="L119" s="25"/>
      <c r="M119" s="25"/>
      <c r="N119" s="25"/>
      <c r="O119" s="66"/>
      <c r="P119" s="66"/>
      <c r="Q119" s="25"/>
      <c r="R119" s="25"/>
      <c r="S119" s="25"/>
      <c r="T119" s="25"/>
      <c r="U119" s="25"/>
      <c r="V119" s="25"/>
      <c r="W119" s="316" t="n">
        <v>53645.5</v>
      </c>
      <c r="X119" s="316" t="n">
        <v>56551.8</v>
      </c>
      <c r="Y119" s="316" t="n">
        <v>134039.8</v>
      </c>
      <c r="Z119" s="317" t="n">
        <v>127599.8</v>
      </c>
    </row>
    <row r="120" customFormat="false" ht="15" hidden="false" customHeight="false" outlineLevel="0" collapsed="false">
      <c r="A120" s="280" t="s">
        <v>228</v>
      </c>
      <c r="B120" s="312" t="n">
        <v>245244.1</v>
      </c>
      <c r="C120" s="316" t="n">
        <v>130745.8</v>
      </c>
      <c r="D120" s="318" t="n">
        <v>17505.80728891</v>
      </c>
      <c r="E120" s="316" t="n">
        <v>30974.9</v>
      </c>
      <c r="F120" s="276" t="n">
        <v>394227979</v>
      </c>
      <c r="G120" s="298" t="n">
        <v>27050.3</v>
      </c>
      <c r="H120" s="298" t="n">
        <v>12544</v>
      </c>
      <c r="I120" s="315"/>
      <c r="J120" s="25"/>
      <c r="K120" s="25"/>
      <c r="L120" s="25"/>
      <c r="M120" s="25"/>
      <c r="N120" s="25"/>
      <c r="O120" s="66"/>
      <c r="P120" s="66"/>
      <c r="Q120" s="25"/>
      <c r="R120" s="25"/>
      <c r="S120" s="25"/>
      <c r="T120" s="25"/>
      <c r="U120" s="25"/>
      <c r="V120" s="25"/>
      <c r="W120" s="316" t="n">
        <v>72471</v>
      </c>
      <c r="X120" s="316" t="n">
        <v>65707.9</v>
      </c>
      <c r="Y120" s="316" t="n">
        <v>137054.3</v>
      </c>
      <c r="Z120" s="317" t="n">
        <v>133082.8</v>
      </c>
    </row>
    <row r="121" customFormat="false" ht="15" hidden="false" customHeight="false" outlineLevel="0" collapsed="false">
      <c r="A121" s="280" t="s">
        <v>229</v>
      </c>
      <c r="B121" s="312" t="n">
        <v>239665</v>
      </c>
      <c r="C121" s="316" t="n">
        <v>120722.1</v>
      </c>
      <c r="D121" s="313" t="n">
        <v>25037.7</v>
      </c>
      <c r="E121" s="316" t="n">
        <v>40457.9</v>
      </c>
      <c r="F121" s="276" t="n">
        <v>463223933</v>
      </c>
      <c r="G121" s="283" t="n">
        <v>37009.1</v>
      </c>
      <c r="H121" s="283" t="n">
        <v>21818.7</v>
      </c>
      <c r="I121" s="315"/>
      <c r="J121" s="25"/>
      <c r="K121" s="25"/>
      <c r="L121" s="25"/>
      <c r="M121" s="25"/>
      <c r="N121" s="25"/>
      <c r="O121" s="66"/>
      <c r="P121" s="66"/>
      <c r="Q121" s="25"/>
      <c r="R121" s="25"/>
      <c r="S121" s="25"/>
      <c r="T121" s="25"/>
      <c r="U121" s="25"/>
      <c r="V121" s="25"/>
      <c r="W121" s="316" t="n">
        <v>80327.3</v>
      </c>
      <c r="X121" s="316" t="n">
        <v>79796.4</v>
      </c>
      <c r="Y121" s="316" t="n">
        <v>138451.5</v>
      </c>
      <c r="Z121" s="317" t="n">
        <v>152698.1</v>
      </c>
    </row>
    <row r="122" customFormat="false" ht="15" hidden="false" customHeight="false" outlineLevel="0" collapsed="false">
      <c r="A122" s="280" t="s">
        <v>372</v>
      </c>
      <c r="B122" s="319" t="n">
        <v>20.8942</v>
      </c>
      <c r="C122" s="320" t="n">
        <v>11.9468</v>
      </c>
      <c r="D122" s="304" t="n">
        <v>58285.9</v>
      </c>
      <c r="E122" s="30" t="n">
        <v>3.3928</v>
      </c>
      <c r="F122" s="321"/>
      <c r="G122" s="298"/>
      <c r="H122" s="298"/>
      <c r="I122" s="315"/>
      <c r="J122" s="25"/>
      <c r="K122" s="25"/>
      <c r="L122" s="25"/>
      <c r="M122" s="25"/>
      <c r="N122" s="25"/>
      <c r="O122" s="66"/>
      <c r="P122" s="66"/>
      <c r="Q122" s="25"/>
      <c r="R122" s="25"/>
      <c r="S122" s="25"/>
      <c r="T122" s="25"/>
      <c r="U122" s="25"/>
      <c r="V122" s="25"/>
      <c r="W122" s="322" t="n">
        <v>4.5068</v>
      </c>
      <c r="X122" s="30" t="n">
        <v>4.4185</v>
      </c>
      <c r="Y122" s="30" t="n">
        <v>13.1496</v>
      </c>
      <c r="Z122" s="311" t="n">
        <v>13.3215</v>
      </c>
    </row>
    <row r="123" customFormat="false" ht="15" hidden="false" customHeight="false" outlineLevel="0" collapsed="false">
      <c r="A123" s="280" t="s">
        <v>373</v>
      </c>
      <c r="B123" s="319" t="n">
        <v>22.8431</v>
      </c>
      <c r="C123" s="320" t="n">
        <v>12.4377</v>
      </c>
      <c r="D123" s="304" t="n">
        <v>70424.6</v>
      </c>
      <c r="E123" s="30" t="n">
        <v>3.9148</v>
      </c>
      <c r="F123" s="321"/>
      <c r="G123" s="298"/>
      <c r="H123" s="298"/>
      <c r="I123" s="315"/>
      <c r="J123" s="25"/>
      <c r="K123" s="25"/>
      <c r="L123" s="25"/>
      <c r="M123" s="25"/>
      <c r="N123" s="25"/>
      <c r="O123" s="66"/>
      <c r="P123" s="66"/>
      <c r="Q123" s="25"/>
      <c r="R123" s="25"/>
      <c r="S123" s="25"/>
      <c r="T123" s="25"/>
      <c r="U123" s="25"/>
      <c r="V123" s="25"/>
      <c r="W123" s="322" t="n">
        <v>5.4028</v>
      </c>
      <c r="X123" s="30" t="n">
        <v>5.4894</v>
      </c>
      <c r="Y123" s="30" t="n">
        <v>15.147</v>
      </c>
      <c r="Z123" s="311" t="n">
        <v>15.242</v>
      </c>
    </row>
    <row r="124" customFormat="false" ht="15" hidden="false" customHeight="false" outlineLevel="0" collapsed="false">
      <c r="A124" s="280" t="s">
        <v>374</v>
      </c>
      <c r="B124" s="319" t="n">
        <v>25.5707</v>
      </c>
      <c r="C124" s="320" t="n">
        <v>13.7135</v>
      </c>
      <c r="D124" s="318" t="n">
        <v>19163.41019923</v>
      </c>
      <c r="E124" s="30" t="n">
        <v>3.3635</v>
      </c>
      <c r="F124" s="321"/>
      <c r="G124" s="298"/>
      <c r="H124" s="298"/>
      <c r="I124" s="315"/>
      <c r="J124" s="25"/>
      <c r="K124" s="25"/>
      <c r="L124" s="25"/>
      <c r="M124" s="25"/>
      <c r="N124" s="25"/>
      <c r="O124" s="66"/>
      <c r="P124" s="66"/>
      <c r="Q124" s="25"/>
      <c r="R124" s="25"/>
      <c r="S124" s="25"/>
      <c r="T124" s="25"/>
      <c r="U124" s="25"/>
      <c r="V124" s="25"/>
      <c r="W124" s="322" t="n">
        <v>6.5944</v>
      </c>
      <c r="X124" s="30" t="n">
        <v>5.5465</v>
      </c>
      <c r="Y124" s="30" t="n">
        <v>15.6081</v>
      </c>
      <c r="Z124" s="311" t="n">
        <v>14.4401</v>
      </c>
    </row>
    <row r="125" customFormat="false" ht="15" hidden="false" customHeight="false" outlineLevel="0" collapsed="false">
      <c r="A125" s="280" t="s">
        <v>375</v>
      </c>
      <c r="B125" s="319" t="n">
        <v>25.0134</v>
      </c>
      <c r="C125" s="320" t="n">
        <v>12.8553</v>
      </c>
      <c r="D125" s="313" t="n">
        <v>27322</v>
      </c>
      <c r="E125" s="30" t="n">
        <v>4.4672</v>
      </c>
      <c r="F125" s="321"/>
      <c r="G125" s="298"/>
      <c r="H125" s="298"/>
      <c r="I125" s="315"/>
      <c r="J125" s="25"/>
      <c r="K125" s="25"/>
      <c r="L125" s="25"/>
      <c r="M125" s="25"/>
      <c r="N125" s="25"/>
      <c r="O125" s="66"/>
      <c r="P125" s="66"/>
      <c r="Q125" s="25"/>
      <c r="R125" s="25"/>
      <c r="S125" s="25"/>
      <c r="T125" s="25"/>
      <c r="U125" s="25"/>
      <c r="V125" s="25"/>
      <c r="W125" s="322" t="n">
        <v>7.3155</v>
      </c>
      <c r="X125" s="30" t="n">
        <v>7.1304</v>
      </c>
      <c r="Y125" s="30" t="n">
        <v>15.2007</v>
      </c>
      <c r="Z125" s="311" t="n">
        <v>16.1896</v>
      </c>
    </row>
    <row r="126" customFormat="false" ht="15.75" hidden="false" customHeight="false" outlineLevel="0" collapsed="false">
      <c r="A126" s="280"/>
      <c r="B126" s="323"/>
      <c r="C126" s="324"/>
      <c r="D126" s="304"/>
      <c r="E126" s="324"/>
      <c r="F126" s="325"/>
      <c r="G126" s="326"/>
      <c r="H126" s="326"/>
      <c r="I126" s="327"/>
      <c r="J126" s="324"/>
      <c r="K126" s="324"/>
      <c r="L126" s="324"/>
      <c r="M126" s="324"/>
      <c r="N126" s="324"/>
      <c r="O126" s="328"/>
      <c r="P126" s="328"/>
      <c r="Q126" s="324"/>
      <c r="R126" s="324"/>
      <c r="S126" s="324"/>
      <c r="T126" s="324"/>
      <c r="U126" s="324"/>
      <c r="V126" s="324"/>
      <c r="W126" s="329"/>
      <c r="X126" s="329"/>
      <c r="Y126" s="329"/>
      <c r="Z126" s="330"/>
    </row>
    <row r="127" customFormat="false" ht="15" hidden="false" customHeight="false" outlineLevel="0" collapsed="false">
      <c r="A127" s="280"/>
      <c r="B127" s="331" t="s">
        <v>489</v>
      </c>
      <c r="C127" s="0" t="s">
        <v>490</v>
      </c>
      <c r="D127" s="332" t="s">
        <v>491</v>
      </c>
      <c r="F127" s="286"/>
      <c r="G127" s="283"/>
      <c r="H127" s="283"/>
      <c r="I127" s="282"/>
      <c r="O127" s="262"/>
      <c r="P127" s="262"/>
    </row>
    <row r="128" customFormat="false" ht="15" hidden="false" customHeight="false" outlineLevel="0" collapsed="false">
      <c r="A128" s="280"/>
      <c r="F128" s="286"/>
      <c r="G128" s="283"/>
      <c r="H128" s="283"/>
      <c r="I128" s="282"/>
      <c r="O128" s="262"/>
      <c r="P128" s="262"/>
    </row>
    <row r="129" customFormat="false" ht="15" hidden="false" customHeight="false" outlineLevel="0" collapsed="false">
      <c r="A129" s="280"/>
      <c r="B129" s="244" t="s">
        <v>85</v>
      </c>
      <c r="F129" s="286"/>
      <c r="G129" s="283"/>
      <c r="H129" s="283"/>
      <c r="I129" s="333"/>
      <c r="O129" s="262"/>
      <c r="P129" s="262"/>
    </row>
    <row r="130" customFormat="false" ht="15" hidden="false" customHeight="false" outlineLevel="0" collapsed="false">
      <c r="A130" s="280"/>
      <c r="F130" s="286"/>
      <c r="G130" s="283"/>
      <c r="H130" s="283"/>
      <c r="I130" s="333"/>
      <c r="O130" s="262"/>
      <c r="P130" s="262"/>
    </row>
    <row r="131" customFormat="false" ht="15" hidden="false" customHeight="false" outlineLevel="0" collapsed="false">
      <c r="A131" s="280"/>
      <c r="F131" s="286"/>
      <c r="G131" s="283"/>
      <c r="H131" s="283"/>
      <c r="I131" s="282"/>
      <c r="O131" s="262"/>
      <c r="P131" s="262"/>
    </row>
    <row r="132" customFormat="false" ht="15" hidden="false" customHeight="false" outlineLevel="0" collapsed="false">
      <c r="A132" s="280"/>
      <c r="F132" s="286"/>
      <c r="G132" s="283"/>
      <c r="H132" s="283"/>
      <c r="I132" s="282"/>
      <c r="O132" s="262"/>
      <c r="P132" s="262"/>
    </row>
    <row r="133" customFormat="false" ht="15" hidden="false" customHeight="false" outlineLevel="0" collapsed="false">
      <c r="A133" s="280"/>
      <c r="F133" s="286"/>
      <c r="G133" s="283"/>
      <c r="H133" s="283"/>
      <c r="I133" s="282"/>
      <c r="O133" s="262"/>
      <c r="P133" s="262"/>
    </row>
    <row r="134" customFormat="false" ht="15" hidden="false" customHeight="false" outlineLevel="0" collapsed="false">
      <c r="A134" s="334"/>
    </row>
    <row r="135" customFormat="false" ht="15" hidden="false" customHeight="false" outlineLevel="0" collapsed="false">
      <c r="A135" s="334"/>
    </row>
    <row r="138" customFormat="false" ht="15" hidden="false" customHeight="false" outlineLevel="0" collapsed="false">
      <c r="B138" s="335"/>
      <c r="C138" s="105"/>
      <c r="E138" s="105"/>
    </row>
    <row r="139" customFormat="false" ht="15" hidden="false" customHeight="false" outlineLevel="0" collapsed="false">
      <c r="B139" s="335" t="s">
        <v>235</v>
      </c>
      <c r="C139" s="106"/>
      <c r="E139" s="105"/>
    </row>
    <row r="140" customFormat="false" ht="15" hidden="false" customHeight="false" outlineLevel="0" collapsed="false">
      <c r="B140" s="335" t="s">
        <v>237</v>
      </c>
      <c r="C140" s="106"/>
      <c r="E140" s="105"/>
    </row>
    <row r="141" customFormat="false" ht="15" hidden="false" customHeight="false" outlineLevel="0" collapsed="false">
      <c r="B141" s="335" t="s">
        <v>238</v>
      </c>
      <c r="C141" s="106"/>
      <c r="E141" s="105"/>
    </row>
    <row r="142" customFormat="false" ht="15" hidden="false" customHeight="false" outlineLevel="0" collapsed="false">
      <c r="B142" s="335" t="s">
        <v>239</v>
      </c>
      <c r="C142" s="106"/>
      <c r="E142" s="105"/>
    </row>
    <row r="143" customFormat="false" ht="15" hidden="false" customHeight="false" outlineLevel="0" collapsed="false">
      <c r="B143" s="335" t="s">
        <v>240</v>
      </c>
      <c r="C143" s="106"/>
      <c r="E143" s="105"/>
    </row>
    <row r="144" customFormat="false" ht="15" hidden="false" customHeight="false" outlineLevel="0" collapsed="false">
      <c r="B144" s="335" t="s">
        <v>241</v>
      </c>
      <c r="C144" s="106"/>
      <c r="E144" s="105"/>
    </row>
    <row r="145" customFormat="false" ht="15" hidden="false" customHeight="false" outlineLevel="0" collapsed="false">
      <c r="B145" s="335" t="s">
        <v>242</v>
      </c>
      <c r="C145" s="106"/>
      <c r="E145" s="105"/>
    </row>
    <row r="146" customFormat="false" ht="15" hidden="false" customHeight="false" outlineLevel="0" collapsed="false">
      <c r="B146" s="335" t="s">
        <v>243</v>
      </c>
      <c r="C146" s="106"/>
      <c r="E146" s="105"/>
    </row>
    <row r="147" customFormat="false" ht="15" hidden="false" customHeight="false" outlineLevel="0" collapsed="false">
      <c r="B147" s="335" t="s">
        <v>244</v>
      </c>
      <c r="C147" s="106"/>
      <c r="E147" s="105"/>
    </row>
    <row r="148" customFormat="false" ht="15" hidden="false" customHeight="false" outlineLevel="0" collapsed="false">
      <c r="B148" s="335" t="s">
        <v>245</v>
      </c>
      <c r="C148" s="106"/>
      <c r="E148" s="105"/>
    </row>
    <row r="149" customFormat="false" ht="15" hidden="false" customHeight="false" outlineLevel="0" collapsed="false">
      <c r="B149" s="335" t="s">
        <v>246</v>
      </c>
      <c r="C149" s="106"/>
      <c r="E149" s="105"/>
    </row>
    <row r="150" customFormat="false" ht="15" hidden="false" customHeight="false" outlineLevel="0" collapsed="false">
      <c r="B150" s="335" t="s">
        <v>247</v>
      </c>
      <c r="C150" s="106"/>
      <c r="E150" s="105"/>
    </row>
    <row r="151" customFormat="false" ht="15" hidden="false" customHeight="false" outlineLevel="0" collapsed="false">
      <c r="B151" s="335" t="s">
        <v>248</v>
      </c>
      <c r="C151" s="106"/>
      <c r="E151" s="105"/>
    </row>
    <row r="152" customFormat="false" ht="15" hidden="false" customHeight="false" outlineLevel="0" collapsed="false">
      <c r="B152" s="335" t="s">
        <v>249</v>
      </c>
      <c r="C152" s="106"/>
      <c r="E152" s="105"/>
    </row>
    <row r="153" customFormat="false" ht="15" hidden="false" customHeight="false" outlineLevel="0" collapsed="false">
      <c r="B153" s="335" t="s">
        <v>250</v>
      </c>
      <c r="C153" s="106"/>
      <c r="E153" s="105"/>
    </row>
    <row r="154" customFormat="false" ht="15" hidden="false" customHeight="false" outlineLevel="0" collapsed="false">
      <c r="B154" s="335" t="s">
        <v>251</v>
      </c>
      <c r="C154" s="106"/>
      <c r="E154" s="105"/>
    </row>
    <row r="155" customFormat="false" ht="15" hidden="false" customHeight="false" outlineLevel="0" collapsed="false">
      <c r="B155" s="335" t="s">
        <v>252</v>
      </c>
      <c r="C155" s="106"/>
      <c r="E155" s="105"/>
    </row>
    <row r="156" customFormat="false" ht="15" hidden="false" customHeight="false" outlineLevel="0" collapsed="false">
      <c r="B156" s="335" t="s">
        <v>253</v>
      </c>
      <c r="C156" s="106"/>
      <c r="E156" s="105"/>
    </row>
    <row r="157" customFormat="false" ht="15" hidden="false" customHeight="false" outlineLevel="0" collapsed="false">
      <c r="B157" s="335" t="s">
        <v>254</v>
      </c>
      <c r="C157" s="106"/>
      <c r="E157" s="105"/>
    </row>
    <row r="158" customFormat="false" ht="15" hidden="false" customHeight="false" outlineLevel="0" collapsed="false">
      <c r="B158" s="335" t="s">
        <v>255</v>
      </c>
      <c r="C158" s="106"/>
      <c r="E158" s="105"/>
    </row>
    <row r="159" customFormat="false" ht="15" hidden="false" customHeight="false" outlineLevel="0" collapsed="false">
      <c r="B159" s="335" t="s">
        <v>256</v>
      </c>
      <c r="C159" s="106"/>
      <c r="E159" s="105"/>
    </row>
    <row r="160" customFormat="false" ht="15" hidden="false" customHeight="false" outlineLevel="0" collapsed="false">
      <c r="B160" s="335" t="s">
        <v>257</v>
      </c>
      <c r="C160" s="106"/>
      <c r="E160" s="105"/>
    </row>
    <row r="161" customFormat="false" ht="15" hidden="false" customHeight="false" outlineLevel="0" collapsed="false">
      <c r="B161" s="335" t="s">
        <v>258</v>
      </c>
      <c r="C161" s="106"/>
      <c r="E161" s="105"/>
    </row>
    <row r="162" customFormat="false" ht="15" hidden="false" customHeight="false" outlineLevel="0" collapsed="false">
      <c r="B162" s="335" t="s">
        <v>259</v>
      </c>
      <c r="C162" s="106"/>
      <c r="E162" s="105"/>
    </row>
    <row r="163" customFormat="false" ht="15" hidden="false" customHeight="false" outlineLevel="0" collapsed="false">
      <c r="B163" s="335" t="s">
        <v>260</v>
      </c>
      <c r="C163" s="106"/>
      <c r="E163" s="105"/>
    </row>
    <row r="164" customFormat="false" ht="15" hidden="false" customHeight="false" outlineLevel="0" collapsed="false">
      <c r="B164" s="335" t="s">
        <v>261</v>
      </c>
      <c r="C164" s="106"/>
      <c r="E164" s="105"/>
    </row>
    <row r="165" customFormat="false" ht="15" hidden="false" customHeight="false" outlineLevel="0" collapsed="false">
      <c r="B165" s="335" t="s">
        <v>262</v>
      </c>
      <c r="C165" s="106"/>
      <c r="E165" s="105"/>
    </row>
    <row r="166" customFormat="false" ht="15" hidden="false" customHeight="false" outlineLevel="0" collapsed="false">
      <c r="B166" s="336" t="s">
        <v>263</v>
      </c>
      <c r="C166" s="106"/>
      <c r="E166" s="105"/>
    </row>
    <row r="167" customFormat="false" ht="15" hidden="false" customHeight="false" outlineLevel="0" collapsed="false">
      <c r="B167" s="336" t="s">
        <v>264</v>
      </c>
      <c r="C167" s="106"/>
      <c r="E167" s="105"/>
    </row>
    <row r="168" customFormat="false" ht="15" hidden="false" customHeight="false" outlineLevel="0" collapsed="false">
      <c r="B168" s="336" t="s">
        <v>265</v>
      </c>
      <c r="C168" s="106"/>
      <c r="E168" s="105"/>
    </row>
    <row r="169" customFormat="false" ht="15" hidden="false" customHeight="false" outlineLevel="0" collapsed="false">
      <c r="B169" s="335" t="s">
        <v>266</v>
      </c>
      <c r="C169" s="106"/>
      <c r="E169" s="105"/>
    </row>
    <row r="170" customFormat="false" ht="15" hidden="false" customHeight="false" outlineLevel="0" collapsed="false">
      <c r="B170" s="335" t="s">
        <v>267</v>
      </c>
      <c r="C170" s="106"/>
      <c r="E170" s="105"/>
    </row>
    <row r="171" customFormat="false" ht="15" hidden="false" customHeight="false" outlineLevel="0" collapsed="false">
      <c r="B171" s="335" t="s">
        <v>268</v>
      </c>
      <c r="C171" s="106"/>
      <c r="E171" s="105"/>
    </row>
    <row r="172" customFormat="false" ht="15" hidden="false" customHeight="false" outlineLevel="0" collapsed="false">
      <c r="B172" s="335" t="s">
        <v>269</v>
      </c>
      <c r="C172" s="106"/>
      <c r="E172" s="105"/>
    </row>
    <row r="173" customFormat="false" ht="15" hidden="false" customHeight="false" outlineLevel="0" collapsed="false">
      <c r="B173" s="335" t="s">
        <v>270</v>
      </c>
      <c r="C173" s="106"/>
      <c r="E173" s="105"/>
    </row>
    <row r="174" customFormat="false" ht="15" hidden="false" customHeight="false" outlineLevel="0" collapsed="false">
      <c r="B174" s="335" t="s">
        <v>271</v>
      </c>
      <c r="C174" s="106"/>
      <c r="E174" s="105"/>
    </row>
    <row r="175" customFormat="false" ht="15" hidden="false" customHeight="false" outlineLevel="0" collapsed="false">
      <c r="B175" s="335" t="s">
        <v>272</v>
      </c>
      <c r="C175" s="106"/>
      <c r="E175" s="105"/>
    </row>
    <row r="176" customFormat="false" ht="15" hidden="false" customHeight="false" outlineLevel="0" collapsed="false">
      <c r="B176" s="335" t="s">
        <v>273</v>
      </c>
      <c r="C176" s="106"/>
      <c r="E176" s="105"/>
    </row>
    <row r="177" customFormat="false" ht="15" hidden="false" customHeight="false" outlineLevel="0" collapsed="false">
      <c r="B177" s="335" t="s">
        <v>274</v>
      </c>
      <c r="C177" s="106"/>
      <c r="E177" s="105"/>
    </row>
    <row r="178" customFormat="false" ht="15" hidden="false" customHeight="false" outlineLevel="0" collapsed="false">
      <c r="B178" s="335" t="s">
        <v>275</v>
      </c>
      <c r="C178" s="106"/>
      <c r="E178" s="105"/>
    </row>
  </sheetData>
  <mergeCells count="6">
    <mergeCell ref="O1:P1"/>
    <mergeCell ref="Q1:V1"/>
    <mergeCell ref="K2:L2"/>
    <mergeCell ref="M2:N2"/>
    <mergeCell ref="M91:M92"/>
    <mergeCell ref="N91:N92"/>
  </mergeCells>
  <hyperlinks>
    <hyperlink ref="Q1" r:id="rId2" display="http://www.minfin.gov.by/upload/bp/doklad/2016/ym2016.pdf"/>
    <hyperlink ref="B127" r:id="rId3" display="http://www.belstat.gov.by/ofitsialnaya-statistika/ssrd-mvf_2/natsionalnaya-stranitsa-svodnyh-dannyh/vvp-rasschitannyi-proizvodstvennym-metodom/p2010/"/>
    <hyperlink ref="D127" r:id="rId4" display="http://www.minfin.gov.by/ru/budgetary_policy/analytical_reports/2009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91.28"/>
    <col collapsed="false" customWidth="true" hidden="false" outlineLevel="0" max="3" min="3" style="22" width="10.14"/>
    <col collapsed="false" customWidth="true" hidden="false" outlineLevel="0" max="4" min="4" style="0" width="40"/>
    <col collapsed="false" customWidth="true" hidden="false" outlineLevel="0" max="1025" min="5" style="0" width="8.45"/>
  </cols>
  <sheetData>
    <row r="1" customFormat="false" ht="15" hidden="false" customHeight="false" outlineLevel="0" collapsed="false">
      <c r="A1" s="114" t="s">
        <v>276</v>
      </c>
      <c r="B1" s="114" t="s">
        <v>277</v>
      </c>
      <c r="C1" s="28"/>
      <c r="D1" s="25"/>
    </row>
    <row r="2" customFormat="false" ht="15" hidden="false" customHeight="false" outlineLevel="0" collapsed="false">
      <c r="A2" s="49" t="s">
        <v>29</v>
      </c>
      <c r="B2" s="25" t="s">
        <v>492</v>
      </c>
      <c r="C2" s="337" t="s">
        <v>29</v>
      </c>
      <c r="D2" s="25" t="s">
        <v>235</v>
      </c>
    </row>
    <row r="3" customFormat="false" ht="15" hidden="false" customHeight="false" outlineLevel="0" collapsed="false">
      <c r="A3" s="49" t="s">
        <v>30</v>
      </c>
      <c r="B3" s="338" t="s">
        <v>378</v>
      </c>
      <c r="C3" s="339" t="s">
        <v>30</v>
      </c>
      <c r="D3" s="25" t="s">
        <v>240</v>
      </c>
    </row>
    <row r="4" customFormat="false" ht="15" hidden="false" customHeight="false" outlineLevel="0" collapsed="false">
      <c r="A4" s="230" t="s">
        <v>413</v>
      </c>
      <c r="B4" s="228" t="s">
        <v>493</v>
      </c>
      <c r="C4" s="337" t="s">
        <v>413</v>
      </c>
      <c r="D4" s="25" t="s">
        <v>281</v>
      </c>
    </row>
    <row r="5" customFormat="false" ht="15" hidden="false" customHeight="false" outlineLevel="0" collapsed="false">
      <c r="A5" s="49" t="s">
        <v>32</v>
      </c>
      <c r="B5" s="25" t="s">
        <v>380</v>
      </c>
      <c r="C5" s="337" t="s">
        <v>32</v>
      </c>
      <c r="D5" s="25" t="s">
        <v>283</v>
      </c>
    </row>
    <row r="6" customFormat="false" ht="15" hidden="false" customHeight="false" outlineLevel="0" collapsed="false">
      <c r="A6" s="49" t="s">
        <v>40</v>
      </c>
      <c r="B6" s="49" t="s">
        <v>381</v>
      </c>
      <c r="C6" s="337" t="s">
        <v>40</v>
      </c>
      <c r="D6" s="25" t="s">
        <v>262</v>
      </c>
    </row>
    <row r="7" customFormat="false" ht="15" hidden="false" customHeight="false" outlineLevel="0" collapsed="false">
      <c r="A7" s="49" t="s">
        <v>494</v>
      </c>
      <c r="B7" s="49" t="s">
        <v>495</v>
      </c>
      <c r="C7" s="337" t="s">
        <v>494</v>
      </c>
      <c r="D7" s="25" t="s">
        <v>266</v>
      </c>
    </row>
    <row r="8" customFormat="false" ht="15" hidden="false" customHeight="false" outlineLevel="0" collapsed="false">
      <c r="A8" s="49" t="s">
        <v>415</v>
      </c>
      <c r="B8" s="49" t="s">
        <v>496</v>
      </c>
      <c r="C8" s="337" t="s">
        <v>415</v>
      </c>
      <c r="D8" s="25" t="s">
        <v>289</v>
      </c>
    </row>
    <row r="9" customFormat="false" ht="15" hidden="false" customHeight="false" outlineLevel="0" collapsed="false">
      <c r="A9" s="49" t="s">
        <v>416</v>
      </c>
      <c r="B9" s="25" t="s">
        <v>385</v>
      </c>
      <c r="C9" s="337" t="s">
        <v>416</v>
      </c>
      <c r="D9" s="25" t="s">
        <v>273</v>
      </c>
    </row>
    <row r="10" customFormat="false" ht="15" hidden="false" customHeight="false" outlineLevel="0" collapsed="false">
      <c r="A10" s="49" t="s">
        <v>417</v>
      </c>
      <c r="B10" s="25" t="s">
        <v>386</v>
      </c>
      <c r="C10" s="49" t="s">
        <v>417</v>
      </c>
      <c r="D10" s="25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2016-03-02T05:18:34Z</dcterms:created>
  <dc:creator>dauren</dc:creator>
  <dc:description/>
  <dc:language>en-US</dc:language>
  <cp:lastModifiedBy/>
  <cp:lastPrinted>2016-03-31T05:26:41Z</cp:lastPrinted>
  <dcterms:modified xsi:type="dcterms:W3CDTF">2018-04-07T13:33:27Z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