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jitsi upwork\jitsi-research-report\"/>
    </mc:Choice>
  </mc:AlternateContent>
  <xr:revisionPtr revIDLastSave="0" documentId="13_ncr:1_{C5633666-B698-4B05-8354-C56DD7E4603E}" xr6:coauthVersionLast="45" xr6:coauthVersionMax="45" xr10:uidLastSave="{00000000-0000-0000-0000-000000000000}"/>
  <bookViews>
    <workbookView xWindow="-108" yWindow="-108" windowWidth="23256" windowHeight="12576" xr2:uid="{B25089BA-570A-49BA-BC95-088FF7E025CE}"/>
  </bookViews>
  <sheets>
    <sheet name="Simulcast enabled" sheetId="1" r:id="rId1"/>
    <sheet name="Simulcast disabl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" i="2" l="1"/>
  <c r="I12" i="2"/>
  <c r="I11" i="2"/>
  <c r="I10" i="2"/>
  <c r="I9" i="2"/>
  <c r="I8" i="2"/>
  <c r="I7" i="2"/>
  <c r="I6" i="2"/>
  <c r="J6" i="2" s="1"/>
  <c r="I5" i="2"/>
  <c r="I4" i="2"/>
  <c r="I3" i="2"/>
  <c r="J10" i="2"/>
  <c r="J4" i="2"/>
  <c r="I3" i="1"/>
  <c r="I4" i="1"/>
  <c r="I5" i="1"/>
  <c r="I6" i="1"/>
  <c r="I7" i="1"/>
  <c r="I8" i="1"/>
  <c r="I9" i="1"/>
  <c r="I10" i="1"/>
  <c r="I11" i="1"/>
  <c r="I12" i="1"/>
  <c r="I13" i="1"/>
  <c r="F13" i="2"/>
  <c r="H4" i="2"/>
  <c r="H5" i="2"/>
  <c r="H6" i="2"/>
  <c r="H7" i="2"/>
  <c r="H8" i="2"/>
  <c r="H9" i="2"/>
  <c r="H10" i="2"/>
  <c r="H11" i="2"/>
  <c r="H12" i="2"/>
  <c r="H13" i="2"/>
  <c r="H3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L13" i="2"/>
  <c r="D13" i="2"/>
  <c r="L12" i="2"/>
  <c r="D12" i="2"/>
  <c r="L11" i="2"/>
  <c r="D11" i="2"/>
  <c r="L10" i="2"/>
  <c r="D10" i="2"/>
  <c r="L9" i="2"/>
  <c r="D9" i="2"/>
  <c r="L8" i="2"/>
  <c r="D8" i="2"/>
  <c r="L7" i="2"/>
  <c r="D7" i="2"/>
  <c r="L6" i="2"/>
  <c r="D6" i="2"/>
  <c r="L5" i="2"/>
  <c r="D5" i="2"/>
  <c r="L4" i="2"/>
  <c r="D4" i="2"/>
  <c r="L3" i="2"/>
  <c r="D3" i="2"/>
  <c r="F3" i="1"/>
  <c r="E3" i="1"/>
  <c r="D3" i="1"/>
  <c r="J7" i="2" l="1"/>
  <c r="K7" i="2" s="1"/>
  <c r="M7" i="2" s="1"/>
  <c r="J12" i="2"/>
  <c r="K12" i="2" s="1"/>
  <c r="M12" i="2" s="1"/>
  <c r="P12" i="2" s="1"/>
  <c r="Q12" i="2" s="1"/>
  <c r="J8" i="2"/>
  <c r="J11" i="2"/>
  <c r="J13" i="2"/>
  <c r="J9" i="2"/>
  <c r="K9" i="2" s="1"/>
  <c r="M9" i="2" s="1"/>
  <c r="J5" i="2"/>
  <c r="K5" i="2" s="1"/>
  <c r="M5" i="2" s="1"/>
  <c r="K4" i="2"/>
  <c r="M4" i="2" s="1"/>
  <c r="N4" i="2" s="1"/>
  <c r="O4" i="2" s="1"/>
  <c r="K6" i="2"/>
  <c r="M6" i="2" s="1"/>
  <c r="K10" i="2"/>
  <c r="M10" i="2" s="1"/>
  <c r="J3" i="2"/>
  <c r="K3" i="2" s="1"/>
  <c r="M3" i="2" s="1"/>
  <c r="L4" i="1"/>
  <c r="L5" i="1"/>
  <c r="L6" i="1"/>
  <c r="L7" i="1"/>
  <c r="L8" i="1"/>
  <c r="L9" i="1"/>
  <c r="L10" i="1"/>
  <c r="L11" i="1"/>
  <c r="L12" i="1"/>
  <c r="L13" i="1"/>
  <c r="L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H9" i="1" s="1"/>
  <c r="D10" i="1"/>
  <c r="E10" i="1"/>
  <c r="F10" i="1"/>
  <c r="H10" i="1" s="1"/>
  <c r="D11" i="1"/>
  <c r="E11" i="1"/>
  <c r="F11" i="1"/>
  <c r="H11" i="1"/>
  <c r="D12" i="1"/>
  <c r="E12" i="1"/>
  <c r="F12" i="1"/>
  <c r="D13" i="1"/>
  <c r="E13" i="1"/>
  <c r="F13" i="1"/>
  <c r="P4" i="2" l="1"/>
  <c r="Q4" i="2" s="1"/>
  <c r="K11" i="2"/>
  <c r="M11" i="2" s="1"/>
  <c r="N11" i="2" s="1"/>
  <c r="O11" i="2" s="1"/>
  <c r="K13" i="2"/>
  <c r="M13" i="2" s="1"/>
  <c r="P13" i="2" s="1"/>
  <c r="Q13" i="2" s="1"/>
  <c r="P10" i="2"/>
  <c r="Q10" i="2" s="1"/>
  <c r="N10" i="2"/>
  <c r="O10" i="2" s="1"/>
  <c r="K8" i="2"/>
  <c r="M8" i="2" s="1"/>
  <c r="P8" i="2" s="1"/>
  <c r="Q8" i="2" s="1"/>
  <c r="N12" i="2"/>
  <c r="O12" i="2" s="1"/>
  <c r="P5" i="2"/>
  <c r="Q5" i="2" s="1"/>
  <c r="N5" i="2"/>
  <c r="O5" i="2" s="1"/>
  <c r="N7" i="2"/>
  <c r="O7" i="2" s="1"/>
  <c r="P7" i="2"/>
  <c r="Q7" i="2" s="1"/>
  <c r="N3" i="2"/>
  <c r="O3" i="2" s="1"/>
  <c r="P3" i="2"/>
  <c r="Q3" i="2" s="1"/>
  <c r="N6" i="2"/>
  <c r="O6" i="2" s="1"/>
  <c r="P6" i="2"/>
  <c r="Q6" i="2" s="1"/>
  <c r="P9" i="2"/>
  <c r="Q9" i="2" s="1"/>
  <c r="N9" i="2"/>
  <c r="O9" i="2" s="1"/>
  <c r="H3" i="1"/>
  <c r="J3" i="1" s="1"/>
  <c r="K3" i="1" s="1"/>
  <c r="M3" i="1" s="1"/>
  <c r="P3" i="1" s="1"/>
  <c r="Q3" i="1" s="1"/>
  <c r="H8" i="1"/>
  <c r="H5" i="1"/>
  <c r="H12" i="1"/>
  <c r="H7" i="1"/>
  <c r="H6" i="1"/>
  <c r="H4" i="1"/>
  <c r="H13" i="1"/>
  <c r="J13" i="1" s="1"/>
  <c r="K13" i="1" s="1"/>
  <c r="M13" i="1" s="1"/>
  <c r="P13" i="1" s="1"/>
  <c r="J12" i="1"/>
  <c r="K12" i="1" s="1"/>
  <c r="M12" i="1" s="1"/>
  <c r="P12" i="1" s="1"/>
  <c r="J9" i="1"/>
  <c r="K9" i="1" s="1"/>
  <c r="M9" i="1" s="1"/>
  <c r="P9" i="1" s="1"/>
  <c r="J7" i="1"/>
  <c r="K7" i="1" s="1"/>
  <c r="M7" i="1" s="1"/>
  <c r="P7" i="1" s="1"/>
  <c r="J5" i="1"/>
  <c r="K5" i="1" s="1"/>
  <c r="M5" i="1" s="1"/>
  <c r="P5" i="1" s="1"/>
  <c r="J11" i="1"/>
  <c r="K11" i="1" s="1"/>
  <c r="M11" i="1" s="1"/>
  <c r="P11" i="1" s="1"/>
  <c r="J8" i="1"/>
  <c r="K8" i="1" s="1"/>
  <c r="M8" i="1" s="1"/>
  <c r="P8" i="1" s="1"/>
  <c r="J4" i="1"/>
  <c r="K4" i="1" s="1"/>
  <c r="M4" i="1" s="1"/>
  <c r="P4" i="1" s="1"/>
  <c r="J10" i="1"/>
  <c r="K10" i="1" s="1"/>
  <c r="M10" i="1" s="1"/>
  <c r="P10" i="1" s="1"/>
  <c r="N13" i="2" l="1"/>
  <c r="O13" i="2" s="1"/>
  <c r="P11" i="2"/>
  <c r="Q11" i="2" s="1"/>
  <c r="N8" i="2"/>
  <c r="O8" i="2" s="1"/>
  <c r="J6" i="1"/>
  <c r="K6" i="1" s="1"/>
  <c r="M6" i="1" s="1"/>
  <c r="P6" i="1" s="1"/>
  <c r="Q6" i="1" s="1"/>
  <c r="N3" i="1"/>
  <c r="O3" i="1" s="1"/>
  <c r="N13" i="1"/>
  <c r="O13" i="1" s="1"/>
  <c r="Q13" i="1"/>
  <c r="N11" i="1"/>
  <c r="O11" i="1" s="1"/>
  <c r="Q11" i="1"/>
  <c r="Q12" i="1"/>
  <c r="N12" i="1"/>
  <c r="O12" i="1" s="1"/>
  <c r="N9" i="1"/>
  <c r="O9" i="1" s="1"/>
  <c r="Q9" i="1"/>
  <c r="N5" i="1"/>
  <c r="O5" i="1" s="1"/>
  <c r="Q5" i="1"/>
  <c r="Q7" i="1"/>
  <c r="N7" i="1"/>
  <c r="O7" i="1" s="1"/>
  <c r="N8" i="1"/>
  <c r="O8" i="1" s="1"/>
  <c r="Q8" i="1"/>
  <c r="Q4" i="1"/>
  <c r="N4" i="1"/>
  <c r="O4" i="1" s="1"/>
  <c r="N10" i="1"/>
  <c r="O10" i="1" s="1"/>
  <c r="Q10" i="1"/>
  <c r="N6" i="1" l="1"/>
  <c r="O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tc={CD5FD0BD-1A8D-40EE-9E10-8B27E596EF9C}</author>
    <author>tc={45201813-3958-4716-96C3-0FEEFB9C8CDA}</author>
    <author>tc={D0116B45-2598-47A3-A556-AEE3A8A0C091}</author>
    <author>tc={1A6D9FC1-100F-4FCF-9D5A-EB6921CA1E5D}</author>
  </authors>
  <commentList>
    <comment ref="C2" authorId="0" shapeId="0" xr:uid="{CD5FD0BD-1A8D-40EE-9E10-8B27E596EF9C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Sometimes network will send more or less data</t>
      </text>
    </comment>
    <comment ref="D2" authorId="1" shapeId="0" xr:uid="{45201813-3958-4716-96C3-0FEEFB9C8CDA}">
      <text>
        <t>[Threaded comment]
Your version of Excel allows you to read this threaded comment; however, any edits to it will get removed if the file is opened in a newer version of Excel. Learn more: https://go.microsoft.com/fwlink/?linkid=870924
Comment:
    width*height*frame_rate*avg bpp</t>
      </text>
    </comment>
    <comment ref="H2" authorId="2" shapeId="0" xr:uid="{D0116B45-2598-47A3-A556-AEE3A8A0C091}">
      <text>
        <t>[Threaded comment]
Your version of Excel allows you to read this threaded comment; however, any edits to it will get removed if the file is opened in a newer version of Excel. Learn more: https://go.microsoft.com/fwlink/?linkid=870924
Comment:
    ((1080p +audio) + (360p +audio) + (180p +audio))*number_of_user*network_fluctuation</t>
      </text>
    </comment>
    <comment ref="I2" authorId="3" shapeId="0" xr:uid="{1A6D9FC1-100F-4FCF-9D5A-EB6921CA1E5D}">
      <text>
        <t>[Threaded comment]
Your version of Excel allows you to read this threaded comment; however, any edits to it will get removed if the file is opened in a newer version of Excel. Learn more: https://go.microsoft.com/fwlink/?linkid=870924
Comment:
    ((1080p +audio) +(number_of_user -1) * (180p +audio)) * number_of_user * network_fluctuation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tc={1A6AF786-4F25-4277-9779-91A3BE524773}</author>
    <author>tc={9B809BDD-B58B-4CE1-A6F2-0ED464C8D41A}</author>
    <author>tc={75475349-765D-4A68-8D3D-FB1983DE5E60}</author>
    <author>tc={BD74D4F5-FF0B-44D4-BC8E-B4F1C2F7F93A}</author>
  </authors>
  <commentList>
    <comment ref="C2" authorId="0" shapeId="0" xr:uid="{1A6AF786-4F25-4277-9779-91A3BE524773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Sometimes network will send more or less data</t>
      </text>
    </comment>
    <comment ref="D2" authorId="1" shapeId="0" xr:uid="{9B809BDD-B58B-4CE1-A6F2-0ED464C8D41A}">
      <text>
        <t>[Threaded comment]
Your version of Excel allows you to read this threaded comment; however, any edits to it will get removed if the file is opened in a newer version of Excel. Learn more: https://go.microsoft.com/fwlink/?linkid=870924
Comment:
    width*height*frame_rate*avg bpp</t>
      </text>
    </comment>
    <comment ref="H2" authorId="2" shapeId="0" xr:uid="{75475349-765D-4A68-8D3D-FB1983DE5E60}">
      <text>
        <t>[Threaded comment]
Your version of Excel allows you to read this threaded comment; however, any edits to it will get removed if the file is opened in a newer version of Excel. Learn more: https://go.microsoft.com/fwlink/?linkid=870924
Comment:
    ((1080p +audio) + (360p +audio) + (180p +audio))*number_of_user*network_fluctuation</t>
      </text>
    </comment>
    <comment ref="I2" authorId="3" shapeId="0" xr:uid="{BD74D4F5-FF0B-44D4-BC8E-B4F1C2F7F93A}">
      <text>
        <t>[Threaded comment]
Your version of Excel allows you to read this threaded comment; however, any edits to it will get removed if the file is opened in a newer version of Excel. Learn more: https://go.microsoft.com/fwlink/?linkid=870924
Comment:
    ((1080p +audio) +(number_of_user -1) * (180p +audio)) * number_of_user * network_fluctuation</t>
      </text>
    </comment>
  </commentList>
</comments>
</file>

<file path=xl/sharedStrings.xml><?xml version="1.0" encoding="utf-8"?>
<sst xmlns="http://schemas.openxmlformats.org/spreadsheetml/2006/main" count="75" uniqueCount="36">
  <si>
    <t>Number of user</t>
  </si>
  <si>
    <t>1080p stream</t>
  </si>
  <si>
    <t>Network Fluctuation</t>
  </si>
  <si>
    <t>360p stream</t>
  </si>
  <si>
    <t>180p stream</t>
  </si>
  <si>
    <t>Ingress (Mbit/s)</t>
  </si>
  <si>
    <t>Outgress (Mbit/s)</t>
  </si>
  <si>
    <t>Total (Mbit/s)</t>
  </si>
  <si>
    <t>Total( Gbit/s)</t>
  </si>
  <si>
    <t>Audio stream</t>
  </si>
  <si>
    <t>Targeted total con-current users</t>
  </si>
  <si>
    <t>Total con-current rooms</t>
  </si>
  <si>
    <t>c5n.18xlarge</t>
  </si>
  <si>
    <t>vCPU</t>
  </si>
  <si>
    <t>Memory</t>
  </si>
  <si>
    <t>Network Bandwidth (Gbit/s)</t>
  </si>
  <si>
    <t>Network bandwidth needed (Gbit/s)</t>
  </si>
  <si>
    <t>Recommended server (cost saving, less stable):</t>
  </si>
  <si>
    <t>c5n.2xlarge</t>
  </si>
  <si>
    <t>Max instances needed(c5n.18xlarge)</t>
  </si>
  <si>
    <t>Max instances needed(c5n.2xlarge)</t>
  </si>
  <si>
    <t>Price (per month) $</t>
  </si>
  <si>
    <t>Avg Bit per pixel</t>
  </si>
  <si>
    <t>(London)</t>
  </si>
  <si>
    <t>Recommended server(best efficient):</t>
  </si>
  <si>
    <t>Max cost(c5n.18xlarge)</t>
  </si>
  <si>
    <t>Max cost (c5n.2xlarge)</t>
  </si>
  <si>
    <t>Note:</t>
  </si>
  <si>
    <t>(Up to 25,scale down to 12.5 in case of network downgrade)</t>
  </si>
  <si>
    <t xml:space="preserve">This calculation is for Simulcast enabled. 
Each client sends 3 quality videos to the server: best, normal, low. 
</t>
  </si>
  <si>
    <t xml:space="preserve">The server then sends 1 best quality stream of the main speaker, n-1 low quality streams of all other participants to all participants
</t>
  </si>
  <si>
    <t>The server will send all the normal quality videos to the user who enable grid view</t>
  </si>
  <si>
    <t>It can easily be noticed that the quality of the video changes when switching between user videos</t>
  </si>
  <si>
    <t>This calculation is for Simulcast disabled. 
Each client sends 1 best quality videos to the server</t>
  </si>
  <si>
    <t>The server then send best quality video to all participants</t>
  </si>
  <si>
    <t>Simulcast extremely cost the server a lot of bandwidth. It should only disabled when there are low number of people in the room and video quality is important for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</si>
</sst>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43" fontId="0" fillId="0" borderId="0" xfId="1" applyFont="1"/>
    <xf numFmtId="0" fontId="2" fillId="0" borderId="1" xfId="0" applyFont="1" applyBorder="1"/>
    <xf numFmtId="43" fontId="2" fillId="0" borderId="1" xfId="1" applyFont="1" applyBorder="1"/>
    <xf numFmtId="0" fontId="0" fillId="0" borderId="1" xfId="0" applyBorder="1"/>
    <xf numFmtId="43" fontId="0" fillId="0" borderId="1" xfId="1" applyFont="1" applyBorder="1"/>
    <xf numFmtId="0" fontId="2" fillId="2" borderId="1" xfId="0" applyFont="1" applyFill="1" applyBorder="1"/>
    <xf numFmtId="43" fontId="2" fillId="2" borderId="1" xfId="1" applyFont="1" applyFill="1" applyBorder="1"/>
    <xf numFmtId="164" fontId="0" fillId="0" borderId="0" xfId="1" applyNumberFormat="1" applyFont="1"/>
    <xf numFmtId="164" fontId="0" fillId="0" borderId="1" xfId="1" applyNumberFormat="1" applyFont="1" applyBorder="1"/>
    <xf numFmtId="1" fontId="0" fillId="0" borderId="1" xfId="0" applyNumberFormat="1" applyBorder="1"/>
    <xf numFmtId="166" fontId="2" fillId="0" borderId="1" xfId="0" applyNumberFormat="1" applyFont="1" applyBorder="1"/>
    <xf numFmtId="44" fontId="2" fillId="0" borderId="1" xfId="0" applyNumberFormat="1" applyFont="1" applyBorder="1"/>
    <xf numFmtId="164" fontId="2" fillId="2" borderId="1" xfId="1" applyNumberFormat="1" applyFont="1" applyFill="1" applyBorder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" fontId="0" fillId="0" borderId="5" xfId="0" applyNumberFormat="1" applyBorder="1"/>
    <xf numFmtId="1" fontId="2" fillId="0" borderId="4" xfId="1" applyNumberFormat="1" applyFont="1" applyBorder="1"/>
    <xf numFmtId="43" fontId="0" fillId="0" borderId="5" xfId="1" applyFont="1" applyBorder="1"/>
    <xf numFmtId="1" fontId="0" fillId="0" borderId="0" xfId="1" applyNumberFormat="1" applyFont="1" applyBorder="1"/>
    <xf numFmtId="43" fontId="0" fillId="0" borderId="7" xfId="1" applyFont="1" applyBorder="1"/>
    <xf numFmtId="43" fontId="0" fillId="0" borderId="9" xfId="1" applyFont="1" applyBorder="1"/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43" fontId="0" fillId="0" borderId="0" xfId="1" applyFont="1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1" applyNumberFormat="1" applyFont="1" applyBorder="1" applyAlignment="1">
      <alignment vertical="center" wrapText="1"/>
    </xf>
    <xf numFmtId="43" fontId="0" fillId="0" borderId="7" xfId="1" applyFont="1" applyBorder="1" applyAlignment="1">
      <alignment vertical="center" wrapText="1"/>
    </xf>
    <xf numFmtId="44" fontId="2" fillId="0" borderId="2" xfId="2" applyFont="1" applyBorder="1"/>
    <xf numFmtId="0" fontId="3" fillId="0" borderId="0" xfId="0" applyFont="1" applyAlignment="1">
      <alignment vertical="center"/>
    </xf>
    <xf numFmtId="43" fontId="4" fillId="0" borderId="0" xfId="1" quotePrefix="1" applyFont="1" applyAlignment="1">
      <alignment horizontal="left" vertical="top" wrapText="1"/>
    </xf>
    <xf numFmtId="43" fontId="4" fillId="0" borderId="0" xfId="1" applyFont="1" applyAlignment="1">
      <alignment horizontal="left" vertical="top" wrapText="1"/>
    </xf>
    <xf numFmtId="43" fontId="4" fillId="3" borderId="0" xfId="1" applyFont="1" applyFill="1" applyAlignment="1">
      <alignment horizontal="left" vertical="top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niel Nguyen" id="{B3F00A2D-D942-491C-B887-C32694EEB261}" userId="a884a68c6af7bf1b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0-08-04T18:05:44.95" personId="{B3F00A2D-D942-491C-B887-C32694EEB261}" id="{CD5FD0BD-1A8D-40EE-9E10-8B27E596EF9C}">
    <text>Sometimes network will send more or less data</text>
  </threadedComment>
  <threadedComment ref="D2" dT="2020-08-04T18:05:07.78" personId="{B3F00A2D-D942-491C-B887-C32694EEB261}" id="{45201813-3958-4716-96C3-0FEEFB9C8CDA}">
    <text>width*height*frame_rate*avg bpp</text>
  </threadedComment>
  <threadedComment ref="H2" dT="2020-08-04T18:07:11.22" personId="{B3F00A2D-D942-491C-B887-C32694EEB261}" id="{D0116B45-2598-47A3-A556-AEE3A8A0C091}">
    <text>((1080p +audio) + (360p +audio) + (180p +audio))*number_of_user*network_fluctuation</text>
  </threadedComment>
  <threadedComment ref="I2" dT="2020-08-04T18:08:21.57" personId="{B3F00A2D-D942-491C-B887-C32694EEB261}" id="{1A6D9FC1-100F-4FCF-9D5A-EB6921CA1E5D}">
    <text>((1080p +audio) +(number_of_user -1) * (180p +audio)) * number_of_user * network_fluctuation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2" dT="2020-08-04T18:05:44.95" personId="{B3F00A2D-D942-491C-B887-C32694EEB261}" id="{1A6AF786-4F25-4277-9779-91A3BE524773}">
    <text>Sometimes network will send more or less data</text>
  </threadedComment>
  <threadedComment ref="D2" dT="2020-08-04T18:05:07.78" personId="{B3F00A2D-D942-491C-B887-C32694EEB261}" id="{9B809BDD-B58B-4CE1-A6F2-0ED464C8D41A}">
    <text>width*height*frame_rate*avg bpp</text>
  </threadedComment>
  <threadedComment ref="H2" dT="2020-08-04T18:07:11.22" personId="{B3F00A2D-D942-491C-B887-C32694EEB261}" id="{75475349-765D-4A68-8D3D-FB1983DE5E60}">
    <text>((1080p +audio) + (360p +audio) + (180p +audio))*number_of_user*network_fluctuation</text>
  </threadedComment>
  <threadedComment ref="I2" dT="2020-08-04T18:08:21.57" personId="{B3F00A2D-D942-491C-B887-C32694EEB261}" id="{BD74D4F5-FF0B-44D4-BC8E-B4F1C2F7F93A}">
    <text>((1080p +audio) +(number_of_user -1) * (180p +audio)) * number_of_user * network_fluctuation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2E4BC-BD86-46A4-97C7-9247BBF76A05}">
  <dimension ref="A2:Q25"/>
  <sheetViews>
    <sheetView tabSelected="1" zoomScale="95" zoomScaleNormal="95" workbookViewId="0">
      <selection activeCell="K20" sqref="K20"/>
    </sheetView>
  </sheetViews>
  <sheetFormatPr defaultRowHeight="14.4" x14ac:dyDescent="0.3"/>
  <cols>
    <col min="1" max="1" width="13.77734375" customWidth="1"/>
    <col min="2" max="2" width="14.77734375" bestFit="1" customWidth="1"/>
    <col min="3" max="3" width="18.5546875" customWidth="1"/>
    <col min="4" max="4" width="19" style="1" customWidth="1"/>
    <col min="5" max="5" width="12.6640625" style="1" bestFit="1" customWidth="1"/>
    <col min="6" max="6" width="11.33203125" bestFit="1" customWidth="1"/>
    <col min="7" max="7" width="12.21875" bestFit="1" customWidth="1"/>
    <col min="8" max="8" width="14.44140625" style="1" bestFit="1" customWidth="1"/>
    <col min="9" max="9" width="15.88671875" style="1" bestFit="1" customWidth="1"/>
    <col min="10" max="10" width="12.6640625" style="1" bestFit="1" customWidth="1"/>
    <col min="11" max="11" width="12.109375" style="1" bestFit="1" customWidth="1"/>
    <col min="12" max="12" width="21.33203125" customWidth="1"/>
    <col min="13" max="13" width="31.77734375" bestFit="1" customWidth="1"/>
    <col min="14" max="14" width="32.77734375" bestFit="1" customWidth="1"/>
    <col min="15" max="15" width="22.109375" bestFit="1" customWidth="1"/>
    <col min="16" max="16" width="31.6640625" style="8" customWidth="1"/>
    <col min="17" max="17" width="21.5546875" bestFit="1" customWidth="1"/>
  </cols>
  <sheetData>
    <row r="2" spans="1:17" x14ac:dyDescent="0.3">
      <c r="A2" s="6" t="s">
        <v>0</v>
      </c>
      <c r="B2" s="6" t="s">
        <v>22</v>
      </c>
      <c r="C2" s="6" t="s">
        <v>2</v>
      </c>
      <c r="D2" s="7" t="s">
        <v>1</v>
      </c>
      <c r="E2" s="7" t="s">
        <v>3</v>
      </c>
      <c r="F2" s="6" t="s">
        <v>4</v>
      </c>
      <c r="G2" s="6" t="s">
        <v>9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11</v>
      </c>
      <c r="M2" s="6" t="s">
        <v>16</v>
      </c>
      <c r="N2" s="7" t="s">
        <v>19</v>
      </c>
      <c r="O2" s="7" t="s">
        <v>25</v>
      </c>
      <c r="P2" s="13" t="s">
        <v>20</v>
      </c>
      <c r="Q2" s="7" t="s">
        <v>26</v>
      </c>
    </row>
    <row r="3" spans="1:17" x14ac:dyDescent="0.3">
      <c r="A3" s="4">
        <v>10</v>
      </c>
      <c r="B3" s="4">
        <v>0.08</v>
      </c>
      <c r="C3" s="4">
        <v>1.2</v>
      </c>
      <c r="D3" s="5">
        <f>1920*1080*30*B3/1000000</f>
        <v>4.9766399999999997</v>
      </c>
      <c r="E3" s="5">
        <f>640*360*30*B3/1000000</f>
        <v>0.55296000000000001</v>
      </c>
      <c r="F3" s="4">
        <f>320*180*30*B3/1000000</f>
        <v>0.13824</v>
      </c>
      <c r="G3" s="4">
        <v>6.4000000000000001E-2</v>
      </c>
      <c r="H3" s="5">
        <f>(((F3+G3)+(E3+G3)+(D3+G3))*C3)*A3</f>
        <v>70.318079999999995</v>
      </c>
      <c r="I3" s="5">
        <f>((D3+G3)+(F3+G3)*(A3-1))*A3*C3</f>
        <v>82.329599999999985</v>
      </c>
      <c r="J3" s="5">
        <f>I3+H3</f>
        <v>152.64767999999998</v>
      </c>
      <c r="K3" s="3">
        <f>J3/1000</f>
        <v>0.15264767999999998</v>
      </c>
      <c r="L3" s="9">
        <f>$C$15/A3</f>
        <v>10000</v>
      </c>
      <c r="M3" s="2">
        <f>L3*K3</f>
        <v>1526.4767999999999</v>
      </c>
      <c r="N3" s="10">
        <f>M3/$C$19</f>
        <v>15.264767999999998</v>
      </c>
      <c r="O3" s="11">
        <f>N3*$C$20</f>
        <v>50644.836679679996</v>
      </c>
      <c r="P3" s="9">
        <f>M3/$C$24</f>
        <v>122.11814399999999</v>
      </c>
      <c r="Q3" s="12">
        <f>P3*$C$25</f>
        <v>45017.632604159997</v>
      </c>
    </row>
    <row r="4" spans="1:17" x14ac:dyDescent="0.3">
      <c r="A4" s="4">
        <v>11</v>
      </c>
      <c r="B4" s="4">
        <v>0.08</v>
      </c>
      <c r="C4" s="4">
        <v>1.2</v>
      </c>
      <c r="D4" s="5">
        <f t="shared" ref="D4:D13" si="0">1920*1080*30*0.08/1000000</f>
        <v>4.9766399999999997</v>
      </c>
      <c r="E4" s="5">
        <f t="shared" ref="E4:E13" si="1">640*360*30*0.08/1000000</f>
        <v>0.55296000000000001</v>
      </c>
      <c r="F4" s="4">
        <f t="shared" ref="F4:F13" si="2">320*180*30*0.08/1000000</f>
        <v>0.13824</v>
      </c>
      <c r="G4" s="4">
        <v>6.4000000000000001E-2</v>
      </c>
      <c r="H4" s="5">
        <f>(((F4+G4)+(E4+G4)+(D4+G4))*C4)*A4</f>
        <v>77.349887999999993</v>
      </c>
      <c r="I4" s="5">
        <f>((D4+G4)+(F4+G4)*(A4-1))*A4*C4</f>
        <v>93.232127999999989</v>
      </c>
      <c r="J4" s="5">
        <f t="shared" ref="J4:J13" si="3">I4+H4</f>
        <v>170.58201599999998</v>
      </c>
      <c r="K4" s="3">
        <f t="shared" ref="K4:K13" si="4">J4/1000</f>
        <v>0.17058201599999998</v>
      </c>
      <c r="L4" s="9">
        <f>$C$15/A4</f>
        <v>9090.9090909090901</v>
      </c>
      <c r="M4" s="2">
        <f t="shared" ref="M4:M12" si="5">L4*K4</f>
        <v>1550.7455999999997</v>
      </c>
      <c r="N4" s="10">
        <f>M4/$C$19</f>
        <v>15.507455999999998</v>
      </c>
      <c r="O4" s="11">
        <f>N4*$C$20</f>
        <v>51450.017218559995</v>
      </c>
      <c r="P4" s="9">
        <f>M4/$C$24</f>
        <v>124.05964799999998</v>
      </c>
      <c r="Q4" s="12">
        <f>P4*$C$25</f>
        <v>45733.348638719988</v>
      </c>
    </row>
    <row r="5" spans="1:17" x14ac:dyDescent="0.3">
      <c r="A5" s="4">
        <v>12</v>
      </c>
      <c r="B5" s="4">
        <v>0.08</v>
      </c>
      <c r="C5" s="4">
        <v>1.2</v>
      </c>
      <c r="D5" s="5">
        <f t="shared" si="0"/>
        <v>4.9766399999999997</v>
      </c>
      <c r="E5" s="5">
        <f t="shared" si="1"/>
        <v>0.55296000000000001</v>
      </c>
      <c r="F5" s="4">
        <f t="shared" si="2"/>
        <v>0.13824</v>
      </c>
      <c r="G5" s="4">
        <v>6.4000000000000001E-2</v>
      </c>
      <c r="H5" s="5">
        <f>(((F5+G5)+(E5+G5)+(D5+G5))*C5)*A5</f>
        <v>84.381696000000005</v>
      </c>
      <c r="I5" s="5">
        <f>((D5+G5)+(F5+G5)*(A5-1))*A5*C5</f>
        <v>104.62003199999999</v>
      </c>
      <c r="J5" s="5">
        <f t="shared" si="3"/>
        <v>189.00172800000001</v>
      </c>
      <c r="K5" s="3">
        <f t="shared" si="4"/>
        <v>0.18900172800000001</v>
      </c>
      <c r="L5" s="9">
        <f>$C$15/A5</f>
        <v>8333.3333333333339</v>
      </c>
      <c r="M5" s="2">
        <f t="shared" si="5"/>
        <v>1575.0144000000003</v>
      </c>
      <c r="N5" s="10">
        <f>M5/$C$19</f>
        <v>15.750144000000002</v>
      </c>
      <c r="O5" s="11">
        <f>N5*$C$20</f>
        <v>52255.197757440008</v>
      </c>
      <c r="P5" s="9">
        <f>M5/$C$24</f>
        <v>126.00115200000002</v>
      </c>
      <c r="Q5" s="12">
        <f>P5*$C$25</f>
        <v>46449.064673280009</v>
      </c>
    </row>
    <row r="6" spans="1:17" x14ac:dyDescent="0.3">
      <c r="A6" s="4">
        <v>13</v>
      </c>
      <c r="B6" s="4">
        <v>0.08</v>
      </c>
      <c r="C6" s="4">
        <v>1.2</v>
      </c>
      <c r="D6" s="5">
        <f t="shared" si="0"/>
        <v>4.9766399999999997</v>
      </c>
      <c r="E6" s="5">
        <f t="shared" si="1"/>
        <v>0.55296000000000001</v>
      </c>
      <c r="F6" s="4">
        <f t="shared" si="2"/>
        <v>0.13824</v>
      </c>
      <c r="G6" s="4">
        <v>6.4000000000000001E-2</v>
      </c>
      <c r="H6" s="5">
        <f>(((F6+G6)+(E6+G6)+(D6+G6))*C6)*A6</f>
        <v>91.413504000000003</v>
      </c>
      <c r="I6" s="5">
        <f>((D6+G6)+(F6+G6)*(A6-1))*A6*C6</f>
        <v>116.493312</v>
      </c>
      <c r="J6" s="5">
        <f t="shared" si="3"/>
        <v>207.90681599999999</v>
      </c>
      <c r="K6" s="3">
        <f t="shared" si="4"/>
        <v>0.20790681599999999</v>
      </c>
      <c r="L6" s="9">
        <f>$C$15/A6</f>
        <v>7692.3076923076924</v>
      </c>
      <c r="M6" s="2">
        <f t="shared" si="5"/>
        <v>1599.2832000000001</v>
      </c>
      <c r="N6" s="10">
        <f>M6/$C$19</f>
        <v>15.992832</v>
      </c>
      <c r="O6" s="11">
        <f>N6*$C$20</f>
        <v>53060.378296320006</v>
      </c>
      <c r="P6" s="9">
        <f>M6/$C$24</f>
        <v>127.942656</v>
      </c>
      <c r="Q6" s="12">
        <f>P6*$C$25</f>
        <v>47164.78070784</v>
      </c>
    </row>
    <row r="7" spans="1:17" x14ac:dyDescent="0.3">
      <c r="A7" s="4">
        <v>14</v>
      </c>
      <c r="B7" s="4">
        <v>0.08</v>
      </c>
      <c r="C7" s="4">
        <v>1.2</v>
      </c>
      <c r="D7" s="5">
        <f t="shared" si="0"/>
        <v>4.9766399999999997</v>
      </c>
      <c r="E7" s="5">
        <f t="shared" si="1"/>
        <v>0.55296000000000001</v>
      </c>
      <c r="F7" s="4">
        <f t="shared" si="2"/>
        <v>0.13824</v>
      </c>
      <c r="G7" s="4">
        <v>6.4000000000000001E-2</v>
      </c>
      <c r="H7" s="5">
        <f>(((F7+G7)+(E7+G7)+(D7+G7))*C7)*A7</f>
        <v>98.445312000000001</v>
      </c>
      <c r="I7" s="5">
        <f>((D7+G7)+(F7+G7)*(A7-1))*A7*C7</f>
        <v>128.851968</v>
      </c>
      <c r="J7" s="5">
        <f t="shared" si="3"/>
        <v>227.29728</v>
      </c>
      <c r="K7" s="3">
        <f t="shared" si="4"/>
        <v>0.22729727999999999</v>
      </c>
      <c r="L7" s="9">
        <f>$C$15/A7</f>
        <v>7142.8571428571431</v>
      </c>
      <c r="M7" s="2">
        <f t="shared" si="5"/>
        <v>1623.5519999999999</v>
      </c>
      <c r="N7" s="10">
        <f>M7/$C$19</f>
        <v>16.235519999999998</v>
      </c>
      <c r="O7" s="11">
        <f>N7*$C$20</f>
        <v>53865.558835199998</v>
      </c>
      <c r="P7" s="9">
        <f>M7/$C$24</f>
        <v>129.88415999999998</v>
      </c>
      <c r="Q7" s="12">
        <f>P7*$C$25</f>
        <v>47880.496742399991</v>
      </c>
    </row>
    <row r="8" spans="1:17" x14ac:dyDescent="0.3">
      <c r="A8" s="4">
        <v>15</v>
      </c>
      <c r="B8" s="4">
        <v>0.08</v>
      </c>
      <c r="C8" s="4">
        <v>1.2</v>
      </c>
      <c r="D8" s="5">
        <f t="shared" si="0"/>
        <v>4.9766399999999997</v>
      </c>
      <c r="E8" s="5">
        <f t="shared" si="1"/>
        <v>0.55296000000000001</v>
      </c>
      <c r="F8" s="4">
        <f t="shared" si="2"/>
        <v>0.13824</v>
      </c>
      <c r="G8" s="4">
        <v>6.4000000000000001E-2</v>
      </c>
      <c r="H8" s="5">
        <f>(((F8+G8)+(E8+G8)+(D8+G8))*C8)*A8</f>
        <v>105.47712</v>
      </c>
      <c r="I8" s="5">
        <f>((D8+G8)+(F8+G8)*(A8-1))*A8*C8</f>
        <v>141.696</v>
      </c>
      <c r="J8" s="5">
        <f t="shared" si="3"/>
        <v>247.17311999999998</v>
      </c>
      <c r="K8" s="3">
        <f t="shared" si="4"/>
        <v>0.24717312</v>
      </c>
      <c r="L8" s="9">
        <f>$C$15/A8</f>
        <v>6666.666666666667</v>
      </c>
      <c r="M8" s="2">
        <f t="shared" si="5"/>
        <v>1647.8208</v>
      </c>
      <c r="N8" s="10">
        <f>M8/$C$19</f>
        <v>16.478207999999999</v>
      </c>
      <c r="O8" s="11">
        <f>N8*$C$20</f>
        <v>54670.739374079996</v>
      </c>
      <c r="P8" s="9">
        <f>M8/$C$24</f>
        <v>131.82566399999999</v>
      </c>
      <c r="Q8" s="12">
        <f>P8*$C$25</f>
        <v>48596.212776959997</v>
      </c>
    </row>
    <row r="9" spans="1:17" x14ac:dyDescent="0.3">
      <c r="A9" s="4">
        <v>16</v>
      </c>
      <c r="B9" s="4">
        <v>0.08</v>
      </c>
      <c r="C9" s="4">
        <v>1.2</v>
      </c>
      <c r="D9" s="5">
        <f t="shared" si="0"/>
        <v>4.9766399999999997</v>
      </c>
      <c r="E9" s="5">
        <f t="shared" si="1"/>
        <v>0.55296000000000001</v>
      </c>
      <c r="F9" s="4">
        <f t="shared" si="2"/>
        <v>0.13824</v>
      </c>
      <c r="G9" s="4">
        <v>6.4000000000000001E-2</v>
      </c>
      <c r="H9" s="5">
        <f>(((F9+G9)+(E9+G9)+(D9+G9))*C9)*A9</f>
        <v>112.508928</v>
      </c>
      <c r="I9" s="5">
        <f>((D9+G9)+(F9+G9)*(A9-1))*A9*C9</f>
        <v>155.025408</v>
      </c>
      <c r="J9" s="5">
        <f t="shared" si="3"/>
        <v>267.534336</v>
      </c>
      <c r="K9" s="3">
        <f t="shared" si="4"/>
        <v>0.26753433599999998</v>
      </c>
      <c r="L9" s="9">
        <f>$C$15/A9</f>
        <v>6250</v>
      </c>
      <c r="M9" s="2">
        <f t="shared" si="5"/>
        <v>1672.0895999999998</v>
      </c>
      <c r="N9" s="10">
        <f>M9/$C$19</f>
        <v>16.720895999999996</v>
      </c>
      <c r="O9" s="11">
        <f>N9*$C$20</f>
        <v>55475.919912959995</v>
      </c>
      <c r="P9" s="9">
        <f>M9/$C$24</f>
        <v>133.76716799999997</v>
      </c>
      <c r="Q9" s="12">
        <f>P9*$C$25</f>
        <v>49311.928811519989</v>
      </c>
    </row>
    <row r="10" spans="1:17" x14ac:dyDescent="0.3">
      <c r="A10" s="4">
        <v>17</v>
      </c>
      <c r="B10" s="4">
        <v>0.08</v>
      </c>
      <c r="C10" s="4">
        <v>1.2</v>
      </c>
      <c r="D10" s="5">
        <f t="shared" si="0"/>
        <v>4.9766399999999997</v>
      </c>
      <c r="E10" s="5">
        <f t="shared" si="1"/>
        <v>0.55296000000000001</v>
      </c>
      <c r="F10" s="4">
        <f t="shared" si="2"/>
        <v>0.13824</v>
      </c>
      <c r="G10" s="4">
        <v>6.4000000000000001E-2</v>
      </c>
      <c r="H10" s="5">
        <f>(((F10+G10)+(E10+G10)+(D10+G10))*C10)*A10</f>
        <v>119.540736</v>
      </c>
      <c r="I10" s="5">
        <f>((D10+G10)+(F10+G10)*(A10-1))*A10*C10</f>
        <v>168.84019199999997</v>
      </c>
      <c r="J10" s="5">
        <f t="shared" si="3"/>
        <v>288.38092799999998</v>
      </c>
      <c r="K10" s="3">
        <f t="shared" si="4"/>
        <v>0.28838092799999998</v>
      </c>
      <c r="L10" s="9">
        <f>$C$15/A10</f>
        <v>5882.3529411764703</v>
      </c>
      <c r="M10" s="2">
        <f t="shared" si="5"/>
        <v>1696.3583999999998</v>
      </c>
      <c r="N10" s="10">
        <f>M10/$C$19</f>
        <v>16.963583999999997</v>
      </c>
      <c r="O10" s="11">
        <f>N10*$C$20</f>
        <v>56281.100451839993</v>
      </c>
      <c r="P10" s="9">
        <f>M10/$C$24</f>
        <v>135.70867199999998</v>
      </c>
      <c r="Q10" s="12">
        <f>P10*$C$25</f>
        <v>50027.644846079987</v>
      </c>
    </row>
    <row r="11" spans="1:17" x14ac:dyDescent="0.3">
      <c r="A11" s="4">
        <v>18</v>
      </c>
      <c r="B11" s="4">
        <v>0.08</v>
      </c>
      <c r="C11" s="4">
        <v>1.2</v>
      </c>
      <c r="D11" s="5">
        <f t="shared" si="0"/>
        <v>4.9766399999999997</v>
      </c>
      <c r="E11" s="5">
        <f t="shared" si="1"/>
        <v>0.55296000000000001</v>
      </c>
      <c r="F11" s="4">
        <f t="shared" si="2"/>
        <v>0.13824</v>
      </c>
      <c r="G11" s="4">
        <v>6.4000000000000001E-2</v>
      </c>
      <c r="H11" s="5">
        <f>(((F11+G11)+(E11+G11)+(D11+G11))*C11)*A11</f>
        <v>126.57254399999999</v>
      </c>
      <c r="I11" s="5">
        <f>((D11+G11)+(F11+G11)*(A11-1))*A11*C11</f>
        <v>183.14035199999998</v>
      </c>
      <c r="J11" s="5">
        <f t="shared" si="3"/>
        <v>309.712896</v>
      </c>
      <c r="K11" s="3">
        <f t="shared" si="4"/>
        <v>0.30971289600000002</v>
      </c>
      <c r="L11" s="9">
        <f>$C$15/A11</f>
        <v>5555.5555555555557</v>
      </c>
      <c r="M11" s="2">
        <f t="shared" si="5"/>
        <v>1720.6272000000001</v>
      </c>
      <c r="N11" s="10">
        <f>M11/$C$19</f>
        <v>17.206272000000002</v>
      </c>
      <c r="O11" s="11">
        <f>N11*$C$20</f>
        <v>57086.280990720014</v>
      </c>
      <c r="P11" s="9">
        <f>M11/$C$24</f>
        <v>137.65017600000002</v>
      </c>
      <c r="Q11" s="12">
        <f>P11*$C$25</f>
        <v>50743.360880640001</v>
      </c>
    </row>
    <row r="12" spans="1:17" x14ac:dyDescent="0.3">
      <c r="A12" s="4">
        <v>19</v>
      </c>
      <c r="B12" s="4">
        <v>0.08</v>
      </c>
      <c r="C12" s="4">
        <v>1.2</v>
      </c>
      <c r="D12" s="5">
        <f t="shared" si="0"/>
        <v>4.9766399999999997</v>
      </c>
      <c r="E12" s="5">
        <f t="shared" si="1"/>
        <v>0.55296000000000001</v>
      </c>
      <c r="F12" s="4">
        <f t="shared" si="2"/>
        <v>0.13824</v>
      </c>
      <c r="G12" s="4">
        <v>6.4000000000000001E-2</v>
      </c>
      <c r="H12" s="5">
        <f>(((F12+G12)+(E12+G12)+(D12+G12))*C12)*A12</f>
        <v>133.60435200000001</v>
      </c>
      <c r="I12" s="5">
        <f>((D12+G12)+(F12+G12)*(A12-1))*A12*C12</f>
        <v>197.92588799999996</v>
      </c>
      <c r="J12" s="5">
        <f t="shared" si="3"/>
        <v>331.53023999999994</v>
      </c>
      <c r="K12" s="3">
        <f t="shared" si="4"/>
        <v>0.33153023999999992</v>
      </c>
      <c r="L12" s="9">
        <f>$C$15/A12</f>
        <v>5263.1578947368425</v>
      </c>
      <c r="M12" s="2">
        <f t="shared" si="5"/>
        <v>1744.8959999999997</v>
      </c>
      <c r="N12" s="10">
        <f>M12/$C$19</f>
        <v>17.448959999999996</v>
      </c>
      <c r="O12" s="11">
        <f>N12*$C$20</f>
        <v>57891.46152959999</v>
      </c>
      <c r="P12" s="9">
        <f>M12/$C$24</f>
        <v>139.59167999999997</v>
      </c>
      <c r="Q12" s="12">
        <f>P12*$C$25</f>
        <v>51459.076915199985</v>
      </c>
    </row>
    <row r="13" spans="1:17" x14ac:dyDescent="0.3">
      <c r="A13" s="4">
        <v>20</v>
      </c>
      <c r="B13" s="4">
        <v>0.08</v>
      </c>
      <c r="C13" s="4">
        <v>1.2</v>
      </c>
      <c r="D13" s="5">
        <f t="shared" si="0"/>
        <v>4.9766399999999997</v>
      </c>
      <c r="E13" s="5">
        <f t="shared" si="1"/>
        <v>0.55296000000000001</v>
      </c>
      <c r="F13" s="4">
        <f t="shared" si="2"/>
        <v>0.13824</v>
      </c>
      <c r="G13" s="4">
        <v>6.4000000000000001E-2</v>
      </c>
      <c r="H13" s="5">
        <f>(((F13+G13)+(E13+G13)+(D13+G13))*C13)*A13</f>
        <v>140.63615999999999</v>
      </c>
      <c r="I13" s="5">
        <f>((D13+G13)+(F13+G13)*(A13-1))*A13*C13</f>
        <v>213.19680000000002</v>
      </c>
      <c r="J13" s="5">
        <f t="shared" si="3"/>
        <v>353.83296000000001</v>
      </c>
      <c r="K13" s="3">
        <f t="shared" si="4"/>
        <v>0.35383296000000003</v>
      </c>
      <c r="L13" s="9">
        <f>$C$15/A13</f>
        <v>5000</v>
      </c>
      <c r="M13" s="2">
        <f>L13*K13</f>
        <v>1769.1648000000002</v>
      </c>
      <c r="N13" s="10">
        <f>M13/$C$19</f>
        <v>17.691648000000001</v>
      </c>
      <c r="O13" s="11">
        <f>N13*$C$20</f>
        <v>58696.642068480003</v>
      </c>
      <c r="P13" s="9">
        <f>M13/$C$24</f>
        <v>141.53318400000001</v>
      </c>
      <c r="Q13" s="12">
        <f>P13*$C$25</f>
        <v>52174.792949759998</v>
      </c>
    </row>
    <row r="15" spans="1:17" ht="50.4" customHeight="1" x14ac:dyDescent="0.3">
      <c r="A15" s="14" t="s">
        <v>10</v>
      </c>
      <c r="B15" s="15"/>
      <c r="C15" s="16">
        <v>100000</v>
      </c>
      <c r="G15" s="34" t="s">
        <v>27</v>
      </c>
      <c r="H15" s="35" t="s">
        <v>29</v>
      </c>
      <c r="I15" s="35"/>
      <c r="J15" s="35"/>
    </row>
    <row r="16" spans="1:17" ht="27" customHeight="1" x14ac:dyDescent="0.3">
      <c r="A16" s="14" t="s">
        <v>24</v>
      </c>
      <c r="B16" s="15"/>
      <c r="C16" s="17" t="s">
        <v>12</v>
      </c>
      <c r="D16" s="18"/>
      <c r="E16" s="24"/>
      <c r="H16" s="35" t="s">
        <v>30</v>
      </c>
      <c r="I16" s="35"/>
      <c r="J16" s="35"/>
    </row>
    <row r="17" spans="1:10" ht="14.4" customHeight="1" x14ac:dyDescent="0.3">
      <c r="A17" s="26" t="s">
        <v>13</v>
      </c>
      <c r="B17" s="25"/>
      <c r="C17" s="19">
        <v>72</v>
      </c>
      <c r="D17" s="20"/>
      <c r="H17" s="35"/>
      <c r="I17" s="35"/>
      <c r="J17" s="35"/>
    </row>
    <row r="18" spans="1:10" ht="14.4" customHeight="1" x14ac:dyDescent="0.3">
      <c r="A18" s="26" t="s">
        <v>14</v>
      </c>
      <c r="B18" s="25"/>
      <c r="C18" s="19">
        <v>192</v>
      </c>
      <c r="D18" s="20"/>
      <c r="H18" s="35"/>
      <c r="I18" s="35"/>
      <c r="J18" s="35"/>
    </row>
    <row r="19" spans="1:10" ht="14.4" customHeight="1" x14ac:dyDescent="0.3">
      <c r="A19" s="26" t="s">
        <v>15</v>
      </c>
      <c r="B19" s="25"/>
      <c r="C19" s="19">
        <v>100</v>
      </c>
      <c r="D19" s="20"/>
      <c r="H19" s="35" t="s">
        <v>31</v>
      </c>
      <c r="I19" s="35"/>
      <c r="J19" s="35"/>
    </row>
    <row r="20" spans="1:10" ht="14.4" customHeight="1" x14ac:dyDescent="0.3">
      <c r="A20" s="28" t="s">
        <v>21</v>
      </c>
      <c r="B20" s="27"/>
      <c r="C20" s="33">
        <v>3317.76</v>
      </c>
      <c r="D20" s="21" t="s">
        <v>23</v>
      </c>
      <c r="H20" s="35"/>
      <c r="I20" s="35"/>
      <c r="J20" s="35"/>
    </row>
    <row r="21" spans="1:10" ht="37.799999999999997" customHeight="1" x14ac:dyDescent="0.3">
      <c r="A21" s="22" t="s">
        <v>17</v>
      </c>
      <c r="B21" s="23"/>
      <c r="C21" s="17" t="s">
        <v>18</v>
      </c>
      <c r="D21" s="18"/>
      <c r="E21" s="24"/>
      <c r="H21" s="35"/>
      <c r="I21" s="35"/>
      <c r="J21" s="35"/>
    </row>
    <row r="22" spans="1:10" x14ac:dyDescent="0.3">
      <c r="A22" s="26" t="s">
        <v>13</v>
      </c>
      <c r="B22" s="25"/>
      <c r="C22" s="19">
        <v>8</v>
      </c>
      <c r="D22" s="20"/>
      <c r="H22" s="36" t="s">
        <v>32</v>
      </c>
      <c r="I22" s="36"/>
      <c r="J22" s="36"/>
    </row>
    <row r="23" spans="1:10" x14ac:dyDescent="0.3">
      <c r="A23" s="26" t="s">
        <v>14</v>
      </c>
      <c r="B23" s="25"/>
      <c r="C23" s="19">
        <v>21</v>
      </c>
      <c r="D23" s="20"/>
      <c r="H23" s="36"/>
      <c r="I23" s="36"/>
      <c r="J23" s="36"/>
    </row>
    <row r="24" spans="1:10" ht="42.6" customHeight="1" x14ac:dyDescent="0.3">
      <c r="A24" s="29" t="s">
        <v>15</v>
      </c>
      <c r="B24" s="30"/>
      <c r="C24" s="31">
        <v>12.5</v>
      </c>
      <c r="D24" s="32" t="s">
        <v>28</v>
      </c>
      <c r="H24" s="36"/>
      <c r="I24" s="36"/>
      <c r="J24" s="36"/>
    </row>
    <row r="25" spans="1:10" x14ac:dyDescent="0.3">
      <c r="A25" s="28" t="s">
        <v>21</v>
      </c>
      <c r="B25" s="27"/>
      <c r="C25" s="33">
        <v>368.64</v>
      </c>
      <c r="D25" s="21" t="s">
        <v>23</v>
      </c>
    </row>
  </sheetData>
  <mergeCells count="15">
    <mergeCell ref="H22:J24"/>
    <mergeCell ref="H15:J15"/>
    <mergeCell ref="H16:J18"/>
    <mergeCell ref="H19:J21"/>
    <mergeCell ref="A22:B22"/>
    <mergeCell ref="A23:B23"/>
    <mergeCell ref="A24:B24"/>
    <mergeCell ref="A25:B25"/>
    <mergeCell ref="A21:B21"/>
    <mergeCell ref="A17:B17"/>
    <mergeCell ref="A18:B18"/>
    <mergeCell ref="A19:B19"/>
    <mergeCell ref="A20:B20"/>
    <mergeCell ref="A15:B15"/>
    <mergeCell ref="A16:B16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31A3-001B-4C78-B5A9-D21329749C84}">
  <dimension ref="A2:Q25"/>
  <sheetViews>
    <sheetView workbookViewId="0">
      <selection activeCell="I3" sqref="I3:I13"/>
    </sheetView>
  </sheetViews>
  <sheetFormatPr defaultRowHeight="14.4" x14ac:dyDescent="0.3"/>
  <cols>
    <col min="1" max="1" width="13.77734375" customWidth="1"/>
    <col min="2" max="2" width="14.77734375" bestFit="1" customWidth="1"/>
    <col min="3" max="3" width="18.5546875" customWidth="1"/>
    <col min="4" max="4" width="19" style="1" customWidth="1"/>
    <col min="5" max="5" width="12.6640625" style="1" bestFit="1" customWidth="1"/>
    <col min="6" max="6" width="11.33203125" bestFit="1" customWidth="1"/>
    <col min="7" max="7" width="12.21875" bestFit="1" customWidth="1"/>
    <col min="8" max="8" width="14.44140625" style="1" bestFit="1" customWidth="1"/>
    <col min="9" max="9" width="15.88671875" style="1" bestFit="1" customWidth="1"/>
    <col min="10" max="10" width="12.6640625" style="1" bestFit="1" customWidth="1"/>
    <col min="11" max="11" width="12.109375" style="1" bestFit="1" customWidth="1"/>
    <col min="12" max="12" width="21.33203125" customWidth="1"/>
    <col min="13" max="13" width="31.77734375" bestFit="1" customWidth="1"/>
    <col min="14" max="14" width="32.77734375" bestFit="1" customWidth="1"/>
    <col min="15" max="15" width="22.109375" bestFit="1" customWidth="1"/>
    <col min="16" max="16" width="31.6640625" style="8" customWidth="1"/>
    <col min="17" max="17" width="21.5546875" bestFit="1" customWidth="1"/>
  </cols>
  <sheetData>
    <row r="2" spans="1:17" x14ac:dyDescent="0.3">
      <c r="A2" s="6" t="s">
        <v>0</v>
      </c>
      <c r="B2" s="6" t="s">
        <v>22</v>
      </c>
      <c r="C2" s="6" t="s">
        <v>2</v>
      </c>
      <c r="D2" s="7" t="s">
        <v>1</v>
      </c>
      <c r="E2" s="7" t="s">
        <v>3</v>
      </c>
      <c r="F2" s="6" t="s">
        <v>4</v>
      </c>
      <c r="G2" s="6" t="s">
        <v>9</v>
      </c>
      <c r="H2" s="7" t="s">
        <v>5</v>
      </c>
      <c r="I2" s="7" t="s">
        <v>6</v>
      </c>
      <c r="J2" s="7" t="s">
        <v>7</v>
      </c>
      <c r="K2" s="7" t="s">
        <v>8</v>
      </c>
      <c r="L2" s="7" t="s">
        <v>11</v>
      </c>
      <c r="M2" s="6" t="s">
        <v>16</v>
      </c>
      <c r="N2" s="7" t="s">
        <v>19</v>
      </c>
      <c r="O2" s="7" t="s">
        <v>25</v>
      </c>
      <c r="P2" s="13" t="s">
        <v>20</v>
      </c>
      <c r="Q2" s="7" t="s">
        <v>26</v>
      </c>
    </row>
    <row r="3" spans="1:17" x14ac:dyDescent="0.3">
      <c r="A3" s="4">
        <v>3</v>
      </c>
      <c r="B3" s="4">
        <v>0.08</v>
      </c>
      <c r="C3" s="4">
        <v>1.2</v>
      </c>
      <c r="D3" s="5">
        <f>1920*1080*30*B3/1000000</f>
        <v>4.9766399999999997</v>
      </c>
      <c r="E3" s="5">
        <f>640*360*30*B3/1000000</f>
        <v>0.55296000000000001</v>
      </c>
      <c r="F3" s="4">
        <f>320*180*30*B3/1000000</f>
        <v>0.13824</v>
      </c>
      <c r="G3" s="4">
        <v>6.4000000000000001E-2</v>
      </c>
      <c r="H3" s="5">
        <f>((D3+G3)*C3)*A3</f>
        <v>18.146304000000001</v>
      </c>
      <c r="I3" s="5">
        <f>(D3+G3)*A3*A3*C3</f>
        <v>54.438911999999995</v>
      </c>
      <c r="J3" s="5">
        <f>I3+H3</f>
        <v>72.585216000000003</v>
      </c>
      <c r="K3" s="3">
        <f>J3/1000</f>
        <v>7.2585216000000008E-2</v>
      </c>
      <c r="L3" s="9">
        <f>$C$15/A3</f>
        <v>33333.333333333336</v>
      </c>
      <c r="M3" s="2">
        <f>L3*K3</f>
        <v>2419.5072000000005</v>
      </c>
      <c r="N3" s="10">
        <f>M3/$C$19</f>
        <v>24.195072000000003</v>
      </c>
      <c r="O3" s="11">
        <f>N3*$C$20</f>
        <v>80273.442078720022</v>
      </c>
      <c r="P3" s="9">
        <f>M3/$C$24</f>
        <v>193.56057600000003</v>
      </c>
      <c r="Q3" s="12">
        <f>P3*$C$25</f>
        <v>71354.170736640008</v>
      </c>
    </row>
    <row r="4" spans="1:17" x14ac:dyDescent="0.3">
      <c r="A4" s="4">
        <v>4</v>
      </c>
      <c r="B4" s="4">
        <v>0.08</v>
      </c>
      <c r="C4" s="4">
        <v>1.2</v>
      </c>
      <c r="D4" s="5">
        <f t="shared" ref="D4:D13" si="0">1920*1080*30*0.08/1000000</f>
        <v>4.9766399999999997</v>
      </c>
      <c r="E4" s="5">
        <f t="shared" ref="E4:E13" si="1">640*360*30*0.08/1000000</f>
        <v>0.55296000000000001</v>
      </c>
      <c r="F4" s="4">
        <f t="shared" ref="F4:F13" si="2">320*180*30*0.08/1000000</f>
        <v>0.13824</v>
      </c>
      <c r="G4" s="4">
        <v>6.4000000000000001E-2</v>
      </c>
      <c r="H4" s="5">
        <f t="shared" ref="H4:H13" si="3">((D4+G4)*C4)*A4</f>
        <v>24.195072</v>
      </c>
      <c r="I4" s="5">
        <f t="shared" ref="I4:I13" si="4">(D4+G4)*A4*A4*C4</f>
        <v>96.780287999999999</v>
      </c>
      <c r="J4" s="5">
        <f t="shared" ref="J4:J13" si="5">I4+H4</f>
        <v>120.97535999999999</v>
      </c>
      <c r="K4" s="3">
        <f t="shared" ref="K4:K13" si="6">J4/1000</f>
        <v>0.12097535999999999</v>
      </c>
      <c r="L4" s="9">
        <f>$C$15/A4</f>
        <v>25000</v>
      </c>
      <c r="M4" s="2">
        <f t="shared" ref="M4:M12" si="7">L4*K4</f>
        <v>3024.3839999999996</v>
      </c>
      <c r="N4" s="10">
        <f>M4/$C$19</f>
        <v>30.243839999999995</v>
      </c>
      <c r="O4" s="11">
        <f>N4*$C$20</f>
        <v>100341.8025984</v>
      </c>
      <c r="P4" s="9">
        <f>M4/$C$24</f>
        <v>241.95071999999996</v>
      </c>
      <c r="Q4" s="12">
        <f>P4*$C$25</f>
        <v>89192.713420799977</v>
      </c>
    </row>
    <row r="5" spans="1:17" x14ac:dyDescent="0.3">
      <c r="A5" s="4">
        <v>5</v>
      </c>
      <c r="B5" s="4">
        <v>0.08</v>
      </c>
      <c r="C5" s="4">
        <v>1.2</v>
      </c>
      <c r="D5" s="5">
        <f t="shared" si="0"/>
        <v>4.9766399999999997</v>
      </c>
      <c r="E5" s="5">
        <f t="shared" si="1"/>
        <v>0.55296000000000001</v>
      </c>
      <c r="F5" s="4">
        <f t="shared" si="2"/>
        <v>0.13824</v>
      </c>
      <c r="G5" s="4">
        <v>6.4000000000000001E-2</v>
      </c>
      <c r="H5" s="5">
        <f t="shared" si="3"/>
        <v>30.243839999999999</v>
      </c>
      <c r="I5" s="5">
        <f t="shared" si="4"/>
        <v>151.21919999999997</v>
      </c>
      <c r="J5" s="5">
        <f t="shared" si="5"/>
        <v>181.46303999999998</v>
      </c>
      <c r="K5" s="3">
        <f t="shared" si="6"/>
        <v>0.18146303999999996</v>
      </c>
      <c r="L5" s="9">
        <f>$C$15/A5</f>
        <v>20000</v>
      </c>
      <c r="M5" s="2">
        <f t="shared" si="7"/>
        <v>3629.2607999999991</v>
      </c>
      <c r="N5" s="10">
        <f>M5/$C$19</f>
        <v>36.292607999999994</v>
      </c>
      <c r="O5" s="11">
        <f>N5*$C$20</f>
        <v>120410.16311807999</v>
      </c>
      <c r="P5" s="9">
        <f>M5/$C$24</f>
        <v>290.34086399999995</v>
      </c>
      <c r="Q5" s="12">
        <f>P5*$C$25</f>
        <v>107031.25610495998</v>
      </c>
    </row>
    <row r="6" spans="1:17" x14ac:dyDescent="0.3">
      <c r="A6" s="4">
        <v>6</v>
      </c>
      <c r="B6" s="4">
        <v>0.08</v>
      </c>
      <c r="C6" s="4">
        <v>1.2</v>
      </c>
      <c r="D6" s="5">
        <f t="shared" si="0"/>
        <v>4.9766399999999997</v>
      </c>
      <c r="E6" s="5">
        <f t="shared" si="1"/>
        <v>0.55296000000000001</v>
      </c>
      <c r="F6" s="4">
        <f t="shared" si="2"/>
        <v>0.13824</v>
      </c>
      <c r="G6" s="4">
        <v>6.4000000000000001E-2</v>
      </c>
      <c r="H6" s="5">
        <f t="shared" si="3"/>
        <v>36.292608000000001</v>
      </c>
      <c r="I6" s="5">
        <f t="shared" si="4"/>
        <v>217.75564799999998</v>
      </c>
      <c r="J6" s="5">
        <f t="shared" si="5"/>
        <v>254.04825599999998</v>
      </c>
      <c r="K6" s="3">
        <f t="shared" si="6"/>
        <v>0.25404825599999997</v>
      </c>
      <c r="L6" s="9">
        <f>$C$15/A6</f>
        <v>16666.666666666668</v>
      </c>
      <c r="M6" s="2">
        <f t="shared" si="7"/>
        <v>4234.1376</v>
      </c>
      <c r="N6" s="10">
        <f>M6/$C$19</f>
        <v>42.341375999999997</v>
      </c>
      <c r="O6" s="11">
        <f>N6*$C$20</f>
        <v>140478.52363775999</v>
      </c>
      <c r="P6" s="9">
        <f>M6/$C$24</f>
        <v>338.73100799999997</v>
      </c>
      <c r="Q6" s="12">
        <f>P6*$C$25</f>
        <v>124869.79878911999</v>
      </c>
    </row>
    <row r="7" spans="1:17" x14ac:dyDescent="0.3">
      <c r="A7" s="4">
        <v>7</v>
      </c>
      <c r="B7" s="4">
        <v>0.08</v>
      </c>
      <c r="C7" s="4">
        <v>1.2</v>
      </c>
      <c r="D7" s="5">
        <f t="shared" si="0"/>
        <v>4.9766399999999997</v>
      </c>
      <c r="E7" s="5">
        <f t="shared" si="1"/>
        <v>0.55296000000000001</v>
      </c>
      <c r="F7" s="4">
        <f t="shared" si="2"/>
        <v>0.13824</v>
      </c>
      <c r="G7" s="4">
        <v>6.4000000000000001E-2</v>
      </c>
      <c r="H7" s="5">
        <f t="shared" si="3"/>
        <v>42.341375999999997</v>
      </c>
      <c r="I7" s="5">
        <f t="shared" si="4"/>
        <v>296.38963200000001</v>
      </c>
      <c r="J7" s="5">
        <f t="shared" si="5"/>
        <v>338.73100799999997</v>
      </c>
      <c r="K7" s="3">
        <f t="shared" si="6"/>
        <v>0.338731008</v>
      </c>
      <c r="L7" s="9">
        <f>$C$15/A7</f>
        <v>14285.714285714286</v>
      </c>
      <c r="M7" s="2">
        <f t="shared" si="7"/>
        <v>4839.0144</v>
      </c>
      <c r="N7" s="10">
        <f>M7/$C$19</f>
        <v>48.390143999999999</v>
      </c>
      <c r="O7" s="11">
        <f>N7*$C$20</f>
        <v>160546.88415744001</v>
      </c>
      <c r="P7" s="9">
        <f>M7/$C$24</f>
        <v>387.121152</v>
      </c>
      <c r="Q7" s="12">
        <f>P7*$C$25</f>
        <v>142708.34147327999</v>
      </c>
    </row>
    <row r="8" spans="1:17" x14ac:dyDescent="0.3">
      <c r="A8" s="4">
        <v>8</v>
      </c>
      <c r="B8" s="4">
        <v>0.08</v>
      </c>
      <c r="C8" s="4">
        <v>1.2</v>
      </c>
      <c r="D8" s="5">
        <f t="shared" si="0"/>
        <v>4.9766399999999997</v>
      </c>
      <c r="E8" s="5">
        <f t="shared" si="1"/>
        <v>0.55296000000000001</v>
      </c>
      <c r="F8" s="4">
        <f t="shared" si="2"/>
        <v>0.13824</v>
      </c>
      <c r="G8" s="4">
        <v>6.4000000000000001E-2</v>
      </c>
      <c r="H8" s="5">
        <f t="shared" si="3"/>
        <v>48.390143999999999</v>
      </c>
      <c r="I8" s="5">
        <f t="shared" si="4"/>
        <v>387.121152</v>
      </c>
      <c r="J8" s="5">
        <f t="shared" si="5"/>
        <v>435.51129600000002</v>
      </c>
      <c r="K8" s="3">
        <f t="shared" si="6"/>
        <v>0.43551129599999999</v>
      </c>
      <c r="L8" s="9">
        <f>$C$15/A8</f>
        <v>12500</v>
      </c>
      <c r="M8" s="2">
        <f t="shared" si="7"/>
        <v>5443.8912</v>
      </c>
      <c r="N8" s="10">
        <f>M8/$C$19</f>
        <v>54.438912000000002</v>
      </c>
      <c r="O8" s="11">
        <f>N8*$C$20</f>
        <v>180615.24467712</v>
      </c>
      <c r="P8" s="9">
        <f>M8/$C$24</f>
        <v>435.51129600000002</v>
      </c>
      <c r="Q8" s="12">
        <f>P8*$C$25</f>
        <v>160546.88415744001</v>
      </c>
    </row>
    <row r="9" spans="1:17" x14ac:dyDescent="0.3">
      <c r="A9" s="4">
        <v>9</v>
      </c>
      <c r="B9" s="4">
        <v>0.08</v>
      </c>
      <c r="C9" s="4">
        <v>1.2</v>
      </c>
      <c r="D9" s="5">
        <f t="shared" si="0"/>
        <v>4.9766399999999997</v>
      </c>
      <c r="E9" s="5">
        <f t="shared" si="1"/>
        <v>0.55296000000000001</v>
      </c>
      <c r="F9" s="4">
        <f t="shared" si="2"/>
        <v>0.13824</v>
      </c>
      <c r="G9" s="4">
        <v>6.4000000000000001E-2</v>
      </c>
      <c r="H9" s="5">
        <f t="shared" si="3"/>
        <v>54.438912000000002</v>
      </c>
      <c r="I9" s="5">
        <f t="shared" si="4"/>
        <v>489.95020799999998</v>
      </c>
      <c r="J9" s="5">
        <f t="shared" si="5"/>
        <v>544.38911999999993</v>
      </c>
      <c r="K9" s="3">
        <f t="shared" si="6"/>
        <v>0.54438911999999995</v>
      </c>
      <c r="L9" s="9">
        <f>$C$15/A9</f>
        <v>11111.111111111111</v>
      </c>
      <c r="M9" s="2">
        <f t="shared" si="7"/>
        <v>6048.7679999999991</v>
      </c>
      <c r="N9" s="10">
        <f>M9/$C$19</f>
        <v>60.48767999999999</v>
      </c>
      <c r="O9" s="11">
        <f>N9*$C$20</f>
        <v>200683.6051968</v>
      </c>
      <c r="P9" s="9">
        <f>M9/$C$24</f>
        <v>483.90143999999992</v>
      </c>
      <c r="Q9" s="12">
        <f>P9*$C$25</f>
        <v>178385.42684159995</v>
      </c>
    </row>
    <row r="10" spans="1:17" x14ac:dyDescent="0.3">
      <c r="A10" s="4">
        <v>10</v>
      </c>
      <c r="B10" s="4">
        <v>0.08</v>
      </c>
      <c r="C10" s="4">
        <v>1.2</v>
      </c>
      <c r="D10" s="5">
        <f t="shared" si="0"/>
        <v>4.9766399999999997</v>
      </c>
      <c r="E10" s="5">
        <f t="shared" si="1"/>
        <v>0.55296000000000001</v>
      </c>
      <c r="F10" s="4">
        <f t="shared" si="2"/>
        <v>0.13824</v>
      </c>
      <c r="G10" s="4">
        <v>6.4000000000000001E-2</v>
      </c>
      <c r="H10" s="5">
        <f t="shared" si="3"/>
        <v>60.487679999999997</v>
      </c>
      <c r="I10" s="5">
        <f t="shared" si="4"/>
        <v>604.87679999999989</v>
      </c>
      <c r="J10" s="5">
        <f t="shared" si="5"/>
        <v>665.36447999999984</v>
      </c>
      <c r="K10" s="3">
        <f t="shared" si="6"/>
        <v>0.66536447999999981</v>
      </c>
      <c r="L10" s="9">
        <f>$C$15/A10</f>
        <v>10000</v>
      </c>
      <c r="M10" s="2">
        <f t="shared" si="7"/>
        <v>6653.6447999999982</v>
      </c>
      <c r="N10" s="10">
        <f>M10/$C$19</f>
        <v>66.536447999999979</v>
      </c>
      <c r="O10" s="11">
        <f>N10*$C$20</f>
        <v>220751.96571647996</v>
      </c>
      <c r="P10" s="9">
        <f>M10/$C$24</f>
        <v>532.29158399999983</v>
      </c>
      <c r="Q10" s="12">
        <f>P10*$C$25</f>
        <v>196223.96952575992</v>
      </c>
    </row>
    <row r="11" spans="1:17" x14ac:dyDescent="0.3">
      <c r="A11" s="4">
        <v>11</v>
      </c>
      <c r="B11" s="4">
        <v>0.08</v>
      </c>
      <c r="C11" s="4">
        <v>1.2</v>
      </c>
      <c r="D11" s="5">
        <f t="shared" si="0"/>
        <v>4.9766399999999997</v>
      </c>
      <c r="E11" s="5">
        <f t="shared" si="1"/>
        <v>0.55296000000000001</v>
      </c>
      <c r="F11" s="4">
        <f t="shared" si="2"/>
        <v>0.13824</v>
      </c>
      <c r="G11" s="4">
        <v>6.4000000000000001E-2</v>
      </c>
      <c r="H11" s="5">
        <f t="shared" si="3"/>
        <v>66.536447999999993</v>
      </c>
      <c r="I11" s="5">
        <f t="shared" si="4"/>
        <v>731.90092800000002</v>
      </c>
      <c r="J11" s="5">
        <f t="shared" si="5"/>
        <v>798.43737599999997</v>
      </c>
      <c r="K11" s="3">
        <f t="shared" si="6"/>
        <v>0.79843737599999998</v>
      </c>
      <c r="L11" s="9">
        <f>$C$15/A11</f>
        <v>9090.9090909090901</v>
      </c>
      <c r="M11" s="2">
        <f t="shared" si="7"/>
        <v>7258.5215999999991</v>
      </c>
      <c r="N11" s="10">
        <f>M11/$C$19</f>
        <v>72.585215999999988</v>
      </c>
      <c r="O11" s="11">
        <f>N11*$C$20</f>
        <v>240820.32623615998</v>
      </c>
      <c r="P11" s="9">
        <f>M11/$C$24</f>
        <v>580.68172799999991</v>
      </c>
      <c r="Q11" s="12">
        <f>P11*$C$25</f>
        <v>214062.51220991995</v>
      </c>
    </row>
    <row r="12" spans="1:17" x14ac:dyDescent="0.3">
      <c r="A12" s="4">
        <v>12</v>
      </c>
      <c r="B12" s="4">
        <v>0.08</v>
      </c>
      <c r="C12" s="4">
        <v>1.2</v>
      </c>
      <c r="D12" s="5">
        <f t="shared" si="0"/>
        <v>4.9766399999999997</v>
      </c>
      <c r="E12" s="5">
        <f t="shared" si="1"/>
        <v>0.55296000000000001</v>
      </c>
      <c r="F12" s="4">
        <f t="shared" si="2"/>
        <v>0.13824</v>
      </c>
      <c r="G12" s="4">
        <v>6.4000000000000001E-2</v>
      </c>
      <c r="H12" s="5">
        <f t="shared" si="3"/>
        <v>72.585216000000003</v>
      </c>
      <c r="I12" s="5">
        <f t="shared" si="4"/>
        <v>871.02259199999992</v>
      </c>
      <c r="J12" s="5">
        <f t="shared" si="5"/>
        <v>943.60780799999998</v>
      </c>
      <c r="K12" s="3">
        <f t="shared" si="6"/>
        <v>0.94360780799999999</v>
      </c>
      <c r="L12" s="9">
        <f>$C$15/A12</f>
        <v>8333.3333333333339</v>
      </c>
      <c r="M12" s="2">
        <f t="shared" si="7"/>
        <v>7863.3984000000009</v>
      </c>
      <c r="N12" s="10">
        <f>M12/$C$19</f>
        <v>78.633984000000012</v>
      </c>
      <c r="O12" s="11">
        <f>N12*$C$20</f>
        <v>260888.68675584006</v>
      </c>
      <c r="P12" s="9">
        <f>M12/$C$24</f>
        <v>629.0718720000001</v>
      </c>
      <c r="Q12" s="12">
        <f>P12*$C$25</f>
        <v>231901.05489408004</v>
      </c>
    </row>
    <row r="13" spans="1:17" x14ac:dyDescent="0.3">
      <c r="A13" s="4">
        <v>13</v>
      </c>
      <c r="B13" s="4">
        <v>0.08</v>
      </c>
      <c r="C13" s="4">
        <v>1.2</v>
      </c>
      <c r="D13" s="5">
        <f t="shared" si="0"/>
        <v>4.9766399999999997</v>
      </c>
      <c r="E13" s="5">
        <f t="shared" si="1"/>
        <v>0.55296000000000001</v>
      </c>
      <c r="F13" s="4">
        <f>320*180*30*0.08/1000000</f>
        <v>0.13824</v>
      </c>
      <c r="G13" s="4">
        <v>6.4000000000000001E-2</v>
      </c>
      <c r="H13" s="5">
        <f t="shared" si="3"/>
        <v>78.633983999999998</v>
      </c>
      <c r="I13" s="5">
        <f t="shared" si="4"/>
        <v>1022.2417919999998</v>
      </c>
      <c r="J13" s="5">
        <f t="shared" si="5"/>
        <v>1100.8757759999999</v>
      </c>
      <c r="K13" s="3">
        <f t="shared" si="6"/>
        <v>1.1008757759999999</v>
      </c>
      <c r="L13" s="9">
        <f>$C$15/A13</f>
        <v>7692.3076923076924</v>
      </c>
      <c r="M13" s="2">
        <f>L13*K13</f>
        <v>8468.2751999999982</v>
      </c>
      <c r="N13" s="10">
        <f>M13/$C$19</f>
        <v>84.682751999999979</v>
      </c>
      <c r="O13" s="11">
        <f>N13*$C$20</f>
        <v>280957.04727551993</v>
      </c>
      <c r="P13" s="9">
        <f>M13/$C$24</f>
        <v>677.46201599999984</v>
      </c>
      <c r="Q13" s="12">
        <f>P13*$C$25</f>
        <v>249739.59757823992</v>
      </c>
    </row>
    <row r="15" spans="1:17" ht="45" customHeight="1" x14ac:dyDescent="0.3">
      <c r="A15" s="14" t="s">
        <v>10</v>
      </c>
      <c r="B15" s="15"/>
      <c r="C15" s="16">
        <v>100000</v>
      </c>
      <c r="G15" s="34" t="s">
        <v>27</v>
      </c>
      <c r="H15" s="35" t="s">
        <v>33</v>
      </c>
      <c r="I15" s="35"/>
      <c r="J15" s="35"/>
    </row>
    <row r="16" spans="1:17" ht="31.2" customHeight="1" x14ac:dyDescent="0.3">
      <c r="A16" s="14" t="s">
        <v>24</v>
      </c>
      <c r="B16" s="15"/>
      <c r="C16" s="17" t="s">
        <v>12</v>
      </c>
      <c r="D16" s="18"/>
      <c r="E16" s="24"/>
      <c r="H16" s="36" t="s">
        <v>34</v>
      </c>
      <c r="I16" s="36"/>
      <c r="J16" s="36"/>
    </row>
    <row r="17" spans="1:10" x14ac:dyDescent="0.3">
      <c r="A17" s="26" t="s">
        <v>13</v>
      </c>
      <c r="B17" s="25"/>
      <c r="C17" s="19">
        <v>72</v>
      </c>
      <c r="D17" s="20"/>
      <c r="H17" s="36"/>
      <c r="I17" s="36"/>
      <c r="J17" s="36"/>
    </row>
    <row r="18" spans="1:10" ht="14.4" customHeight="1" x14ac:dyDescent="0.3">
      <c r="A18" s="26" t="s">
        <v>14</v>
      </c>
      <c r="B18" s="25"/>
      <c r="C18" s="19">
        <v>192</v>
      </c>
      <c r="D18" s="20"/>
      <c r="H18" s="37" t="s">
        <v>35</v>
      </c>
      <c r="I18" s="37"/>
      <c r="J18" s="37"/>
    </row>
    <row r="19" spans="1:10" x14ac:dyDescent="0.3">
      <c r="A19" s="26" t="s">
        <v>15</v>
      </c>
      <c r="B19" s="25"/>
      <c r="C19" s="19">
        <v>100</v>
      </c>
      <c r="D19" s="20"/>
      <c r="H19" s="37"/>
      <c r="I19" s="37"/>
      <c r="J19" s="37"/>
    </row>
    <row r="20" spans="1:10" x14ac:dyDescent="0.3">
      <c r="A20" s="28" t="s">
        <v>21</v>
      </c>
      <c r="B20" s="27"/>
      <c r="C20" s="33">
        <v>3317.76</v>
      </c>
      <c r="D20" s="21" t="s">
        <v>23</v>
      </c>
      <c r="H20" s="37"/>
      <c r="I20" s="37"/>
      <c r="J20" s="37"/>
    </row>
    <row r="21" spans="1:10" ht="37.799999999999997" customHeight="1" x14ac:dyDescent="0.3">
      <c r="A21" s="22" t="s">
        <v>17</v>
      </c>
      <c r="B21" s="23"/>
      <c r="C21" s="17" t="s">
        <v>18</v>
      </c>
      <c r="D21" s="18"/>
      <c r="E21" s="24"/>
      <c r="H21" s="37"/>
      <c r="I21" s="37"/>
      <c r="J21" s="37"/>
    </row>
    <row r="22" spans="1:10" x14ac:dyDescent="0.3">
      <c r="A22" s="26" t="s">
        <v>13</v>
      </c>
      <c r="B22" s="25"/>
      <c r="C22" s="19">
        <v>8</v>
      </c>
      <c r="D22" s="20"/>
    </row>
    <row r="23" spans="1:10" x14ac:dyDescent="0.3">
      <c r="A23" s="26" t="s">
        <v>14</v>
      </c>
      <c r="B23" s="25"/>
      <c r="C23" s="19">
        <v>21</v>
      </c>
      <c r="D23" s="20"/>
    </row>
    <row r="24" spans="1:10" ht="42.6" customHeight="1" x14ac:dyDescent="0.3">
      <c r="A24" s="29" t="s">
        <v>15</v>
      </c>
      <c r="B24" s="30"/>
      <c r="C24" s="31">
        <v>12.5</v>
      </c>
      <c r="D24" s="32" t="s">
        <v>28</v>
      </c>
    </row>
    <row r="25" spans="1:10" x14ac:dyDescent="0.3">
      <c r="A25" s="28" t="s">
        <v>21</v>
      </c>
      <c r="B25" s="27"/>
      <c r="C25" s="33">
        <v>368.64</v>
      </c>
      <c r="D25" s="21" t="s">
        <v>23</v>
      </c>
    </row>
  </sheetData>
  <mergeCells count="14">
    <mergeCell ref="A21:B21"/>
    <mergeCell ref="A22:B22"/>
    <mergeCell ref="A23:B23"/>
    <mergeCell ref="A24:B24"/>
    <mergeCell ref="A25:B25"/>
    <mergeCell ref="H15:J15"/>
    <mergeCell ref="H16:J17"/>
    <mergeCell ref="H18:J21"/>
    <mergeCell ref="A15:B15"/>
    <mergeCell ref="A16:B16"/>
    <mergeCell ref="A17:B17"/>
    <mergeCell ref="A18:B18"/>
    <mergeCell ref="A19:B19"/>
    <mergeCell ref="A20:B2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Simulcast enabled</vt:lpstr>
      <vt:lpstr>Simulcast disabled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Nguyen</dc:creator>
  <cp:lastModifiedBy>Daniel Nguyen</cp:lastModifiedBy>
  <dcterms:created xsi:type="dcterms:W3CDTF">2020-08-04T17:36:15Z</dcterms:created>
  <dcterms:modified xsi:type="dcterms:W3CDTF">2020-08-05T17:59:45Z</dcterms:modified>
</cp:coreProperties>
</file>