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4dcff69b9a0362/Documents/"/>
    </mc:Choice>
  </mc:AlternateContent>
  <xr:revisionPtr revIDLastSave="333" documentId="8_{4DFCA7DF-1274-4031-ADC8-D8073A14A304}" xr6:coauthVersionLast="45" xr6:coauthVersionMax="45" xr10:uidLastSave="{91C2C04F-50A6-402E-A268-30E9AC8AE1FB}"/>
  <bookViews>
    <workbookView xWindow="345" yWindow="1980" windowWidth="18000" windowHeight="9360" xr2:uid="{9E41B750-372E-4EB0-BB2D-E1D47BC6A421}"/>
  </bookViews>
  <sheets>
    <sheet name="analysis" sheetId="2" r:id="rId1"/>
    <sheet name="Income-statemen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0" i="2" l="1"/>
  <c r="J62" i="2" s="1"/>
  <c r="A44" i="2"/>
  <c r="D32" i="2"/>
  <c r="E33" i="2"/>
  <c r="C37" i="2"/>
  <c r="D34" i="2"/>
  <c r="D41" i="2" s="1"/>
  <c r="E32" i="2"/>
  <c r="F56" i="2" s="1"/>
  <c r="F58" i="2" s="1"/>
  <c r="E60" i="2" s="1"/>
  <c r="E62" i="2" s="1"/>
  <c r="F33" i="2"/>
  <c r="I33" i="2"/>
  <c r="E35" i="2"/>
  <c r="E36" i="2"/>
  <c r="D36" i="2"/>
  <c r="D37" i="2" s="1"/>
  <c r="D35" i="2"/>
  <c r="D33" i="2"/>
  <c r="E23" i="2"/>
  <c r="F23" i="2" s="1"/>
  <c r="G23" i="2" s="1"/>
  <c r="H23" i="2" s="1"/>
  <c r="I23" i="2" s="1"/>
  <c r="J23" i="2" s="1"/>
  <c r="C23" i="2"/>
  <c r="D24" i="2" s="1"/>
  <c r="G4" i="2"/>
  <c r="H4" i="2" s="1"/>
  <c r="G7" i="2"/>
  <c r="G33" i="2" s="1"/>
  <c r="H7" i="2"/>
  <c r="H33" i="2" s="1"/>
  <c r="I7" i="2"/>
  <c r="J7" i="2"/>
  <c r="J33" i="2" s="1"/>
  <c r="G10" i="2"/>
  <c r="G35" i="2" s="1"/>
  <c r="H10" i="2"/>
  <c r="H35" i="2" s="1"/>
  <c r="I10" i="2"/>
  <c r="I35" i="2" s="1"/>
  <c r="J10" i="2"/>
  <c r="J35" i="2" s="1"/>
  <c r="F10" i="2"/>
  <c r="F35" i="2" s="1"/>
  <c r="F7" i="2"/>
  <c r="E6" i="2"/>
  <c r="E8" i="2" s="1"/>
  <c r="E11" i="2" s="1"/>
  <c r="E13" i="2" s="1"/>
  <c r="F5" i="2"/>
  <c r="F6" i="2" s="1"/>
  <c r="F8" i="2" s="1"/>
  <c r="F4" i="2"/>
  <c r="F9" i="2" s="1"/>
  <c r="E18" i="2"/>
  <c r="E20" i="2"/>
  <c r="D20" i="2"/>
  <c r="D19" i="2"/>
  <c r="E19" i="2"/>
  <c r="D18" i="2"/>
  <c r="E17" i="2"/>
  <c r="D17" i="2"/>
  <c r="E16" i="2"/>
  <c r="D6" i="2"/>
  <c r="D8" i="2" s="1"/>
  <c r="D11" i="2" s="1"/>
  <c r="D13" i="2" s="1"/>
  <c r="E1" i="2"/>
  <c r="F1" i="2" s="1"/>
  <c r="G1" i="2" s="1"/>
  <c r="H1" i="2" s="1"/>
  <c r="I1" i="2" s="1"/>
  <c r="J1" i="2" s="1"/>
  <c r="E63" i="2" l="1"/>
  <c r="D39" i="2"/>
  <c r="F11" i="2"/>
  <c r="D51" i="2"/>
  <c r="F12" i="2"/>
  <c r="F36" i="2" s="1"/>
  <c r="D44" i="2"/>
  <c r="D45" i="2"/>
  <c r="F32" i="2"/>
  <c r="E55" i="2"/>
  <c r="E56" i="2"/>
  <c r="E58" i="2" s="1"/>
  <c r="D60" i="2" s="1"/>
  <c r="D62" i="2" s="1"/>
  <c r="D63" i="2" s="1"/>
  <c r="D40" i="2"/>
  <c r="E37" i="2"/>
  <c r="E44" i="2" s="1"/>
  <c r="E41" i="2"/>
  <c r="D52" i="2"/>
  <c r="E51" i="2"/>
  <c r="E52" i="2"/>
  <c r="F55" i="2"/>
  <c r="E40" i="2"/>
  <c r="D21" i="2"/>
  <c r="D27" i="2"/>
  <c r="I25" i="2"/>
  <c r="I28" i="2" s="1"/>
  <c r="I29" i="2" s="1"/>
  <c r="H25" i="2"/>
  <c r="H28" i="2" s="1"/>
  <c r="H29" i="2" s="1"/>
  <c r="G25" i="2"/>
  <c r="G28" i="2" s="1"/>
  <c r="G29" i="2" s="1"/>
  <c r="F25" i="2"/>
  <c r="F28" i="2" s="1"/>
  <c r="F29" i="2" s="1"/>
  <c r="E25" i="2"/>
  <c r="E28" i="2" s="1"/>
  <c r="E29" i="2" s="1"/>
  <c r="J25" i="2"/>
  <c r="J28" i="2" s="1"/>
  <c r="J29" i="2" s="1"/>
  <c r="D25" i="2"/>
  <c r="D28" i="2" s="1"/>
  <c r="D29" i="2" s="1"/>
  <c r="G24" i="2"/>
  <c r="G27" i="2" s="1"/>
  <c r="F24" i="2"/>
  <c r="F27" i="2" s="1"/>
  <c r="E24" i="2"/>
  <c r="E27" i="2" s="1"/>
  <c r="J24" i="2"/>
  <c r="J27" i="2" s="1"/>
  <c r="I24" i="2"/>
  <c r="I27" i="2" s="1"/>
  <c r="H24" i="2"/>
  <c r="H27" i="2" s="1"/>
  <c r="I4" i="2"/>
  <c r="H9" i="2"/>
  <c r="H5" i="2"/>
  <c r="G5" i="2"/>
  <c r="G32" i="2" s="1"/>
  <c r="G9" i="2"/>
  <c r="G6" i="2"/>
  <c r="G8" i="2" s="1"/>
  <c r="G11" i="2" s="1"/>
  <c r="E21" i="2"/>
  <c r="F13" i="2" l="1"/>
  <c r="H6" i="2"/>
  <c r="H8" i="2" s="1"/>
  <c r="H11" i="2" s="1"/>
  <c r="H32" i="2"/>
  <c r="G56" i="2"/>
  <c r="G58" i="2" s="1"/>
  <c r="F60" i="2" s="1"/>
  <c r="F62" i="2" s="1"/>
  <c r="F63" i="2" s="1"/>
  <c r="G55" i="2"/>
  <c r="F52" i="2"/>
  <c r="F51" i="2"/>
  <c r="F41" i="2"/>
  <c r="F40" i="2"/>
  <c r="F37" i="2"/>
  <c r="E39" i="2"/>
  <c r="E45" i="2"/>
  <c r="E46" i="2" s="1"/>
  <c r="E48" i="2" s="1"/>
  <c r="D46" i="2"/>
  <c r="D48" i="2" s="1"/>
  <c r="H12" i="2"/>
  <c r="H36" i="2" s="1"/>
  <c r="I5" i="2"/>
  <c r="I32" i="2" s="1"/>
  <c r="I6" i="2"/>
  <c r="I8" i="2" s="1"/>
  <c r="I9" i="2"/>
  <c r="J4" i="2"/>
  <c r="G12" i="2"/>
  <c r="G36" i="2" s="1"/>
  <c r="G37" i="2" s="1"/>
  <c r="G45" i="2" l="1"/>
  <c r="G44" i="2"/>
  <c r="H56" i="2"/>
  <c r="H58" i="2" s="1"/>
  <c r="G60" i="2" s="1"/>
  <c r="G62" i="2" s="1"/>
  <c r="G13" i="2"/>
  <c r="H13" i="2"/>
  <c r="G51" i="2"/>
  <c r="G41" i="2"/>
  <c r="I11" i="2"/>
  <c r="G52" i="2"/>
  <c r="I51" i="2"/>
  <c r="H55" i="2"/>
  <c r="G40" i="2"/>
  <c r="H41" i="2"/>
  <c r="H40" i="2"/>
  <c r="I56" i="2"/>
  <c r="I58" i="2" s="1"/>
  <c r="H60" i="2" s="1"/>
  <c r="H62" i="2" s="1"/>
  <c r="H63" i="2" s="1"/>
  <c r="I55" i="2"/>
  <c r="H52" i="2"/>
  <c r="H51" i="2"/>
  <c r="H37" i="2"/>
  <c r="H39" i="2"/>
  <c r="G39" i="2"/>
  <c r="F39" i="2"/>
  <c r="F45" i="2"/>
  <c r="F44" i="2"/>
  <c r="F46" i="2" s="1"/>
  <c r="F48" i="2" s="1"/>
  <c r="I12" i="2"/>
  <c r="I36" i="2" s="1"/>
  <c r="J56" i="2" s="1"/>
  <c r="J58" i="2" s="1"/>
  <c r="I60" i="2" s="1"/>
  <c r="I62" i="2" s="1"/>
  <c r="I63" i="2" s="1"/>
  <c r="J5" i="2"/>
  <c r="J9" i="2"/>
  <c r="I41" i="2" l="1"/>
  <c r="I37" i="2"/>
  <c r="G63" i="2"/>
  <c r="G46" i="2"/>
  <c r="G48" i="2" s="1"/>
  <c r="I39" i="2"/>
  <c r="J6" i="2"/>
  <c r="J8" i="2" s="1"/>
  <c r="J11" i="2" s="1"/>
  <c r="J12" i="2" s="1"/>
  <c r="J32" i="2"/>
  <c r="J55" i="2"/>
  <c r="I40" i="2"/>
  <c r="I52" i="2"/>
  <c r="I44" i="2"/>
  <c r="I45" i="2"/>
  <c r="I13" i="2"/>
  <c r="H44" i="2"/>
  <c r="H45" i="2"/>
  <c r="J13" i="2" l="1"/>
  <c r="J36" i="2"/>
  <c r="J52" i="2" s="1"/>
  <c r="H46" i="2"/>
  <c r="H48" i="2" s="1"/>
  <c r="J41" i="2"/>
  <c r="J40" i="2"/>
  <c r="J37" i="2"/>
  <c r="I46" i="2"/>
  <c r="I48" i="2" s="1"/>
  <c r="J39" i="2" l="1"/>
  <c r="J45" i="2"/>
  <c r="J44" i="2"/>
  <c r="J46" i="2" s="1"/>
  <c r="J48" i="2" s="1"/>
  <c r="J51" i="2"/>
  <c r="J63" i="2" s="1"/>
</calcChain>
</file>

<file path=xl/sharedStrings.xml><?xml version="1.0" encoding="utf-8"?>
<sst xmlns="http://schemas.openxmlformats.org/spreadsheetml/2006/main" count="57" uniqueCount="38">
  <si>
    <t>USD $000's</t>
  </si>
  <si>
    <t xml:space="preserve">Income Statement </t>
  </si>
  <si>
    <t>Revenue</t>
  </si>
  <si>
    <t>COGS</t>
  </si>
  <si>
    <t xml:space="preserve">Gross Profit </t>
  </si>
  <si>
    <t>SG&amp;A</t>
  </si>
  <si>
    <t>EBITDA</t>
  </si>
  <si>
    <t>Depreciation</t>
  </si>
  <si>
    <t>Interest</t>
  </si>
  <si>
    <t>EBT</t>
  </si>
  <si>
    <t>Tax</t>
  </si>
  <si>
    <t xml:space="preserve">Net Income </t>
  </si>
  <si>
    <t>Assumptions</t>
  </si>
  <si>
    <t>Revenue Growth</t>
  </si>
  <si>
    <t>COGS% revenue</t>
  </si>
  <si>
    <t>Depreciation % revenue</t>
  </si>
  <si>
    <t>Tax rate</t>
  </si>
  <si>
    <t>Time Periods</t>
  </si>
  <si>
    <t>Montly Data</t>
  </si>
  <si>
    <t>Annual Data</t>
  </si>
  <si>
    <t>Monthly Period</t>
  </si>
  <si>
    <t>Annual Period</t>
  </si>
  <si>
    <t>Cost Analysis</t>
  </si>
  <si>
    <t>Total</t>
  </si>
  <si>
    <t xml:space="preserve">Average </t>
  </si>
  <si>
    <t xml:space="preserve">Weighted Average </t>
  </si>
  <si>
    <t xml:space="preserve">Median </t>
  </si>
  <si>
    <t xml:space="preserve">Stub or Full year </t>
  </si>
  <si>
    <t>Return Total Expenses</t>
  </si>
  <si>
    <t>if &gt;= 150,000</t>
  </si>
  <si>
    <t>Error Check</t>
  </si>
  <si>
    <t>Total Expenses</t>
  </si>
  <si>
    <t>Min</t>
  </si>
  <si>
    <t>Max</t>
  </si>
  <si>
    <t>Large</t>
  </si>
  <si>
    <t>Small</t>
  </si>
  <si>
    <t>Adding with an error</t>
  </si>
  <si>
    <t xml:space="preserve">Adding with an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</si>
</sst>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&quot;E&quot;"/>
    <numFmt numFmtId="165" formatCode="0&quot;A&quot;"/>
    <numFmt numFmtId="166" formatCode="#,##0.0_);\(#,##0.0\)"/>
    <numFmt numFmtId="167" formatCode="0.0%"/>
    <numFmt numFmtId="168" formatCode="0.00_);\(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20">
    <xf numFmtId="0" fontId="0" fillId="0" borderId="0" xfId="0"/>
    <xf numFmtId="0" fontId="2" fillId="2" borderId="1" xfId="2"/>
    <xf numFmtId="165" fontId="2" fillId="2" borderId="1" xfId="2" applyNumberFormat="1"/>
    <xf numFmtId="164" fontId="2" fillId="2" borderId="1" xfId="2" applyNumberFormat="1"/>
    <xf numFmtId="0" fontId="3" fillId="0" borderId="0" xfId="0" applyFont="1"/>
    <xf numFmtId="166" fontId="0" fillId="0" borderId="0" xfId="0" applyNumberFormat="1"/>
    <xf numFmtId="166" fontId="4" fillId="0" borderId="0" xfId="0" applyNumberFormat="1" applyFont="1"/>
    <xf numFmtId="167" fontId="0" fillId="0" borderId="0" xfId="1" applyNumberFormat="1" applyFont="1"/>
    <xf numFmtId="0" fontId="4" fillId="0" borderId="0" xfId="0" applyFont="1"/>
    <xf numFmtId="9" fontId="4" fillId="0" borderId="0" xfId="1" applyFont="1"/>
    <xf numFmtId="0" fontId="0" fillId="0" borderId="2" xfId="0" applyBorder="1"/>
    <xf numFmtId="166" fontId="0" fillId="0" borderId="2" xfId="0" applyNumberFormat="1" applyBorder="1"/>
    <xf numFmtId="0" fontId="3" fillId="0" borderId="3" xfId="0" applyFont="1" applyBorder="1"/>
    <xf numFmtId="166" fontId="3" fillId="0" borderId="3" xfId="0" applyNumberFormat="1" applyFont="1" applyBorder="1"/>
    <xf numFmtId="14" fontId="0" fillId="0" borderId="0" xfId="0" applyNumberFormat="1"/>
    <xf numFmtId="14" fontId="4" fillId="0" borderId="0" xfId="0" applyNumberFormat="1" applyFont="1"/>
    <xf numFmtId="0" fontId="5" fillId="0" borderId="0" xfId="0" applyNumberFormat="1" applyFont="1"/>
    <xf numFmtId="168" fontId="0" fillId="0" borderId="0" xfId="0" applyNumberFormat="1"/>
    <xf numFmtId="168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8173665791776028E-2"/>
                  <c:y val="-9.25925925925925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F5-4977-B4B9-1A434588AEE0}"/>
                </c:ext>
              </c:extLst>
            </c:dLbl>
            <c:dLbl>
              <c:idx val="1"/>
              <c:layout>
                <c:manualLayout>
                  <c:x val="-6.8173665791776028E-2"/>
                  <c:y val="-8.3333333333333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F5-4977-B4B9-1A434588AEE0}"/>
                </c:ext>
              </c:extLst>
            </c:dLbl>
            <c:dLbl>
              <c:idx val="2"/>
              <c:layout>
                <c:manualLayout>
                  <c:x val="-7.9284776902887197E-2"/>
                  <c:y val="-9.7222222222222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F5-4977-B4B9-1A434588AEE0}"/>
                </c:ext>
              </c:extLst>
            </c:dLbl>
            <c:dLbl>
              <c:idx val="3"/>
              <c:layout>
                <c:manualLayout>
                  <c:x val="-7.650699912510936E-2"/>
                  <c:y val="-9.2592592592592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F5-4977-B4B9-1A434588AEE0}"/>
                </c:ext>
              </c:extLst>
            </c:dLbl>
            <c:dLbl>
              <c:idx val="4"/>
              <c:layout>
                <c:manualLayout>
                  <c:x val="-6.8173665791776125E-2"/>
                  <c:y val="-8.7962962962962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F5-4977-B4B9-1A434588AEE0}"/>
                </c:ext>
              </c:extLst>
            </c:dLbl>
            <c:dLbl>
              <c:idx val="5"/>
              <c:layout>
                <c:manualLayout>
                  <c:x val="-7.3729221347331578E-2"/>
                  <c:y val="-9.7222222222222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F5-4977-B4B9-1A434588AEE0}"/>
                </c:ext>
              </c:extLst>
            </c:dLbl>
            <c:dLbl>
              <c:idx val="6"/>
              <c:layout>
                <c:manualLayout>
                  <c:x val="-2.8898075240595129E-2"/>
                  <c:y val="-0.10648148148148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F5-4977-B4B9-1A434588AE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analysis!$D$13:$J$13</c:f>
              <c:numCache>
                <c:formatCode>#,##0.0_);\(#,##0.0\)</c:formatCode>
                <c:ptCount val="7"/>
                <c:pt idx="0">
                  <c:v>40880</c:v>
                </c:pt>
                <c:pt idx="1">
                  <c:v>45038</c:v>
                </c:pt>
                <c:pt idx="2">
                  <c:v>48825.000000000015</c:v>
                </c:pt>
                <c:pt idx="3">
                  <c:v>55177.500000000022</c:v>
                </c:pt>
                <c:pt idx="4">
                  <c:v>62165.250000000029</c:v>
                </c:pt>
                <c:pt idx="5">
                  <c:v>69851.775000000038</c:v>
                </c:pt>
                <c:pt idx="6">
                  <c:v>78306.952500000058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5-4977-B4B9-1A434588AE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73750512"/>
        <c:axId val="1189945808"/>
      </c:lineChart>
      <c:catAx>
        <c:axId val="107375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945808"/>
        <c:crosses val="autoZero"/>
        <c:auto val="1"/>
        <c:lblAlgn val="ctr"/>
        <c:lblOffset val="100"/>
        <c:noMultiLvlLbl val="0"/>
      </c:catAx>
      <c:valAx>
        <c:axId val="1189945808"/>
        <c:scaling>
          <c:orientation val="minMax"/>
        </c:scaling>
        <c:delete val="0"/>
        <c:axPos val="l"/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5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41671</xdr:colOff>
      <xdr:row>1</xdr:row>
      <xdr:rowOff>3572</xdr:rowOff>
    </xdr:from>
    <xdr:to>
      <xdr:col>17</xdr:col>
      <xdr:colOff>363140</xdr:colOff>
      <xdr:row>15</xdr:row>
      <xdr:rowOff>55959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ACF0C-23A3-42F2-982E-2AD536A94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FB1C-C296-4315-B807-61CDED74A458}">
  <dimension ref="A1:J63"/>
  <sheetViews>
    <sheetView showGridLines="0" tabSelected="1" zoomScale="80" zoomScaleNormal="80" workbookViewId="0">
      <pane ySplit="1" topLeftCell="A14" activePane="bottomLeft" state="frozen"/>
      <selection pane="bottomLeft" activeCell="D20" sqref="D20"/>
    </sheetView>
  </sheetViews>
  <sheetFormatPr defaultRowHeight="15" x14ac:dyDescent="0.25"/>
  <cols>
    <col min="3" max="3" width="10.5703125" bestFit="1" customWidth="1"/>
    <col min="4" max="10" width="12.7109375" customWidth="1"/>
  </cols>
  <sheetData>
    <row r="1" spans="1:10" x14ac:dyDescent="0.25">
      <c r="A1" s="1" t="s">
        <v>0</v>
      </c>
      <c r="B1" s="1"/>
      <c r="C1" s="1"/>
      <c r="D1" s="2">
        <v>2014</v>
      </c>
      <c r="E1" s="2">
        <f>+D1+1</f>
        <v>2015</v>
      </c>
      <c r="F1" s="3">
        <f t="shared" ref="F1:J1" si="0">+E1+1</f>
        <v>2016</v>
      </c>
      <c r="G1" s="3">
        <f t="shared" si="0"/>
        <v>2017</v>
      </c>
      <c r="H1" s="3">
        <f t="shared" si="0"/>
        <v>2018</v>
      </c>
      <c r="I1" s="3">
        <f t="shared" si="0"/>
        <v>2019</v>
      </c>
      <c r="J1" s="3">
        <f t="shared" si="0"/>
        <v>2020</v>
      </c>
    </row>
    <row r="3" spans="1:10" x14ac:dyDescent="0.25">
      <c r="A3" s="4" t="s">
        <v>1</v>
      </c>
    </row>
    <row r="4" spans="1:10" x14ac:dyDescent="0.25">
      <c r="A4" t="s">
        <v>2</v>
      </c>
      <c r="D4" s="6">
        <v>150000</v>
      </c>
      <c r="E4" s="6">
        <v>165000</v>
      </c>
      <c r="F4" s="5">
        <f>E4*(1+F16)</f>
        <v>181500.00000000003</v>
      </c>
      <c r="G4" s="5">
        <f t="shared" ref="G4:J4" si="1">F4*(1+G16)</f>
        <v>199650.00000000006</v>
      </c>
      <c r="H4" s="5">
        <f t="shared" si="1"/>
        <v>219615.00000000009</v>
      </c>
      <c r="I4" s="5">
        <f t="shared" si="1"/>
        <v>241576.50000000012</v>
      </c>
      <c r="J4" s="5">
        <f t="shared" si="1"/>
        <v>265734.15000000014</v>
      </c>
    </row>
    <row r="5" spans="1:10" x14ac:dyDescent="0.25">
      <c r="A5" t="s">
        <v>3</v>
      </c>
      <c r="D5" s="6">
        <v>67500</v>
      </c>
      <c r="E5" s="6">
        <v>74250</v>
      </c>
      <c r="F5" s="5">
        <f>F4*F17</f>
        <v>81675.000000000015</v>
      </c>
      <c r="G5" s="5">
        <f t="shared" ref="G5:J5" si="2">G4*G17</f>
        <v>89842.500000000029</v>
      </c>
      <c r="H5" s="5">
        <f t="shared" si="2"/>
        <v>98826.750000000044</v>
      </c>
      <c r="I5" s="5">
        <f t="shared" si="2"/>
        <v>108709.42500000006</v>
      </c>
      <c r="J5" s="5">
        <f t="shared" si="2"/>
        <v>119580.36750000007</v>
      </c>
    </row>
    <row r="6" spans="1:10" x14ac:dyDescent="0.25">
      <c r="A6" s="10" t="s">
        <v>4</v>
      </c>
      <c r="B6" s="10"/>
      <c r="C6" s="10"/>
      <c r="D6" s="11">
        <f>D4-D5</f>
        <v>82500</v>
      </c>
      <c r="E6" s="11">
        <f>E4-E5</f>
        <v>90750</v>
      </c>
      <c r="F6" s="11">
        <f>F4-F5</f>
        <v>99825.000000000015</v>
      </c>
      <c r="G6" s="11">
        <f t="shared" ref="G6:J6" si="3">G4-G5</f>
        <v>109807.50000000003</v>
      </c>
      <c r="H6" s="11">
        <f t="shared" si="3"/>
        <v>120788.25000000004</v>
      </c>
      <c r="I6" s="11">
        <f t="shared" si="3"/>
        <v>132867.07500000007</v>
      </c>
      <c r="J6" s="11">
        <f t="shared" si="3"/>
        <v>146153.78250000009</v>
      </c>
    </row>
    <row r="7" spans="1:10" x14ac:dyDescent="0.25">
      <c r="A7" t="s">
        <v>5</v>
      </c>
      <c r="D7" s="6">
        <v>16500</v>
      </c>
      <c r="E7" s="6">
        <v>18150</v>
      </c>
      <c r="F7" s="5">
        <f>F18</f>
        <v>20000</v>
      </c>
      <c r="G7" s="5">
        <f t="shared" ref="G7:J7" si="4">G18</f>
        <v>20000</v>
      </c>
      <c r="H7" s="5">
        <f t="shared" si="4"/>
        <v>20000</v>
      </c>
      <c r="I7" s="5">
        <f t="shared" si="4"/>
        <v>20000</v>
      </c>
      <c r="J7" s="5">
        <f t="shared" si="4"/>
        <v>20000</v>
      </c>
    </row>
    <row r="8" spans="1:10" x14ac:dyDescent="0.25">
      <c r="A8" s="10" t="s">
        <v>6</v>
      </c>
      <c r="B8" s="10"/>
      <c r="C8" s="10"/>
      <c r="D8" s="11">
        <f>D6-D7</f>
        <v>66000</v>
      </c>
      <c r="E8" s="11">
        <f>E6-E7</f>
        <v>72600</v>
      </c>
      <c r="F8" s="11">
        <f>F6-F7</f>
        <v>79825.000000000015</v>
      </c>
      <c r="G8" s="11">
        <f t="shared" ref="G8:J8" si="5">G6-G7</f>
        <v>89807.500000000029</v>
      </c>
      <c r="H8" s="11">
        <f t="shared" si="5"/>
        <v>100788.25000000004</v>
      </c>
      <c r="I8" s="11">
        <f t="shared" si="5"/>
        <v>112867.07500000007</v>
      </c>
      <c r="J8" s="11">
        <f t="shared" si="5"/>
        <v>126153.78250000009</v>
      </c>
    </row>
    <row r="9" spans="1:10" x14ac:dyDescent="0.25">
      <c r="A9" t="s">
        <v>7</v>
      </c>
      <c r="D9" s="6">
        <v>6600</v>
      </c>
      <c r="E9" s="6">
        <v>7260</v>
      </c>
      <c r="F9" s="5">
        <f>F4*F19</f>
        <v>9075.0000000000018</v>
      </c>
      <c r="G9" s="5">
        <f t="shared" ref="G9:J9" si="6">G4*G19</f>
        <v>9982.5000000000036</v>
      </c>
      <c r="H9" s="5">
        <f t="shared" si="6"/>
        <v>10980.750000000005</v>
      </c>
      <c r="I9" s="5">
        <f t="shared" si="6"/>
        <v>12078.825000000006</v>
      </c>
      <c r="J9" s="5">
        <f t="shared" si="6"/>
        <v>13286.707500000008</v>
      </c>
    </row>
    <row r="10" spans="1:10" x14ac:dyDescent="0.25">
      <c r="A10" t="s">
        <v>8</v>
      </c>
      <c r="D10" s="6">
        <v>1000</v>
      </c>
      <c r="E10" s="6">
        <v>1000</v>
      </c>
      <c r="F10" s="5">
        <f>F20</f>
        <v>1000</v>
      </c>
      <c r="G10" s="5">
        <f t="shared" ref="G10:J10" si="7">G20</f>
        <v>1000</v>
      </c>
      <c r="H10" s="5">
        <f t="shared" si="7"/>
        <v>1000</v>
      </c>
      <c r="I10" s="5">
        <f t="shared" si="7"/>
        <v>1000</v>
      </c>
      <c r="J10" s="5">
        <f t="shared" si="7"/>
        <v>1000</v>
      </c>
    </row>
    <row r="11" spans="1:10" x14ac:dyDescent="0.25">
      <c r="A11" s="10" t="s">
        <v>9</v>
      </c>
      <c r="B11" s="10"/>
      <c r="C11" s="10"/>
      <c r="D11" s="11">
        <f>D8-SUM(D9:D10)</f>
        <v>58400</v>
      </c>
      <c r="E11" s="11">
        <f>E8-SUM(E9:E10)</f>
        <v>64340</v>
      </c>
      <c r="F11" s="11">
        <f>F8-SUM(F9:F10)</f>
        <v>69750.000000000015</v>
      </c>
      <c r="G11" s="11">
        <f t="shared" ref="G11:J11" si="8">G8-SUM(G9:G10)</f>
        <v>78825.000000000029</v>
      </c>
      <c r="H11" s="11">
        <f t="shared" si="8"/>
        <v>88807.500000000044</v>
      </c>
      <c r="I11" s="11">
        <f t="shared" si="8"/>
        <v>99788.250000000058</v>
      </c>
      <c r="J11" s="11">
        <f t="shared" si="8"/>
        <v>111867.07500000008</v>
      </c>
    </row>
    <row r="12" spans="1:10" x14ac:dyDescent="0.25">
      <c r="A12" t="s">
        <v>10</v>
      </c>
      <c r="D12" s="6">
        <v>17520</v>
      </c>
      <c r="E12" s="6">
        <v>19302</v>
      </c>
      <c r="F12" s="5">
        <f>F11*F21</f>
        <v>20925.000000000004</v>
      </c>
      <c r="G12" s="5">
        <f t="shared" ref="G12:J12" si="9">G11*G21</f>
        <v>23647.500000000007</v>
      </c>
      <c r="H12" s="5">
        <f t="shared" si="9"/>
        <v>26642.250000000011</v>
      </c>
      <c r="I12" s="5">
        <f t="shared" si="9"/>
        <v>29936.475000000017</v>
      </c>
      <c r="J12" s="5">
        <f t="shared" si="9"/>
        <v>33560.122500000027</v>
      </c>
    </row>
    <row r="13" spans="1:10" ht="15.75" thickBot="1" x14ac:dyDescent="0.3">
      <c r="A13" s="12" t="s">
        <v>11</v>
      </c>
      <c r="B13" s="12"/>
      <c r="C13" s="12"/>
      <c r="D13" s="13">
        <f>D11-D12</f>
        <v>40880</v>
      </c>
      <c r="E13" s="13">
        <f>E11-E12</f>
        <v>45038</v>
      </c>
      <c r="F13" s="13">
        <f>F11-F12</f>
        <v>48825.000000000015</v>
      </c>
      <c r="G13" s="13">
        <f t="shared" ref="G13:J13" si="10">G11-G12</f>
        <v>55177.500000000022</v>
      </c>
      <c r="H13" s="13">
        <f t="shared" si="10"/>
        <v>62165.250000000029</v>
      </c>
      <c r="I13" s="13">
        <f t="shared" si="10"/>
        <v>69851.775000000038</v>
      </c>
      <c r="J13" s="13">
        <f t="shared" si="10"/>
        <v>78306.952500000058</v>
      </c>
    </row>
    <row r="14" spans="1:10" ht="15.75" thickTop="1" x14ac:dyDescent="0.25"/>
    <row r="15" spans="1:10" x14ac:dyDescent="0.25">
      <c r="A15" s="4" t="s">
        <v>12</v>
      </c>
    </row>
    <row r="16" spans="1:10" x14ac:dyDescent="0.25">
      <c r="A16" t="s">
        <v>13</v>
      </c>
      <c r="E16" s="7">
        <f>E4/D4-1</f>
        <v>0.10000000000000009</v>
      </c>
      <c r="F16" s="9">
        <v>0.1</v>
      </c>
      <c r="G16" s="9">
        <v>0.1</v>
      </c>
      <c r="H16" s="9">
        <v>0.1</v>
      </c>
      <c r="I16" s="9">
        <v>0.1</v>
      </c>
      <c r="J16" s="9">
        <v>0.1</v>
      </c>
    </row>
    <row r="17" spans="1:10" x14ac:dyDescent="0.25">
      <c r="A17" t="s">
        <v>14</v>
      </c>
      <c r="D17" s="7">
        <f>D5/D4</f>
        <v>0.45</v>
      </c>
      <c r="E17" s="7">
        <f>E5/E4</f>
        <v>0.45</v>
      </c>
      <c r="F17" s="9">
        <v>0.45</v>
      </c>
      <c r="G17" s="9">
        <v>0.45</v>
      </c>
      <c r="H17" s="9">
        <v>0.45</v>
      </c>
      <c r="I17" s="9">
        <v>0.45</v>
      </c>
      <c r="J17" s="9">
        <v>0.45</v>
      </c>
    </row>
    <row r="18" spans="1:10" x14ac:dyDescent="0.25">
      <c r="A18" t="s">
        <v>5</v>
      </c>
      <c r="D18" s="5">
        <f>D7</f>
        <v>16500</v>
      </c>
      <c r="E18" s="5">
        <f t="shared" ref="E18" si="11">E7</f>
        <v>18150</v>
      </c>
      <c r="F18" s="6">
        <v>20000</v>
      </c>
      <c r="G18" s="6">
        <v>20000</v>
      </c>
      <c r="H18" s="6">
        <v>20000</v>
      </c>
      <c r="I18" s="6">
        <v>20000</v>
      </c>
      <c r="J18" s="6">
        <v>20000</v>
      </c>
    </row>
    <row r="19" spans="1:10" x14ac:dyDescent="0.25">
      <c r="A19" t="s">
        <v>15</v>
      </c>
      <c r="D19" s="7">
        <f>D9/D4</f>
        <v>4.3999999999999997E-2</v>
      </c>
      <c r="E19" s="7">
        <f>E9/E4</f>
        <v>4.3999999999999997E-2</v>
      </c>
      <c r="F19" s="9">
        <v>0.05</v>
      </c>
      <c r="G19" s="9">
        <v>0.05</v>
      </c>
      <c r="H19" s="9">
        <v>0.05</v>
      </c>
      <c r="I19" s="9">
        <v>0.05</v>
      </c>
      <c r="J19" s="9">
        <v>0.05</v>
      </c>
    </row>
    <row r="20" spans="1:10" x14ac:dyDescent="0.25">
      <c r="A20" t="s">
        <v>8</v>
      </c>
      <c r="D20" s="5">
        <f>D10</f>
        <v>1000</v>
      </c>
      <c r="E20" s="5">
        <f t="shared" ref="E20" si="12">E10</f>
        <v>1000</v>
      </c>
      <c r="F20" s="6">
        <v>1000</v>
      </c>
      <c r="G20" s="6">
        <v>1000</v>
      </c>
      <c r="H20" s="6">
        <v>1000</v>
      </c>
      <c r="I20" s="6">
        <v>1000</v>
      </c>
      <c r="J20" s="6">
        <v>1000</v>
      </c>
    </row>
    <row r="21" spans="1:10" x14ac:dyDescent="0.25">
      <c r="A21" t="s">
        <v>16</v>
      </c>
      <c r="D21" s="7">
        <f>D12/D11</f>
        <v>0.3</v>
      </c>
      <c r="E21" s="7">
        <f>E12/E11</f>
        <v>0.3</v>
      </c>
      <c r="F21" s="9">
        <v>0.3</v>
      </c>
      <c r="G21" s="9">
        <v>0.3</v>
      </c>
      <c r="H21" s="9">
        <v>0.3</v>
      </c>
      <c r="I21" s="9">
        <v>0.3</v>
      </c>
      <c r="J21" s="9">
        <v>0.3</v>
      </c>
    </row>
    <row r="23" spans="1:10" x14ac:dyDescent="0.25">
      <c r="A23" s="4" t="s">
        <v>17</v>
      </c>
      <c r="B23" s="4"/>
      <c r="C23" s="15">
        <f t="shared" ref="C23" ca="1" si="13">TODAY()</f>
        <v>44032</v>
      </c>
      <c r="D23" s="16">
        <v>0</v>
      </c>
      <c r="E23">
        <f>D23+1</f>
        <v>1</v>
      </c>
      <c r="F23">
        <f>E23+1</f>
        <v>2</v>
      </c>
      <c r="G23">
        <f t="shared" ref="G23:J23" si="14">F23+1</f>
        <v>3</v>
      </c>
      <c r="H23">
        <f t="shared" si="14"/>
        <v>4</v>
      </c>
      <c r="I23">
        <f t="shared" si="14"/>
        <v>5</v>
      </c>
      <c r="J23">
        <f t="shared" si="14"/>
        <v>6</v>
      </c>
    </row>
    <row r="24" spans="1:10" x14ac:dyDescent="0.25">
      <c r="A24" t="s">
        <v>18</v>
      </c>
      <c r="D24" s="14">
        <f ca="1">EOMONTH($C$23,0)</f>
        <v>44043</v>
      </c>
      <c r="E24" s="14">
        <f t="shared" ref="E24:J24" ca="1" si="15">EOMONTH($C$23,0)</f>
        <v>44043</v>
      </c>
      <c r="F24" s="14">
        <f t="shared" ca="1" si="15"/>
        <v>44043</v>
      </c>
      <c r="G24" s="14">
        <f t="shared" ca="1" si="15"/>
        <v>44043</v>
      </c>
      <c r="H24" s="14">
        <f t="shared" ca="1" si="15"/>
        <v>44043</v>
      </c>
      <c r="I24" s="14">
        <f t="shared" ca="1" si="15"/>
        <v>44043</v>
      </c>
      <c r="J24" s="14">
        <f t="shared" ca="1" si="15"/>
        <v>44043</v>
      </c>
    </row>
    <row r="25" spans="1:10" x14ac:dyDescent="0.25">
      <c r="A25" t="s">
        <v>19</v>
      </c>
      <c r="D25" s="14">
        <f ca="1">DATE(YEAR($C$23)+D23,12,31)</f>
        <v>44196</v>
      </c>
      <c r="E25" s="14">
        <f t="shared" ref="E25:J25" ca="1" si="16">DATE(YEAR($C$23)+E23,12,31)</f>
        <v>44561</v>
      </c>
      <c r="F25" s="14">
        <f t="shared" ca="1" si="16"/>
        <v>44926</v>
      </c>
      <c r="G25" s="14">
        <f t="shared" ca="1" si="16"/>
        <v>45291</v>
      </c>
      <c r="H25" s="14">
        <f t="shared" ca="1" si="16"/>
        <v>45657</v>
      </c>
      <c r="I25" s="14">
        <f t="shared" ca="1" si="16"/>
        <v>46022</v>
      </c>
      <c r="J25" s="14">
        <f t="shared" ca="1" si="16"/>
        <v>46387</v>
      </c>
    </row>
    <row r="27" spans="1:10" x14ac:dyDescent="0.25">
      <c r="A27" t="s">
        <v>20</v>
      </c>
      <c r="D27" s="17">
        <f ca="1">YEARFRAC($C$23,D24)</f>
        <v>3.0555555555555555E-2</v>
      </c>
      <c r="E27" s="17">
        <f t="shared" ref="E27:J27" ca="1" si="17">YEARFRAC($C$23,E24)</f>
        <v>3.0555555555555555E-2</v>
      </c>
      <c r="F27" s="17">
        <f t="shared" ca="1" si="17"/>
        <v>3.0555555555555555E-2</v>
      </c>
      <c r="G27" s="17">
        <f t="shared" ca="1" si="17"/>
        <v>3.0555555555555555E-2</v>
      </c>
      <c r="H27" s="17">
        <f t="shared" ca="1" si="17"/>
        <v>3.0555555555555555E-2</v>
      </c>
      <c r="I27" s="17">
        <f t="shared" ca="1" si="17"/>
        <v>3.0555555555555555E-2</v>
      </c>
      <c r="J27" s="17">
        <f t="shared" ca="1" si="17"/>
        <v>3.0555555555555555E-2</v>
      </c>
    </row>
    <row r="28" spans="1:10" x14ac:dyDescent="0.25">
      <c r="A28" t="s">
        <v>21</v>
      </c>
      <c r="D28" s="17">
        <f ca="1">YEARFRAC($C$23,D25)</f>
        <v>0.44722222222222224</v>
      </c>
      <c r="E28" s="17">
        <f ca="1">YEARFRAC($C$23,E25)</f>
        <v>1.4472222222222222</v>
      </c>
      <c r="F28" s="17">
        <f t="shared" ref="F28:J28" ca="1" si="18">YEARFRAC($C$23,F25)</f>
        <v>2.4472222222222224</v>
      </c>
      <c r="G28" s="17">
        <f t="shared" ca="1" si="18"/>
        <v>3.4472222222222224</v>
      </c>
      <c r="H28" s="17">
        <f t="shared" ca="1" si="18"/>
        <v>4.447222222222222</v>
      </c>
      <c r="I28" s="17">
        <f t="shared" ca="1" si="18"/>
        <v>5.447222222222222</v>
      </c>
      <c r="J28" s="17">
        <f t="shared" ca="1" si="18"/>
        <v>6.447222222222222</v>
      </c>
    </row>
    <row r="29" spans="1:10" x14ac:dyDescent="0.25">
      <c r="A29" t="s">
        <v>27</v>
      </c>
      <c r="D29" s="18" t="str">
        <f ca="1">IF(D28&lt;1,"Stub", "Full Year")</f>
        <v>Stub</v>
      </c>
      <c r="E29" s="18" t="str">
        <f t="shared" ref="E29:J29" ca="1" si="19">IF(E28&lt;1,"Stub", "Full Year")</f>
        <v>Full Year</v>
      </c>
      <c r="F29" s="18" t="str">
        <f t="shared" ca="1" si="19"/>
        <v>Full Year</v>
      </c>
      <c r="G29" s="18" t="str">
        <f t="shared" ca="1" si="19"/>
        <v>Full Year</v>
      </c>
      <c r="H29" s="18" t="str">
        <f t="shared" ca="1" si="19"/>
        <v>Full Year</v>
      </c>
      <c r="I29" s="18" t="str">
        <f t="shared" ca="1" si="19"/>
        <v>Full Year</v>
      </c>
      <c r="J29" s="18" t="str">
        <f t="shared" ca="1" si="19"/>
        <v>Full Year</v>
      </c>
    </row>
    <row r="31" spans="1:10" x14ac:dyDescent="0.25">
      <c r="A31" s="4" t="s">
        <v>22</v>
      </c>
    </row>
    <row r="32" spans="1:10" x14ac:dyDescent="0.25">
      <c r="A32" t="s">
        <v>3</v>
      </c>
      <c r="C32" s="8">
        <v>10</v>
      </c>
      <c r="D32" s="5">
        <f>D5</f>
        <v>67500</v>
      </c>
      <c r="E32" s="5">
        <f t="shared" ref="E32:J32" si="20">E5</f>
        <v>74250</v>
      </c>
      <c r="F32" s="5">
        <f t="shared" si="20"/>
        <v>81675.000000000015</v>
      </c>
      <c r="G32" s="5">
        <f t="shared" si="20"/>
        <v>89842.500000000029</v>
      </c>
      <c r="H32" s="5">
        <f t="shared" si="20"/>
        <v>98826.750000000044</v>
      </c>
      <c r="I32" s="5">
        <f t="shared" si="20"/>
        <v>108709.42500000006</v>
      </c>
      <c r="J32" s="5">
        <f t="shared" si="20"/>
        <v>119580.36750000007</v>
      </c>
    </row>
    <row r="33" spans="1:10" x14ac:dyDescent="0.25">
      <c r="A33" t="s">
        <v>5</v>
      </c>
      <c r="C33" s="8">
        <v>10</v>
      </c>
      <c r="D33" s="5">
        <f>D7</f>
        <v>16500</v>
      </c>
      <c r="E33" s="5">
        <f t="shared" ref="E33:J33" si="21">E7</f>
        <v>18150</v>
      </c>
      <c r="F33" s="5">
        <f t="shared" si="21"/>
        <v>20000</v>
      </c>
      <c r="G33" s="5">
        <f t="shared" si="21"/>
        <v>20000</v>
      </c>
      <c r="H33" s="5">
        <f t="shared" si="21"/>
        <v>20000</v>
      </c>
      <c r="I33" s="5">
        <f t="shared" si="21"/>
        <v>20000</v>
      </c>
      <c r="J33" s="5">
        <f t="shared" si="21"/>
        <v>20000</v>
      </c>
    </row>
    <row r="34" spans="1:10" x14ac:dyDescent="0.25">
      <c r="A34" t="s">
        <v>7</v>
      </c>
      <c r="C34" s="8">
        <v>5</v>
      </c>
      <c r="D34" s="5">
        <f>D9</f>
        <v>6600</v>
      </c>
      <c r="E34" s="5">
        <v>7260</v>
      </c>
      <c r="F34" s="5">
        <v>9075.0000000000018</v>
      </c>
      <c r="G34" s="5">
        <v>9982.5000000000036</v>
      </c>
      <c r="H34" s="5">
        <v>10980.750000000005</v>
      </c>
      <c r="I34" s="5">
        <v>12078.825000000006</v>
      </c>
      <c r="J34" s="5">
        <v>13286.707500000008</v>
      </c>
    </row>
    <row r="35" spans="1:10" x14ac:dyDescent="0.25">
      <c r="A35" t="s">
        <v>8</v>
      </c>
      <c r="C35" s="8">
        <v>5</v>
      </c>
      <c r="D35" s="5">
        <f>D10</f>
        <v>1000</v>
      </c>
      <c r="E35" s="5">
        <f t="shared" ref="E35:J35" si="22">E10</f>
        <v>1000</v>
      </c>
      <c r="F35" s="5">
        <f t="shared" si="22"/>
        <v>1000</v>
      </c>
      <c r="G35" s="5">
        <f t="shared" si="22"/>
        <v>1000</v>
      </c>
      <c r="H35" s="5">
        <f t="shared" si="22"/>
        <v>1000</v>
      </c>
      <c r="I35" s="5">
        <f t="shared" si="22"/>
        <v>1000</v>
      </c>
      <c r="J35" s="5">
        <f t="shared" si="22"/>
        <v>1000</v>
      </c>
    </row>
    <row r="36" spans="1:10" x14ac:dyDescent="0.25">
      <c r="A36" t="s">
        <v>10</v>
      </c>
      <c r="C36" s="8">
        <v>0</v>
      </c>
      <c r="D36" s="5">
        <f>D12</f>
        <v>17520</v>
      </c>
      <c r="E36" s="5">
        <f t="shared" ref="E36:J36" si="23">E12</f>
        <v>19302</v>
      </c>
      <c r="F36" s="5">
        <f t="shared" si="23"/>
        <v>20925.000000000004</v>
      </c>
      <c r="G36" s="5">
        <f t="shared" si="23"/>
        <v>23647.500000000007</v>
      </c>
      <c r="H36" s="5">
        <f t="shared" si="23"/>
        <v>26642.250000000011</v>
      </c>
      <c r="I36" s="5">
        <f t="shared" si="23"/>
        <v>29936.475000000017</v>
      </c>
      <c r="J36" s="5">
        <f t="shared" si="23"/>
        <v>33560.122500000027</v>
      </c>
    </row>
    <row r="37" spans="1:10" x14ac:dyDescent="0.25">
      <c r="A37" t="s">
        <v>23</v>
      </c>
      <c r="C37">
        <f>SUM(C32:C36)</f>
        <v>30</v>
      </c>
      <c r="D37" s="5">
        <f>SUM(D32:D36)</f>
        <v>109120</v>
      </c>
      <c r="E37" s="5">
        <f t="shared" ref="E37:J37" si="24">SUM(E32:E36)</f>
        <v>119962</v>
      </c>
      <c r="F37" s="5">
        <f t="shared" si="24"/>
        <v>132675.00000000003</v>
      </c>
      <c r="G37" s="5">
        <f t="shared" si="24"/>
        <v>144472.50000000003</v>
      </c>
      <c r="H37" s="5">
        <f t="shared" si="24"/>
        <v>157449.75000000006</v>
      </c>
      <c r="I37" s="5">
        <f t="shared" si="24"/>
        <v>171724.72500000006</v>
      </c>
      <c r="J37" s="5">
        <f t="shared" si="24"/>
        <v>187427.1975000001</v>
      </c>
    </row>
    <row r="39" spans="1:10" x14ac:dyDescent="0.25">
      <c r="A39" t="s">
        <v>24</v>
      </c>
      <c r="D39" s="5">
        <f>AVERAGE(D32:D36)</f>
        <v>21824</v>
      </c>
      <c r="E39" s="5">
        <f t="shared" ref="E39:J39" si="25">AVERAGE(E32:E37)</f>
        <v>39987.333333333336</v>
      </c>
      <c r="F39" s="5">
        <f t="shared" si="25"/>
        <v>44225.000000000007</v>
      </c>
      <c r="G39" s="5">
        <f t="shared" si="25"/>
        <v>48157.500000000007</v>
      </c>
      <c r="H39" s="5">
        <f t="shared" si="25"/>
        <v>52483.250000000022</v>
      </c>
      <c r="I39" s="5">
        <f t="shared" si="25"/>
        <v>57241.575000000019</v>
      </c>
      <c r="J39" s="5">
        <f t="shared" si="25"/>
        <v>62475.732500000035</v>
      </c>
    </row>
    <row r="40" spans="1:10" x14ac:dyDescent="0.25">
      <c r="A40" t="s">
        <v>25</v>
      </c>
      <c r="D40" s="5">
        <f>SUMPRODUCT(D32:D36,$C$32:$C$36)/$C$37</f>
        <v>29266.666666666668</v>
      </c>
      <c r="E40" s="5">
        <f t="shared" ref="E40:J40" si="26">SUMPRODUCT(E32:E36,$C$32:$C$36)/$C$37</f>
        <v>32176.666666666668</v>
      </c>
      <c r="F40" s="5">
        <f t="shared" si="26"/>
        <v>35570.833333333343</v>
      </c>
      <c r="G40" s="5">
        <f t="shared" si="26"/>
        <v>38444.583333333343</v>
      </c>
      <c r="H40" s="5">
        <f t="shared" si="26"/>
        <v>41605.70833333335</v>
      </c>
      <c r="I40" s="5">
        <f t="shared" si="26"/>
        <v>45082.945833333353</v>
      </c>
      <c r="J40" s="5">
        <f t="shared" si="26"/>
        <v>48907.907083333361</v>
      </c>
    </row>
    <row r="41" spans="1:10" x14ac:dyDescent="0.25">
      <c r="A41" t="s">
        <v>26</v>
      </c>
      <c r="D41" s="5">
        <f>MEDIAN(D32:D36)</f>
        <v>16500</v>
      </c>
      <c r="E41" s="5">
        <f t="shared" ref="E41:J41" si="27">MEDIAN(E32:E36)</f>
        <v>18150</v>
      </c>
      <c r="F41" s="5">
        <f t="shared" si="27"/>
        <v>20000</v>
      </c>
      <c r="G41" s="5">
        <f t="shared" si="27"/>
        <v>20000</v>
      </c>
      <c r="H41" s="5">
        <f t="shared" si="27"/>
        <v>20000</v>
      </c>
      <c r="I41" s="5">
        <f t="shared" si="27"/>
        <v>20000</v>
      </c>
      <c r="J41" s="5">
        <f t="shared" si="27"/>
        <v>20000</v>
      </c>
    </row>
    <row r="43" spans="1:10" x14ac:dyDescent="0.25">
      <c r="A43" t="s">
        <v>28</v>
      </c>
    </row>
    <row r="44" spans="1:10" x14ac:dyDescent="0.25">
      <c r="A44" t="str">
        <f>"if &lt;"&amp;C44</f>
        <v>if &lt;150000</v>
      </c>
      <c r="C44" s="8">
        <v>150000</v>
      </c>
      <c r="D44" s="5">
        <f>IF(D37&lt;$C$44,D37,0)</f>
        <v>109120</v>
      </c>
      <c r="E44" s="5">
        <f t="shared" ref="E44:J44" si="28">IF(E37&lt;$C$44,E37,0)</f>
        <v>119962</v>
      </c>
      <c r="F44" s="5">
        <f t="shared" si="28"/>
        <v>132675.00000000003</v>
      </c>
      <c r="G44" s="5">
        <f t="shared" si="28"/>
        <v>144472.50000000003</v>
      </c>
      <c r="H44" s="5">
        <f t="shared" si="28"/>
        <v>0</v>
      </c>
      <c r="I44" s="5">
        <f t="shared" si="28"/>
        <v>0</v>
      </c>
      <c r="J44" s="5">
        <f t="shared" si="28"/>
        <v>0</v>
      </c>
    </row>
    <row r="45" spans="1:10" x14ac:dyDescent="0.25">
      <c r="A45" t="s">
        <v>29</v>
      </c>
      <c r="C45" s="8">
        <v>150000</v>
      </c>
      <c r="D45" s="5">
        <f>IF(D37&gt;=$C$45,D37,0)</f>
        <v>0</v>
      </c>
      <c r="E45" s="5">
        <f t="shared" ref="E45:J45" si="29">IF(E37&gt;=$C$45,E37,0)</f>
        <v>0</v>
      </c>
      <c r="F45" s="5">
        <f t="shared" si="29"/>
        <v>0</v>
      </c>
      <c r="G45" s="5">
        <f t="shared" si="29"/>
        <v>0</v>
      </c>
      <c r="H45" s="5">
        <f t="shared" si="29"/>
        <v>157449.75000000006</v>
      </c>
      <c r="I45" s="5">
        <f t="shared" si="29"/>
        <v>171724.72500000006</v>
      </c>
      <c r="J45" s="5">
        <f t="shared" si="29"/>
        <v>187427.1975000001</v>
      </c>
    </row>
    <row r="46" spans="1:10" x14ac:dyDescent="0.25">
      <c r="A46" t="s">
        <v>31</v>
      </c>
      <c r="D46" s="5">
        <f>SUM(D44:D45)</f>
        <v>109120</v>
      </c>
      <c r="E46" s="5">
        <f t="shared" ref="E46:J46" si="30">SUM(E44:E45)</f>
        <v>119962</v>
      </c>
      <c r="F46" s="5">
        <f t="shared" si="30"/>
        <v>132675.00000000003</v>
      </c>
      <c r="G46" s="5">
        <f t="shared" si="30"/>
        <v>144472.50000000003</v>
      </c>
      <c r="H46" s="5">
        <f t="shared" si="30"/>
        <v>157449.75000000006</v>
      </c>
      <c r="I46" s="5">
        <f t="shared" si="30"/>
        <v>171724.72500000006</v>
      </c>
      <c r="J46" s="5">
        <f t="shared" si="30"/>
        <v>187427.1975000001</v>
      </c>
    </row>
    <row r="48" spans="1:10" x14ac:dyDescent="0.25">
      <c r="A48" t="s">
        <v>30</v>
      </c>
      <c r="D48" s="19" t="str">
        <f>IF(D46=D37,"OK","EROOR")</f>
        <v>OK</v>
      </c>
      <c r="E48" s="19" t="str">
        <f t="shared" ref="E48:J48" si="31">IF(E46=E37,"OK","EROOR")</f>
        <v>OK</v>
      </c>
      <c r="F48" s="19" t="str">
        <f t="shared" si="31"/>
        <v>OK</v>
      </c>
      <c r="G48" s="19" t="str">
        <f t="shared" si="31"/>
        <v>OK</v>
      </c>
      <c r="H48" s="19" t="str">
        <f t="shared" si="31"/>
        <v>OK</v>
      </c>
      <c r="I48" s="19" t="str">
        <f t="shared" si="31"/>
        <v>OK</v>
      </c>
      <c r="J48" s="19" t="str">
        <f t="shared" si="31"/>
        <v>OK</v>
      </c>
    </row>
    <row r="49" spans="1:10" x14ac:dyDescent="0.25">
      <c r="D49" s="5"/>
    </row>
    <row r="51" spans="1:10" x14ac:dyDescent="0.25">
      <c r="A51" t="s">
        <v>32</v>
      </c>
      <c r="D51" s="5">
        <f>MIN(D32:D36)</f>
        <v>1000</v>
      </c>
      <c r="E51" s="5">
        <f t="shared" ref="E51:J51" si="32">MIN(E32:E36)</f>
        <v>1000</v>
      </c>
      <c r="F51" s="5">
        <f t="shared" si="32"/>
        <v>1000</v>
      </c>
      <c r="G51" s="5">
        <f t="shared" si="32"/>
        <v>1000</v>
      </c>
      <c r="H51" s="5">
        <f t="shared" si="32"/>
        <v>1000</v>
      </c>
      <c r="I51" s="5">
        <f t="shared" si="32"/>
        <v>1000</v>
      </c>
      <c r="J51" s="5">
        <f t="shared" si="32"/>
        <v>1000</v>
      </c>
    </row>
    <row r="52" spans="1:10" x14ac:dyDescent="0.25">
      <c r="A52" t="s">
        <v>33</v>
      </c>
      <c r="D52" s="5">
        <f>MAX(D32:D36)</f>
        <v>67500</v>
      </c>
      <c r="E52" s="5">
        <f t="shared" ref="E52:J52" si="33">MAX(E32:E36)</f>
        <v>74250</v>
      </c>
      <c r="F52" s="5">
        <f t="shared" si="33"/>
        <v>81675.000000000015</v>
      </c>
      <c r="G52" s="5">
        <f t="shared" si="33"/>
        <v>89842.500000000029</v>
      </c>
      <c r="H52" s="5">
        <f t="shared" si="33"/>
        <v>98826.750000000044</v>
      </c>
      <c r="I52" s="5">
        <f t="shared" si="33"/>
        <v>108709.42500000006</v>
      </c>
      <c r="J52" s="5">
        <f t="shared" si="33"/>
        <v>119580.36750000007</v>
      </c>
    </row>
    <row r="55" spans="1:10" x14ac:dyDescent="0.25">
      <c r="A55" t="s">
        <v>35</v>
      </c>
      <c r="D55" s="8">
        <v>2</v>
      </c>
      <c r="E55">
        <f>SMALL(D32:D36,$D$55)</f>
        <v>6600</v>
      </c>
      <c r="F55">
        <f t="shared" ref="F55:J55" si="34">SMALL(E32:E36,$D$55)</f>
        <v>7260</v>
      </c>
      <c r="G55">
        <f t="shared" si="34"/>
        <v>9075.0000000000018</v>
      </c>
      <c r="H55">
        <f t="shared" si="34"/>
        <v>9982.5000000000036</v>
      </c>
      <c r="I55">
        <f t="shared" si="34"/>
        <v>10980.750000000005</v>
      </c>
      <c r="J55">
        <f t="shared" si="34"/>
        <v>12078.825000000006</v>
      </c>
    </row>
    <row r="56" spans="1:10" x14ac:dyDescent="0.25">
      <c r="A56" t="s">
        <v>34</v>
      </c>
      <c r="D56" s="8">
        <v>2</v>
      </c>
      <c r="E56">
        <f>LARGE(D32:D36,$D$56)</f>
        <v>17520</v>
      </c>
      <c r="F56">
        <f t="shared" ref="F56:J56" si="35">LARGE(E32:E36,$D$56)</f>
        <v>19302</v>
      </c>
      <c r="G56">
        <f t="shared" si="35"/>
        <v>20925.000000000004</v>
      </c>
      <c r="H56">
        <f t="shared" si="35"/>
        <v>23647.500000000007</v>
      </c>
      <c r="I56">
        <f t="shared" si="35"/>
        <v>26642.250000000011</v>
      </c>
      <c r="J56">
        <f t="shared" si="35"/>
        <v>29936.475000000017</v>
      </c>
    </row>
    <row r="58" spans="1:10" x14ac:dyDescent="0.25">
      <c r="D58">
        <v>0</v>
      </c>
      <c r="E58" t="str">
        <f t="shared" ref="E58:J58" si="36">IFERROR(E56/$D$58,"na")</f>
        <v>na</v>
      </c>
      <c r="F58" t="str">
        <f t="shared" si="36"/>
        <v>na</v>
      </c>
      <c r="G58" t="str">
        <f t="shared" si="36"/>
        <v>na</v>
      </c>
      <c r="H58" t="str">
        <f t="shared" si="36"/>
        <v>na</v>
      </c>
      <c r="I58" t="str">
        <f t="shared" si="36"/>
        <v>na</v>
      </c>
      <c r="J58" t="str">
        <f t="shared" si="36"/>
        <v>na</v>
      </c>
    </row>
    <row r="60" spans="1:10" x14ac:dyDescent="0.25">
      <c r="A60" t="s">
        <v>36</v>
      </c>
      <c r="D60">
        <f>IFERROR(E58+E56,0)</f>
        <v>0</v>
      </c>
      <c r="E60">
        <f t="shared" ref="E60:J60" si="37">IFERROR(F58+F56,0)</f>
        <v>0</v>
      </c>
      <c r="F60">
        <f t="shared" si="37"/>
        <v>0</v>
      </c>
      <c r="G60">
        <f t="shared" si="37"/>
        <v>0</v>
      </c>
      <c r="H60">
        <f t="shared" si="37"/>
        <v>0</v>
      </c>
      <c r="I60">
        <f t="shared" si="37"/>
        <v>0</v>
      </c>
      <c r="J60">
        <f t="shared" si="37"/>
        <v>0</v>
      </c>
    </row>
    <row r="62" spans="1:10" x14ac:dyDescent="0.25">
      <c r="A62" t="s">
        <v>36</v>
      </c>
      <c r="D62">
        <f>+E56+D60</f>
        <v>17520</v>
      </c>
      <c r="E62">
        <f t="shared" ref="E62:J62" si="38">+F56+E60</f>
        <v>19302</v>
      </c>
      <c r="F62">
        <f t="shared" si="38"/>
        <v>20925.000000000004</v>
      </c>
      <c r="G62">
        <f t="shared" si="38"/>
        <v>23647.500000000007</v>
      </c>
      <c r="H62">
        <f t="shared" si="38"/>
        <v>26642.250000000011</v>
      </c>
      <c r="I62">
        <f t="shared" si="38"/>
        <v>29936.475000000017</v>
      </c>
      <c r="J62">
        <f t="shared" si="38"/>
        <v>0</v>
      </c>
    </row>
    <row r="63" spans="1:10" x14ac:dyDescent="0.25">
      <c r="A63" t="s">
        <v>37</v>
      </c>
      <c r="D63" s="5">
        <f>+D62+D51</f>
        <v>18520</v>
      </c>
      <c r="E63" s="5">
        <f t="shared" ref="E63:J63" si="39">+E62+E51</f>
        <v>20302</v>
      </c>
      <c r="F63" s="5">
        <f t="shared" si="39"/>
        <v>21925.000000000004</v>
      </c>
      <c r="G63" s="5">
        <f t="shared" si="39"/>
        <v>24647.500000000007</v>
      </c>
      <c r="H63" s="5">
        <f t="shared" si="39"/>
        <v>27642.250000000011</v>
      </c>
      <c r="I63" s="5">
        <f t="shared" si="39"/>
        <v>30936.475000000017</v>
      </c>
      <c r="J63" s="5">
        <f t="shared" si="39"/>
        <v>1000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AC18C-212A-456B-8243-7774BF17F128}">
  <dimension ref="A3:E13"/>
  <sheetViews>
    <sheetView workbookViewId="0">
      <selection activeCell="J16" sqref="J16"/>
    </sheetView>
  </sheetViews>
  <sheetFormatPr defaultRowHeight="15" x14ac:dyDescent="0.25"/>
  <sheetData>
    <row r="3" spans="1:5" x14ac:dyDescent="0.25">
      <c r="A3" s="4" t="s">
        <v>1</v>
      </c>
    </row>
    <row r="4" spans="1:5" x14ac:dyDescent="0.25">
      <c r="A4" t="s">
        <v>2</v>
      </c>
      <c r="D4">
        <v>150000</v>
      </c>
      <c r="E4">
        <v>165000</v>
      </c>
    </row>
    <row r="5" spans="1:5" x14ac:dyDescent="0.25">
      <c r="A5" t="s">
        <v>3</v>
      </c>
      <c r="D5">
        <v>67500</v>
      </c>
      <c r="E5">
        <v>74250</v>
      </c>
    </row>
    <row r="6" spans="1:5" x14ac:dyDescent="0.25">
      <c r="A6" t="s">
        <v>4</v>
      </c>
      <c r="D6">
        <v>82500</v>
      </c>
      <c r="E6">
        <v>90750</v>
      </c>
    </row>
    <row r="7" spans="1:5" x14ac:dyDescent="0.25">
      <c r="A7" t="s">
        <v>5</v>
      </c>
      <c r="D7">
        <v>16500</v>
      </c>
      <c r="E7">
        <v>18150</v>
      </c>
    </row>
    <row r="8" spans="1:5" x14ac:dyDescent="0.25">
      <c r="A8" t="s">
        <v>6</v>
      </c>
      <c r="D8">
        <v>66000</v>
      </c>
      <c r="E8">
        <v>72600</v>
      </c>
    </row>
    <row r="9" spans="1:5" x14ac:dyDescent="0.25">
      <c r="A9" t="s">
        <v>7</v>
      </c>
      <c r="D9">
        <v>6600</v>
      </c>
      <c r="E9">
        <v>7260</v>
      </c>
    </row>
    <row r="10" spans="1:5" x14ac:dyDescent="0.25">
      <c r="A10" t="s">
        <v>8</v>
      </c>
      <c r="D10">
        <v>1000</v>
      </c>
      <c r="E10">
        <v>1000</v>
      </c>
    </row>
    <row r="11" spans="1:5" x14ac:dyDescent="0.25">
      <c r="A11" t="s">
        <v>9</v>
      </c>
      <c r="D11">
        <v>58400</v>
      </c>
      <c r="E11">
        <v>64340</v>
      </c>
    </row>
    <row r="12" spans="1:5" x14ac:dyDescent="0.25">
      <c r="A12" t="s">
        <v>10</v>
      </c>
      <c r="D12">
        <v>17520</v>
      </c>
      <c r="E12">
        <v>19302</v>
      </c>
    </row>
    <row r="13" spans="1:5" x14ac:dyDescent="0.25">
      <c r="A13" t="s">
        <v>11</v>
      </c>
      <c r="D13">
        <v>40880</v>
      </c>
      <c r="E13">
        <v>45038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Income-statement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curry</dc:creator>
  <cp:lastModifiedBy>danny curry</cp:lastModifiedBy>
  <dcterms:created xsi:type="dcterms:W3CDTF">2020-07-16T23:35:55Z</dcterms:created>
  <dcterms:modified xsi:type="dcterms:W3CDTF">2020-07-20T17:46:48Z</dcterms:modified>
</cp:coreProperties>
</file>