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Barratt Development/"/>
    </mc:Choice>
  </mc:AlternateContent>
  <xr:revisionPtr revIDLastSave="10" documentId="8_{05396457-79C8-4B83-AED2-60D5F6B9DDE5}" xr6:coauthVersionLast="47" xr6:coauthVersionMax="47" xr10:uidLastSave="{1AB1C92C-CC9E-4CE3-93DB-8C7F62CCDDC6}"/>
  <bookViews>
    <workbookView xWindow="-120" yWindow="-120" windowWidth="29040" windowHeight="15720" tabRatio="741" xr2:uid="{00000000-000D-0000-FFFF-FFFF00000000}"/>
  </bookViews>
  <sheets>
    <sheet name="Barratt Developments" sheetId="26" r:id="rId1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26" l="1"/>
  <c r="D138" i="26"/>
  <c r="E138" i="26"/>
  <c r="F138" i="26"/>
  <c r="B138" i="26"/>
  <c r="C128" i="26" l="1"/>
  <c r="D128" i="26"/>
  <c r="E128" i="26"/>
  <c r="F128" i="26"/>
  <c r="B128" i="26"/>
  <c r="C139" i="26"/>
  <c r="D139" i="26"/>
  <c r="E139" i="26"/>
  <c r="F139" i="26"/>
  <c r="B139" i="26"/>
  <c r="C133" i="26"/>
  <c r="D133" i="26"/>
  <c r="E133" i="26"/>
  <c r="F133" i="26"/>
  <c r="B133" i="26"/>
  <c r="B125" i="26"/>
  <c r="C124" i="26"/>
  <c r="D124" i="26"/>
  <c r="E124" i="26"/>
  <c r="F124" i="26"/>
  <c r="B124" i="26"/>
  <c r="E137" i="26"/>
  <c r="F137" i="26"/>
  <c r="D137" i="26"/>
  <c r="C137" i="26"/>
  <c r="B137" i="26"/>
  <c r="D145" i="26" l="1"/>
  <c r="E145" i="26"/>
  <c r="F145" i="26"/>
  <c r="C145" i="26"/>
  <c r="B145" i="26"/>
  <c r="F142" i="26"/>
  <c r="E142" i="26"/>
  <c r="D142" i="26"/>
  <c r="C142" i="26"/>
  <c r="B142" i="26"/>
  <c r="F123" i="26"/>
  <c r="E123" i="26"/>
  <c r="D123" i="26"/>
  <c r="C123" i="26"/>
  <c r="B123" i="26"/>
  <c r="C122" i="26"/>
  <c r="D122" i="26"/>
  <c r="E122" i="26"/>
  <c r="F122" i="26"/>
  <c r="B122" i="26"/>
  <c r="C149" i="26" l="1"/>
  <c r="D149" i="26"/>
  <c r="E149" i="26"/>
  <c r="F149" i="26"/>
  <c r="C150" i="26"/>
  <c r="D150" i="26"/>
  <c r="E150" i="26"/>
  <c r="F150" i="26"/>
  <c r="C151" i="26"/>
  <c r="D151" i="26"/>
  <c r="E151" i="26"/>
  <c r="F151" i="26"/>
  <c r="C152" i="26"/>
  <c r="D152" i="26"/>
  <c r="E152" i="26"/>
  <c r="F152" i="26"/>
  <c r="C153" i="26"/>
  <c r="D153" i="26"/>
  <c r="E153" i="26"/>
  <c r="F153" i="26"/>
  <c r="C148" i="26" l="1"/>
  <c r="F157" i="26"/>
  <c r="F160" i="26" s="1"/>
  <c r="E157" i="26"/>
  <c r="E160" i="26" s="1"/>
  <c r="D157" i="26"/>
  <c r="C157" i="26"/>
  <c r="C160" i="26" s="1"/>
  <c r="B157" i="26"/>
  <c r="B160" i="26" s="1"/>
  <c r="B153" i="26"/>
  <c r="B152" i="26"/>
  <c r="B151" i="26"/>
  <c r="B150" i="26"/>
  <c r="B149" i="26"/>
  <c r="F144" i="26"/>
  <c r="E144" i="26"/>
  <c r="D144" i="26"/>
  <c r="C144" i="26"/>
  <c r="B144" i="26"/>
  <c r="F143" i="26"/>
  <c r="E143" i="26"/>
  <c r="D143" i="26"/>
  <c r="C143" i="26"/>
  <c r="B143" i="26"/>
  <c r="F136" i="26"/>
  <c r="E136" i="26"/>
  <c r="D136" i="26"/>
  <c r="C136" i="26"/>
  <c r="B136" i="26"/>
  <c r="F132" i="26"/>
  <c r="E132" i="26"/>
  <c r="D132" i="26"/>
  <c r="C132" i="26"/>
  <c r="B132" i="26"/>
  <c r="F131" i="26"/>
  <c r="E131" i="26"/>
  <c r="D131" i="26"/>
  <c r="C131" i="26"/>
  <c r="B131" i="26"/>
  <c r="F127" i="26"/>
  <c r="E127" i="26"/>
  <c r="D127" i="26"/>
  <c r="C127" i="26"/>
  <c r="B127" i="26"/>
  <c r="F126" i="26"/>
  <c r="E126" i="26"/>
  <c r="D126" i="26"/>
  <c r="C126" i="26"/>
  <c r="B126" i="26"/>
  <c r="F125" i="26"/>
  <c r="E125" i="26"/>
  <c r="D125" i="26"/>
  <c r="C125" i="26"/>
  <c r="F120" i="26"/>
  <c r="E120" i="26"/>
  <c r="D120" i="26"/>
  <c r="C120" i="26"/>
  <c r="B120" i="26"/>
  <c r="D159" i="26" l="1"/>
  <c r="D160" i="26"/>
  <c r="C146" i="26"/>
  <c r="E146" i="26"/>
  <c r="B146" i="26"/>
  <c r="F146" i="26"/>
  <c r="E159" i="26"/>
  <c r="D146" i="26"/>
  <c r="B148" i="26"/>
  <c r="B159" i="26"/>
  <c r="F159" i="26"/>
  <c r="C159" i="26"/>
</calcChain>
</file>

<file path=xl/sharedStrings.xml><?xml version="1.0" encoding="utf-8"?>
<sst xmlns="http://schemas.openxmlformats.org/spreadsheetml/2006/main" count="153" uniqueCount="145">
  <si>
    <t>Insert IS data from FT.com below this cell</t>
  </si>
  <si>
    <t>Insert BS data from FT.com below this cell</t>
  </si>
  <si>
    <t>Insert CFS data from FT.com below this cell</t>
  </si>
  <si>
    <t>Profitability ratios</t>
  </si>
  <si>
    <t>Liquidity ratios</t>
  </si>
  <si>
    <t>Gearing ratios</t>
  </si>
  <si>
    <t>Interest cover</t>
  </si>
  <si>
    <t>D/E ratio (LT debt)</t>
  </si>
  <si>
    <t>Sales to Capital Employed</t>
  </si>
  <si>
    <t>EBITDA</t>
  </si>
  <si>
    <t>EBITDA-Interest-coverage</t>
  </si>
  <si>
    <t>Debt/EBITDA</t>
  </si>
  <si>
    <t>Altman Z-score</t>
  </si>
  <si>
    <t>WC / TA</t>
  </si>
  <si>
    <t>RE / TA</t>
  </si>
  <si>
    <t>EBIT /TA</t>
  </si>
  <si>
    <t>Sales / TA</t>
  </si>
  <si>
    <t>MVE/TL</t>
  </si>
  <si>
    <t>GPM (Gross Profit Margin)</t>
  </si>
  <si>
    <t>NPM (Net Profit Margin)</t>
  </si>
  <si>
    <t>ROCE (Return on Capital Employed)</t>
  </si>
  <si>
    <t>ROE (Return on Equity)</t>
  </si>
  <si>
    <t>ROA (Return on Assets)</t>
  </si>
  <si>
    <t>Debtor Days (DSO Days sales outstanding)</t>
  </si>
  <si>
    <t>Creditor Days (DPO Days Payables Outstanding)</t>
  </si>
  <si>
    <t>Cash conversion cycle (DIO+DSO-DPO)</t>
  </si>
  <si>
    <t xml:space="preserve">Current ratio </t>
  </si>
  <si>
    <t xml:space="preserve">Quick ratio </t>
  </si>
  <si>
    <t>Enter  market capitalisation for the year in cell to the right</t>
  </si>
  <si>
    <t>OPM (Operating Profit Margin</t>
  </si>
  <si>
    <t>Activity/Efficiency  ratios</t>
  </si>
  <si>
    <t xml:space="preserve">Ratios </t>
  </si>
  <si>
    <t>Other  Measures of Creditworthiness or Credit Risk</t>
  </si>
  <si>
    <t>Earnings Quality (CFO/Net Income)</t>
  </si>
  <si>
    <t>Cash Interest coverage (CFO/Interest Paid)</t>
  </si>
  <si>
    <t xml:space="preserve">Inventory Days (DIO Days Inventory Outstanding) </t>
  </si>
  <si>
    <t>Where CFO is Total cash from operations</t>
  </si>
  <si>
    <t>Cashflow liquidity</t>
  </si>
  <si>
    <t>Cashflow Ratio (CFO/Total Debt)</t>
  </si>
  <si>
    <t>Fiscal data as of Jun 30 2023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</si>
  <si>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</si>
  <si>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</si>
  <si>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</si>
  <si>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</si>
  <si>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</si>
  <si>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</si>
  <si>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</si>
  <si>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</si>
  <si>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</si>
  <si>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</si>
  <si>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</si>
  <si>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</si>
  <si>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</si>
  <si>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</si>
  <si>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</si>
  <si>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</si>
  <si>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</si>
  <si>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</si>
  <si>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</si>
  <si>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</si>
  <si>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</si>
  <si>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</si>
  <si>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</si>
  <si>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</si>
  <si>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</si>
  <si>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</si>
  <si>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</si>
  <si>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</si>
  <si>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</si>
  <si>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</si>
  <si>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</si>
  <si>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</si>
  <si>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</si>
  <si>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</si>
  <si>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</si>
  <si>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</si>
  <si>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</si>
  <si>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</si>
  <si>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</si>
  <si>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</si>
  <si>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</si>
  <si>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</si>
  <si>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</si>
  <si>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</si>
  <si>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</si>
  <si>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</si>
  <si>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</si>
  <si>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</si>
  <si>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</si>
  <si>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</si>
  <si>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</si>
  <si>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</si>
  <si>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</si>
  <si>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</si>
  <si>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</si>
  <si>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</si>
  <si>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</si>
  <si>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</si>
  <si>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</si>
  <si>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</si>
  <si>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</si>
  <si>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</si>
  <si>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</si>
  <si>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</si>
  <si>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</si>
  <si>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</si>
  <si>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</si>
  <si>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</si>
  <si>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</si>
  <si>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</si>
  <si>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</si>
  <si>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</si>
  <si>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</si>
  <si>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</si>
  <si>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</si>
  <si>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</si>
  <si>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</si>
  <si>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</si>
  <si>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</si>
  <si>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</si>
  <si>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</si>
  <si>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</si>
  <si>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</si>
  <si>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OPERATIONS</t>
  </si>
  <si>
    <t>Depreciation/depletion</t>
  </si>
  <si>
    <t>Non-Cash items</t>
  </si>
  <si>
    <t>Cash taxes paid, supplemental</t>
  </si>
  <si>
    <t>Cash interest paid, supplemental</t>
  </si>
  <si>
    <t>Changes in working capital</t>
  </si>
  <si>
    <t>Total cash from operations</t>
  </si>
  <si>
    <t>INVESTING</t>
  </si>
  <si>
    <t>Capital expenditures</t>
  </si>
  <si>
    <t>Other investing and cash flow items, total</t>
  </si>
  <si>
    <t>Total cash from investing</t>
  </si>
  <si>
    <t>FINANCING</t>
  </si>
  <si>
    <t>Financing cash flow items</t>
  </si>
  <si>
    <t>Total cash dividends paid</t>
  </si>
  <si>
    <t>Issuance (retirement) of stock, net</t>
  </si>
  <si>
    <t>Issuance (retirement) of debt, net</t>
  </si>
  <si>
    <t>Total cash from financing</t>
  </si>
  <si>
    <t>NET CHANGE IN CASH</t>
  </si>
  <si>
    <t>Foreign exchange effects</t>
  </si>
  <si>
    <t>Net change in cash</t>
  </si>
  <si>
    <t>Net cash-begin balance/reserved for future use</t>
  </si>
  <si>
    <t>Net cash-end balance/reserved for future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</si>
</sst>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3" fillId="0" borderId="0" xfId="0" applyFont="1"/>
    <xf numFmtId="9" fontId="3" fillId="0" borderId="0" xfId="1" applyFont="1"/>
    <xf numFmtId="2" fontId="0" fillId="3" borderId="0" xfId="0" applyNumberFormat="1" applyFill="1"/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/>
    <xf numFmtId="2" fontId="0" fillId="6" borderId="0" xfId="0" applyNumberFormat="1" applyFill="1"/>
    <xf numFmtId="1" fontId="0" fillId="0" borderId="0" xfId="0" applyNumberFormat="1"/>
    <xf numFmtId="2" fontId="2" fillId="0" borderId="0" xfId="0" applyNumberFormat="1" applyFont="1"/>
    <xf numFmtId="3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4" fontId="4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"/>
  <sheetViews>
    <sheetView tabSelected="1" workbookViewId="0">
      <selection activeCell="F8" sqref="F8"/>
    </sheetView>
  </sheetViews>
  <sheetFormatPr defaultColWidth="9.140625" defaultRowHeight="12.75" x14ac:dyDescent="0.2"/>
  <cols>
    <col min="1" max="1" width="49.7109375" bestFit="1" customWidth="1"/>
  </cols>
  <sheetData>
    <row r="1" spans="1:6" x14ac:dyDescent="0.2">
      <c r="A1" s="1" t="s">
        <v>0</v>
      </c>
    </row>
    <row r="2" spans="1:6" x14ac:dyDescent="0.2">
      <c r="A2" t="s">
        <v>39</v>
      </c>
      <c r="B2">
        <v>2023</v>
      </c>
      <c r="C2">
        <v>2022</v>
      </c>
      <c r="D2">
        <v>2021</v>
      </c>
      <c r="E2">
        <v>2020</v>
      </c>
      <c r="F2">
        <v>2019</v>
      </c>
    </row>
    <row r="3" spans="1:6" x14ac:dyDescent="0.2">
      <c r="A3" t="s">
        <v>40</v>
      </c>
    </row>
    <row r="4" spans="1:6" x14ac:dyDescent="0.2">
      <c r="A4" t="s">
        <v>41</v>
      </c>
      <c r="B4" s="16">
        <v>5321</v>
      </c>
      <c r="C4" s="16">
        <v>5268</v>
      </c>
      <c r="D4" s="16">
        <v>4812</v>
      </c>
      <c r="E4" s="16">
        <v>3419</v>
      </c>
      <c r="F4" s="16">
        <v>4763</v>
      </c>
    </row>
    <row r="5" spans="1:6" x14ac:dyDescent="0.2">
      <c r="A5" t="s">
        <v>42</v>
      </c>
    </row>
    <row r="6" spans="1:6" x14ac:dyDescent="0.2">
      <c r="A6" t="s">
        <v>43</v>
      </c>
      <c r="B6" s="16">
        <v>4191</v>
      </c>
      <c r="C6" s="16">
        <v>3960</v>
      </c>
      <c r="D6" s="16">
        <v>3743</v>
      </c>
      <c r="E6" s="16">
        <v>2688</v>
      </c>
      <c r="F6" s="16">
        <v>3676</v>
      </c>
    </row>
    <row r="7" spans="1:6" x14ac:dyDescent="0.2">
      <c r="A7" t="s">
        <v>44</v>
      </c>
      <c r="B7" s="16">
        <v>271</v>
      </c>
      <c r="C7" s="16">
        <v>256</v>
      </c>
      <c r="D7" s="16">
        <v>208</v>
      </c>
      <c r="E7" s="16">
        <v>128</v>
      </c>
      <c r="F7" s="16">
        <v>213</v>
      </c>
    </row>
    <row r="8" spans="1:6" x14ac:dyDescent="0.2">
      <c r="A8" t="s">
        <v>45</v>
      </c>
    </row>
    <row r="9" spans="1:6" x14ac:dyDescent="0.2">
      <c r="A9" t="s">
        <v>46</v>
      </c>
      <c r="B9" s="16">
        <v>179</v>
      </c>
      <c r="C9">
        <v>413</v>
      </c>
      <c r="D9">
        <v>56</v>
      </c>
      <c r="E9">
        <v>114</v>
      </c>
      <c r="F9">
        <v>4.3</v>
      </c>
    </row>
    <row r="10" spans="1:6" x14ac:dyDescent="0.2">
      <c r="A10" t="s">
        <v>47</v>
      </c>
      <c r="B10">
        <v>-3.3</v>
      </c>
      <c r="C10">
        <v>-3.1</v>
      </c>
      <c r="D10">
        <v>-5.5</v>
      </c>
      <c r="E10">
        <v>-3.6</v>
      </c>
      <c r="F10">
        <v>-30</v>
      </c>
    </row>
    <row r="11" spans="1:6" x14ac:dyDescent="0.2">
      <c r="A11" t="s">
        <v>48</v>
      </c>
      <c r="B11" s="16">
        <v>4638</v>
      </c>
      <c r="C11" s="16">
        <v>4626</v>
      </c>
      <c r="D11" s="16">
        <v>4000</v>
      </c>
      <c r="E11" s="16">
        <v>2926</v>
      </c>
      <c r="F11" s="16">
        <v>3864</v>
      </c>
    </row>
    <row r="12" spans="1:6" x14ac:dyDescent="0.2">
      <c r="A12" t="s">
        <v>49</v>
      </c>
      <c r="B12" s="16">
        <v>684</v>
      </c>
      <c r="C12" s="16">
        <v>642</v>
      </c>
      <c r="D12" s="16">
        <v>812</v>
      </c>
      <c r="E12" s="16">
        <v>493</v>
      </c>
      <c r="F12" s="16">
        <v>899</v>
      </c>
    </row>
    <row r="13" spans="1:6" x14ac:dyDescent="0.2">
      <c r="A13" t="s">
        <v>50</v>
      </c>
      <c r="B13">
        <v>-23</v>
      </c>
      <c r="C13">
        <v>-19</v>
      </c>
      <c r="D13">
        <v>-16</v>
      </c>
      <c r="E13">
        <v>-21</v>
      </c>
      <c r="F13">
        <v>-22</v>
      </c>
    </row>
    <row r="14" spans="1:6" x14ac:dyDescent="0.2">
      <c r="A14" t="s">
        <v>51</v>
      </c>
    </row>
    <row r="15" spans="1:6" x14ac:dyDescent="0.2">
      <c r="A15" t="s">
        <v>52</v>
      </c>
      <c r="B15" s="16">
        <v>705</v>
      </c>
      <c r="C15" s="16">
        <v>642</v>
      </c>
      <c r="D15">
        <v>812</v>
      </c>
      <c r="E15" s="16">
        <v>492</v>
      </c>
      <c r="F15" s="16">
        <v>910</v>
      </c>
    </row>
    <row r="16" spans="1:6" x14ac:dyDescent="0.2">
      <c r="A16" t="s">
        <v>53</v>
      </c>
      <c r="B16">
        <v>175</v>
      </c>
      <c r="C16">
        <v>127</v>
      </c>
      <c r="D16">
        <v>152</v>
      </c>
      <c r="E16">
        <v>89</v>
      </c>
      <c r="F16">
        <v>170</v>
      </c>
    </row>
    <row r="17" spans="1:6" x14ac:dyDescent="0.2">
      <c r="A17" t="s">
        <v>54</v>
      </c>
      <c r="B17">
        <v>530</v>
      </c>
      <c r="C17" s="16">
        <v>515</v>
      </c>
      <c r="D17">
        <v>660</v>
      </c>
      <c r="E17">
        <v>403</v>
      </c>
      <c r="F17" s="16">
        <v>739</v>
      </c>
    </row>
    <row r="18" spans="1:6" x14ac:dyDescent="0.2">
      <c r="A18" t="s">
        <v>55</v>
      </c>
      <c r="B18">
        <v>0</v>
      </c>
      <c r="C18">
        <v>-0.1</v>
      </c>
      <c r="D18">
        <v>-0.3</v>
      </c>
      <c r="E18">
        <v>-3</v>
      </c>
      <c r="F18">
        <v>0.6</v>
      </c>
    </row>
    <row r="19" spans="1:6" x14ac:dyDescent="0.2">
      <c r="A19" t="s">
        <v>56</v>
      </c>
      <c r="B19">
        <v>530</v>
      </c>
      <c r="C19" s="16">
        <v>515</v>
      </c>
      <c r="D19">
        <v>660</v>
      </c>
      <c r="E19">
        <v>400</v>
      </c>
      <c r="F19" s="16">
        <v>740</v>
      </c>
    </row>
    <row r="20" spans="1:6" x14ac:dyDescent="0.2">
      <c r="A20" t="s">
        <v>57</v>
      </c>
      <c r="D20" s="16"/>
    </row>
    <row r="21" spans="1:6" x14ac:dyDescent="0.2">
      <c r="A21" t="s">
        <v>58</v>
      </c>
      <c r="B21">
        <v>530</v>
      </c>
      <c r="C21" s="16">
        <v>515</v>
      </c>
      <c r="D21" s="16">
        <v>660</v>
      </c>
      <c r="E21">
        <v>400</v>
      </c>
      <c r="F21" s="16">
        <v>740</v>
      </c>
    </row>
    <row r="22" spans="1:6" x14ac:dyDescent="0.2">
      <c r="A22" t="s">
        <v>59</v>
      </c>
      <c r="B22">
        <v>530</v>
      </c>
      <c r="C22" s="16">
        <v>515</v>
      </c>
      <c r="D22">
        <v>660</v>
      </c>
      <c r="E22">
        <v>400</v>
      </c>
      <c r="F22" s="16">
        <v>740</v>
      </c>
    </row>
    <row r="23" spans="1:6" x14ac:dyDescent="0.2">
      <c r="A23" t="s">
        <v>60</v>
      </c>
      <c r="B23">
        <v>530</v>
      </c>
      <c r="C23" s="16">
        <v>515</v>
      </c>
      <c r="D23" s="16">
        <v>660</v>
      </c>
      <c r="E23">
        <v>400</v>
      </c>
      <c r="F23" s="16">
        <v>740</v>
      </c>
    </row>
    <row r="24" spans="1:6" x14ac:dyDescent="0.2">
      <c r="A24" t="s">
        <v>61</v>
      </c>
    </row>
    <row r="25" spans="1:6" x14ac:dyDescent="0.2">
      <c r="A25" t="s">
        <v>62</v>
      </c>
      <c r="B25" s="16">
        <v>1000</v>
      </c>
      <c r="C25" s="16">
        <v>1019</v>
      </c>
      <c r="D25" s="16">
        <v>1016</v>
      </c>
      <c r="E25" s="16">
        <v>1014</v>
      </c>
      <c r="F25" s="16">
        <v>1010</v>
      </c>
    </row>
    <row r="26" spans="1:6" x14ac:dyDescent="0.2">
      <c r="A26" t="s">
        <v>63</v>
      </c>
      <c r="B26">
        <v>0.53</v>
      </c>
      <c r="C26">
        <v>0.51</v>
      </c>
      <c r="D26">
        <v>0.65</v>
      </c>
      <c r="E26">
        <v>0.39</v>
      </c>
      <c r="F26">
        <v>0.73</v>
      </c>
    </row>
    <row r="27" spans="1:6" x14ac:dyDescent="0.2">
      <c r="A27" t="s">
        <v>64</v>
      </c>
      <c r="B27">
        <v>0.53</v>
      </c>
      <c r="C27">
        <v>0.51</v>
      </c>
      <c r="D27">
        <v>0.65</v>
      </c>
      <c r="E27">
        <v>0.39</v>
      </c>
      <c r="F27">
        <v>0.73</v>
      </c>
    </row>
    <row r="28" spans="1:6" x14ac:dyDescent="0.2">
      <c r="A28" t="s">
        <v>65</v>
      </c>
      <c r="F28">
        <v>0</v>
      </c>
    </row>
    <row r="29" spans="1:6" x14ac:dyDescent="0.2">
      <c r="A29" t="s">
        <v>66</v>
      </c>
      <c r="B29" s="16">
        <v>1009</v>
      </c>
      <c r="C29" s="16">
        <v>1034</v>
      </c>
      <c r="D29" s="16">
        <v>1031</v>
      </c>
      <c r="E29" s="16">
        <v>1028</v>
      </c>
      <c r="F29" s="16">
        <v>1024</v>
      </c>
    </row>
    <row r="30" spans="1:6" x14ac:dyDescent="0.2">
      <c r="A30" t="s">
        <v>67</v>
      </c>
      <c r="B30">
        <v>0.53</v>
      </c>
      <c r="C30">
        <v>0.5</v>
      </c>
      <c r="D30">
        <v>0.64</v>
      </c>
      <c r="E30">
        <v>0.39</v>
      </c>
      <c r="F30">
        <v>0.72</v>
      </c>
    </row>
    <row r="31" spans="1:6" x14ac:dyDescent="0.2">
      <c r="A31" t="s">
        <v>68</v>
      </c>
      <c r="B31">
        <v>0.53</v>
      </c>
      <c r="C31">
        <v>0.5</v>
      </c>
      <c r="D31">
        <v>0.64</v>
      </c>
      <c r="E31">
        <v>0.39</v>
      </c>
      <c r="F31">
        <v>0.72</v>
      </c>
    </row>
    <row r="32" spans="1:6" x14ac:dyDescent="0.2">
      <c r="A32" t="s">
        <v>69</v>
      </c>
    </row>
    <row r="33" spans="1:6" x14ac:dyDescent="0.2">
      <c r="A33" t="s">
        <v>70</v>
      </c>
      <c r="B33">
        <v>0.34</v>
      </c>
      <c r="C33">
        <v>0.37</v>
      </c>
      <c r="D33">
        <v>0.28999999999999998</v>
      </c>
      <c r="E33">
        <v>0</v>
      </c>
      <c r="F33">
        <v>0.28999999999999998</v>
      </c>
    </row>
    <row r="34" spans="1:6" x14ac:dyDescent="0.2">
      <c r="A34" t="s">
        <v>71</v>
      </c>
      <c r="B34">
        <v>328</v>
      </c>
      <c r="C34">
        <v>375</v>
      </c>
      <c r="D34">
        <v>299</v>
      </c>
      <c r="E34">
        <v>0</v>
      </c>
      <c r="F34">
        <v>469</v>
      </c>
    </row>
    <row r="35" spans="1:6" x14ac:dyDescent="0.2">
      <c r="A35" t="s">
        <v>72</v>
      </c>
    </row>
    <row r="36" spans="1:6" x14ac:dyDescent="0.2">
      <c r="A36" t="s">
        <v>73</v>
      </c>
    </row>
    <row r="37" spans="1:6" x14ac:dyDescent="0.2">
      <c r="A37" t="s">
        <v>74</v>
      </c>
      <c r="B37">
        <v>11</v>
      </c>
      <c r="C37">
        <v>10</v>
      </c>
      <c r="D37">
        <v>11</v>
      </c>
      <c r="E37">
        <v>12</v>
      </c>
      <c r="F37">
        <v>9.6999999999999993</v>
      </c>
    </row>
    <row r="38" spans="1:6" x14ac:dyDescent="0.2">
      <c r="A38" t="s">
        <v>75</v>
      </c>
    </row>
    <row r="39" spans="1:6" x14ac:dyDescent="0.2">
      <c r="A39" t="s">
        <v>76</v>
      </c>
      <c r="B39" s="16">
        <v>18</v>
      </c>
      <c r="C39" s="16">
        <v>19</v>
      </c>
      <c r="D39" s="16">
        <v>20</v>
      </c>
      <c r="E39" s="16">
        <v>19</v>
      </c>
      <c r="F39" s="16">
        <v>4.3</v>
      </c>
    </row>
    <row r="40" spans="1:6" x14ac:dyDescent="0.2">
      <c r="A40" t="s">
        <v>77</v>
      </c>
      <c r="B40" s="16">
        <v>179</v>
      </c>
      <c r="C40">
        <v>413</v>
      </c>
      <c r="D40" s="16">
        <v>56</v>
      </c>
      <c r="E40">
        <v>114</v>
      </c>
      <c r="F40">
        <v>4.3</v>
      </c>
    </row>
    <row r="41" spans="1:6" x14ac:dyDescent="0.2">
      <c r="A41" t="s">
        <v>78</v>
      </c>
    </row>
    <row r="42" spans="1:6" x14ac:dyDescent="0.2">
      <c r="A42" t="s">
        <v>79</v>
      </c>
      <c r="B42" s="16">
        <v>884</v>
      </c>
      <c r="C42" s="16">
        <v>1055</v>
      </c>
      <c r="D42" s="16">
        <v>868</v>
      </c>
      <c r="E42" s="16">
        <v>605</v>
      </c>
      <c r="F42" s="16">
        <v>914</v>
      </c>
    </row>
    <row r="43" spans="1:6" x14ac:dyDescent="0.2">
      <c r="A43" t="s">
        <v>80</v>
      </c>
      <c r="B43">
        <v>44</v>
      </c>
      <c r="C43">
        <v>82</v>
      </c>
      <c r="D43">
        <v>10</v>
      </c>
      <c r="E43">
        <v>21</v>
      </c>
      <c r="F43">
        <v>0.81</v>
      </c>
    </row>
    <row r="44" spans="1:6" x14ac:dyDescent="0.2">
      <c r="A44" t="s">
        <v>81</v>
      </c>
      <c r="B44">
        <v>219</v>
      </c>
      <c r="C44">
        <v>209</v>
      </c>
      <c r="D44">
        <v>162</v>
      </c>
      <c r="E44">
        <v>110</v>
      </c>
      <c r="F44">
        <v>171</v>
      </c>
    </row>
    <row r="45" spans="1:6" x14ac:dyDescent="0.2">
      <c r="A45" t="s">
        <v>82</v>
      </c>
      <c r="B45" s="16">
        <v>665</v>
      </c>
      <c r="C45" s="16">
        <v>846</v>
      </c>
      <c r="D45" s="16">
        <v>705</v>
      </c>
      <c r="E45" s="16">
        <v>496</v>
      </c>
      <c r="F45" s="16">
        <v>743</v>
      </c>
    </row>
    <row r="46" spans="1:6" x14ac:dyDescent="0.2">
      <c r="A46" t="s">
        <v>83</v>
      </c>
      <c r="B46" s="16">
        <v>665</v>
      </c>
      <c r="C46" s="16">
        <v>846</v>
      </c>
      <c r="D46" s="16">
        <v>705</v>
      </c>
      <c r="E46" s="16">
        <v>493</v>
      </c>
      <c r="F46" s="16">
        <v>743</v>
      </c>
    </row>
    <row r="47" spans="1:6" x14ac:dyDescent="0.2">
      <c r="A47" t="s">
        <v>84</v>
      </c>
      <c r="B47">
        <v>0.67</v>
      </c>
      <c r="C47">
        <v>0.83</v>
      </c>
      <c r="D47">
        <v>0.69</v>
      </c>
      <c r="E47">
        <v>0.49</v>
      </c>
      <c r="F47">
        <v>0.74</v>
      </c>
    </row>
    <row r="48" spans="1:6" x14ac:dyDescent="0.2">
      <c r="A48" t="s">
        <v>85</v>
      </c>
      <c r="B48">
        <v>0.66</v>
      </c>
      <c r="C48">
        <v>0.82</v>
      </c>
      <c r="D48">
        <v>0.68</v>
      </c>
      <c r="E48">
        <v>0.48</v>
      </c>
      <c r="F48">
        <v>0.73</v>
      </c>
    </row>
    <row r="49" spans="1:6" x14ac:dyDescent="0.2">
      <c r="A49" s="1" t="s">
        <v>1</v>
      </c>
    </row>
    <row r="50" spans="1:6" x14ac:dyDescent="0.2">
      <c r="A50" t="s">
        <v>39</v>
      </c>
      <c r="B50">
        <v>2023</v>
      </c>
      <c r="C50">
        <v>2022</v>
      </c>
      <c r="D50">
        <v>2021</v>
      </c>
      <c r="E50">
        <v>2020</v>
      </c>
      <c r="F50">
        <v>2019</v>
      </c>
    </row>
    <row r="51" spans="1:6" x14ac:dyDescent="0.2">
      <c r="A51" t="s">
        <v>86</v>
      </c>
    </row>
    <row r="52" spans="1:6" x14ac:dyDescent="0.2">
      <c r="A52" t="s">
        <v>87</v>
      </c>
      <c r="B52" s="16">
        <v>1269</v>
      </c>
      <c r="C52" s="16">
        <v>1353</v>
      </c>
      <c r="D52" s="16">
        <v>1519</v>
      </c>
      <c r="E52" s="16">
        <v>620</v>
      </c>
      <c r="F52" s="16">
        <v>1136</v>
      </c>
    </row>
    <row r="53" spans="1:6" x14ac:dyDescent="0.2">
      <c r="A53" t="s">
        <v>88</v>
      </c>
      <c r="B53" s="16">
        <v>197</v>
      </c>
      <c r="C53" s="16">
        <v>227</v>
      </c>
      <c r="D53" s="16">
        <v>165</v>
      </c>
      <c r="E53" s="16">
        <v>70</v>
      </c>
      <c r="F53" s="16">
        <v>209</v>
      </c>
    </row>
    <row r="54" spans="1:6" x14ac:dyDescent="0.2">
      <c r="A54" t="s">
        <v>89</v>
      </c>
      <c r="B54" s="16">
        <v>5238</v>
      </c>
      <c r="C54" s="16">
        <v>5292</v>
      </c>
      <c r="D54" s="16">
        <v>4646</v>
      </c>
      <c r="E54" s="16">
        <v>5028</v>
      </c>
      <c r="F54" s="16">
        <v>4824</v>
      </c>
    </row>
    <row r="55" spans="1:6" x14ac:dyDescent="0.2">
      <c r="A55" t="s">
        <v>90</v>
      </c>
      <c r="B55">
        <v>17</v>
      </c>
      <c r="C55">
        <v>20</v>
      </c>
      <c r="D55">
        <v>14</v>
      </c>
      <c r="E55">
        <v>16</v>
      </c>
      <c r="F55">
        <v>16</v>
      </c>
    </row>
    <row r="56" spans="1:6" x14ac:dyDescent="0.2">
      <c r="A56" t="s">
        <v>91</v>
      </c>
    </row>
    <row r="57" spans="1:6" x14ac:dyDescent="0.2">
      <c r="A57" t="s">
        <v>92</v>
      </c>
      <c r="B57" s="16">
        <v>6720</v>
      </c>
      <c r="C57" s="16">
        <v>6891</v>
      </c>
      <c r="D57" s="16">
        <v>6344</v>
      </c>
      <c r="E57" s="16">
        <v>5734</v>
      </c>
      <c r="F57" s="16">
        <v>6185</v>
      </c>
    </row>
    <row r="58" spans="1:6" x14ac:dyDescent="0.2">
      <c r="A58" t="s">
        <v>93</v>
      </c>
      <c r="B58" s="16">
        <v>103</v>
      </c>
      <c r="C58" s="16">
        <v>77</v>
      </c>
      <c r="D58" s="16">
        <v>60</v>
      </c>
      <c r="E58" s="16">
        <v>66</v>
      </c>
      <c r="F58" s="16">
        <v>17</v>
      </c>
    </row>
    <row r="59" spans="1:6" x14ac:dyDescent="0.2">
      <c r="A59" t="s">
        <v>94</v>
      </c>
      <c r="B59">
        <v>853</v>
      </c>
      <c r="C59" s="16">
        <v>853</v>
      </c>
      <c r="D59" s="16">
        <v>806</v>
      </c>
      <c r="E59" s="16">
        <v>806</v>
      </c>
      <c r="F59" s="16">
        <v>806</v>
      </c>
    </row>
    <row r="60" spans="1:6" x14ac:dyDescent="0.2">
      <c r="A60" t="s">
        <v>95</v>
      </c>
      <c r="B60" s="16">
        <v>195</v>
      </c>
      <c r="C60" s="16">
        <v>205</v>
      </c>
      <c r="D60" s="16">
        <v>100</v>
      </c>
      <c r="E60" s="16">
        <v>101</v>
      </c>
      <c r="F60" s="16">
        <v>102</v>
      </c>
    </row>
    <row r="61" spans="1:6" x14ac:dyDescent="0.2">
      <c r="A61" t="s">
        <v>96</v>
      </c>
      <c r="B61" s="16">
        <v>130</v>
      </c>
      <c r="C61" s="16">
        <v>178</v>
      </c>
      <c r="D61">
        <v>163</v>
      </c>
      <c r="E61" s="16">
        <v>152</v>
      </c>
      <c r="F61" s="16">
        <v>189</v>
      </c>
    </row>
    <row r="62" spans="1:6" x14ac:dyDescent="0.2">
      <c r="A62" t="s">
        <v>97</v>
      </c>
      <c r="B62" s="16">
        <v>2.9</v>
      </c>
      <c r="C62" s="16">
        <v>6.5</v>
      </c>
      <c r="D62" s="16">
        <v>1.2</v>
      </c>
      <c r="E62" s="16">
        <v>2.2999999999999998</v>
      </c>
      <c r="F62" s="16">
        <v>2.9</v>
      </c>
    </row>
    <row r="63" spans="1:6" x14ac:dyDescent="0.2">
      <c r="A63" t="s">
        <v>98</v>
      </c>
      <c r="B63" s="16"/>
      <c r="C63" s="16"/>
      <c r="D63" s="16"/>
      <c r="E63" s="16"/>
      <c r="F63" s="16"/>
    </row>
    <row r="64" spans="1:6" x14ac:dyDescent="0.2">
      <c r="A64" t="s">
        <v>99</v>
      </c>
      <c r="B64" s="16">
        <v>8004</v>
      </c>
      <c r="C64" s="16">
        <v>8211</v>
      </c>
      <c r="D64" s="16">
        <v>7474</v>
      </c>
      <c r="E64" s="16">
        <v>6864</v>
      </c>
      <c r="F64" s="16">
        <v>7365</v>
      </c>
    </row>
    <row r="65" spans="1:6" x14ac:dyDescent="0.2">
      <c r="A65" t="s">
        <v>100</v>
      </c>
    </row>
    <row r="66" spans="1:6" x14ac:dyDescent="0.2">
      <c r="A66" t="s">
        <v>101</v>
      </c>
      <c r="B66" s="16">
        <v>632</v>
      </c>
      <c r="C66" s="16">
        <v>822</v>
      </c>
      <c r="D66" s="16">
        <v>653</v>
      </c>
      <c r="E66">
        <v>680</v>
      </c>
      <c r="F66">
        <v>929</v>
      </c>
    </row>
    <row r="67" spans="1:6" x14ac:dyDescent="0.2">
      <c r="A67" t="s">
        <v>102</v>
      </c>
      <c r="B67">
        <v>398</v>
      </c>
      <c r="C67" s="16">
        <v>454</v>
      </c>
      <c r="D67" s="16">
        <v>595</v>
      </c>
      <c r="E67">
        <v>474</v>
      </c>
      <c r="F67">
        <v>547</v>
      </c>
    </row>
    <row r="68" spans="1:6" x14ac:dyDescent="0.2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104</v>
      </c>
      <c r="B69" s="16">
        <v>17</v>
      </c>
      <c r="C69">
        <v>28</v>
      </c>
      <c r="D69" s="16">
        <v>16</v>
      </c>
      <c r="E69" s="16">
        <v>129</v>
      </c>
      <c r="F69" s="16">
        <v>178</v>
      </c>
    </row>
    <row r="70" spans="1:6" x14ac:dyDescent="0.2">
      <c r="A70" t="s">
        <v>105</v>
      </c>
      <c r="B70" s="16">
        <v>408</v>
      </c>
      <c r="C70" s="16">
        <v>404</v>
      </c>
      <c r="D70" s="16">
        <v>222</v>
      </c>
      <c r="E70" s="16">
        <v>182</v>
      </c>
      <c r="F70" s="16">
        <v>211</v>
      </c>
    </row>
    <row r="71" spans="1:6" x14ac:dyDescent="0.2">
      <c r="A71" t="s">
        <v>106</v>
      </c>
      <c r="B71" s="16">
        <v>1454</v>
      </c>
      <c r="C71" s="16">
        <v>1708</v>
      </c>
      <c r="D71" s="16">
        <v>1486</v>
      </c>
      <c r="E71" s="16">
        <v>1466</v>
      </c>
      <c r="F71" s="16">
        <v>1865</v>
      </c>
    </row>
    <row r="72" spans="1:6" x14ac:dyDescent="0.2">
      <c r="A72" t="s">
        <v>107</v>
      </c>
      <c r="B72" s="16">
        <v>233</v>
      </c>
      <c r="C72" s="16">
        <v>227</v>
      </c>
      <c r="D72" s="16">
        <v>230</v>
      </c>
      <c r="E72" s="16">
        <v>236</v>
      </c>
      <c r="F72" s="16">
        <v>200</v>
      </c>
    </row>
    <row r="73" spans="1:6" x14ac:dyDescent="0.2">
      <c r="A73" t="s">
        <v>108</v>
      </c>
      <c r="B73" s="16">
        <v>250</v>
      </c>
      <c r="C73" s="16">
        <v>254</v>
      </c>
      <c r="D73" s="16">
        <v>246</v>
      </c>
      <c r="E73" s="16">
        <v>366</v>
      </c>
      <c r="F73" s="16">
        <v>378</v>
      </c>
    </row>
    <row r="74" spans="1:6" x14ac:dyDescent="0.2">
      <c r="A74" t="s">
        <v>109</v>
      </c>
      <c r="B74">
        <v>54</v>
      </c>
      <c r="C74">
        <v>45</v>
      </c>
      <c r="D74">
        <v>8.9</v>
      </c>
      <c r="E74">
        <v>2.4</v>
      </c>
      <c r="F74">
        <v>18</v>
      </c>
    </row>
    <row r="75" spans="1:6" x14ac:dyDescent="0.2">
      <c r="A75" t="s">
        <v>55</v>
      </c>
      <c r="B75">
        <v>0.5</v>
      </c>
      <c r="C75">
        <v>0.8</v>
      </c>
      <c r="D75">
        <v>1.1000000000000001</v>
      </c>
      <c r="E75">
        <v>1.4</v>
      </c>
      <c r="F75">
        <v>6.9</v>
      </c>
    </row>
    <row r="76" spans="1:6" x14ac:dyDescent="0.2">
      <c r="A76" t="s">
        <v>110</v>
      </c>
      <c r="B76" s="16">
        <v>667</v>
      </c>
      <c r="C76" s="16">
        <v>600</v>
      </c>
      <c r="D76" s="16">
        <v>297</v>
      </c>
      <c r="E76" s="16">
        <v>320</v>
      </c>
      <c r="F76" s="16">
        <v>414</v>
      </c>
    </row>
    <row r="77" spans="1:6" x14ac:dyDescent="0.2">
      <c r="A77" t="s">
        <v>111</v>
      </c>
      <c r="B77" s="16">
        <v>2408</v>
      </c>
      <c r="C77" s="16">
        <v>2580</v>
      </c>
      <c r="D77" s="16">
        <v>2023</v>
      </c>
      <c r="E77" s="16">
        <v>2025</v>
      </c>
      <c r="F77" s="16">
        <v>2503</v>
      </c>
    </row>
    <row r="78" spans="1:6" x14ac:dyDescent="0.2">
      <c r="A78" t="s">
        <v>112</v>
      </c>
    </row>
    <row r="79" spans="1:6" x14ac:dyDescent="0.2">
      <c r="A79" t="s">
        <v>113</v>
      </c>
      <c r="B79">
        <v>97</v>
      </c>
      <c r="C79">
        <v>102</v>
      </c>
      <c r="D79">
        <v>102</v>
      </c>
      <c r="E79">
        <v>102</v>
      </c>
      <c r="F79">
        <v>102</v>
      </c>
    </row>
    <row r="80" spans="1:6" x14ac:dyDescent="0.2">
      <c r="A80" t="s">
        <v>114</v>
      </c>
      <c r="B80" s="16">
        <v>254</v>
      </c>
      <c r="C80" s="16">
        <v>253</v>
      </c>
      <c r="D80" s="16">
        <v>245</v>
      </c>
      <c r="E80" s="16">
        <v>245</v>
      </c>
      <c r="F80" s="16">
        <v>239</v>
      </c>
    </row>
    <row r="81" spans="1:6" x14ac:dyDescent="0.2">
      <c r="A81" t="s">
        <v>115</v>
      </c>
      <c r="B81" s="16">
        <v>5268</v>
      </c>
      <c r="C81" s="16">
        <v>5302</v>
      </c>
      <c r="D81" s="16">
        <v>5109</v>
      </c>
      <c r="E81" s="16">
        <v>4512</v>
      </c>
      <c r="F81" s="16">
        <v>4536</v>
      </c>
    </row>
    <row r="82" spans="1:6" x14ac:dyDescent="0.2">
      <c r="A82" t="s">
        <v>116</v>
      </c>
      <c r="B82">
        <v>-23</v>
      </c>
      <c r="C82">
        <v>-27</v>
      </c>
      <c r="D82">
        <v>-4.7</v>
      </c>
      <c r="E82">
        <v>-20</v>
      </c>
      <c r="F82">
        <v>-15</v>
      </c>
    </row>
    <row r="83" spans="1:6" x14ac:dyDescent="0.2">
      <c r="A83" t="s">
        <v>117</v>
      </c>
    </row>
    <row r="84" spans="1:6" x14ac:dyDescent="0.2">
      <c r="A84" t="s">
        <v>118</v>
      </c>
    </row>
    <row r="85" spans="1:6" x14ac:dyDescent="0.2">
      <c r="A85" t="s">
        <v>119</v>
      </c>
      <c r="B85" s="16">
        <v>5596</v>
      </c>
      <c r="C85" s="16">
        <v>5631</v>
      </c>
      <c r="D85" s="16">
        <v>5451</v>
      </c>
      <c r="E85" s="16">
        <v>4839</v>
      </c>
      <c r="F85" s="16">
        <v>4862</v>
      </c>
    </row>
    <row r="86" spans="1:6" x14ac:dyDescent="0.2">
      <c r="A86" t="s">
        <v>120</v>
      </c>
      <c r="B86" s="16">
        <v>8004</v>
      </c>
      <c r="C86" s="16">
        <v>8211</v>
      </c>
      <c r="D86" s="16">
        <v>7474</v>
      </c>
      <c r="E86" s="16">
        <v>6864</v>
      </c>
      <c r="F86" s="16">
        <v>7365</v>
      </c>
    </row>
    <row r="87" spans="1:6" x14ac:dyDescent="0.2">
      <c r="A87" t="s">
        <v>121</v>
      </c>
      <c r="B87" s="16">
        <v>975</v>
      </c>
      <c r="C87" s="16">
        <v>1023</v>
      </c>
      <c r="D87" s="16">
        <v>1018</v>
      </c>
      <c r="E87" s="16">
        <v>1018</v>
      </c>
      <c r="F87" s="16">
        <v>1017</v>
      </c>
    </row>
    <row r="88" spans="1:6" x14ac:dyDescent="0.2">
      <c r="A88" t="s">
        <v>122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1" t="s">
        <v>2</v>
      </c>
    </row>
    <row r="90" spans="1:6" x14ac:dyDescent="0.2">
      <c r="A90" t="s">
        <v>39</v>
      </c>
      <c r="B90">
        <v>2023</v>
      </c>
      <c r="C90">
        <v>2022</v>
      </c>
      <c r="D90">
        <v>2021</v>
      </c>
      <c r="E90">
        <v>2020</v>
      </c>
      <c r="F90">
        <v>2019</v>
      </c>
    </row>
    <row r="91" spans="1:6" x14ac:dyDescent="0.2">
      <c r="A91" t="s">
        <v>123</v>
      </c>
    </row>
    <row r="92" spans="1:6" x14ac:dyDescent="0.2">
      <c r="A92" t="s">
        <v>58</v>
      </c>
      <c r="B92" s="16">
        <v>707</v>
      </c>
      <c r="C92" s="16">
        <v>647</v>
      </c>
      <c r="D92" s="16">
        <v>811</v>
      </c>
      <c r="E92" s="16">
        <v>493</v>
      </c>
      <c r="F92" s="16">
        <v>901</v>
      </c>
    </row>
    <row r="93" spans="1:6" x14ac:dyDescent="0.2">
      <c r="A93" t="s">
        <v>124</v>
      </c>
      <c r="B93" s="16">
        <v>18</v>
      </c>
      <c r="C93" s="16">
        <v>19</v>
      </c>
      <c r="D93" s="16">
        <v>20</v>
      </c>
      <c r="E93" s="16">
        <v>19</v>
      </c>
      <c r="F93" s="16">
        <v>4.3</v>
      </c>
    </row>
    <row r="94" spans="1:6" x14ac:dyDescent="0.2">
      <c r="A94" t="s">
        <v>125</v>
      </c>
      <c r="B94" s="16">
        <v>-9.6</v>
      </c>
      <c r="C94">
        <v>5.9</v>
      </c>
      <c r="D94">
        <v>-2</v>
      </c>
      <c r="E94">
        <v>-7.6</v>
      </c>
      <c r="F94">
        <v>-25</v>
      </c>
    </row>
    <row r="95" spans="1:6" x14ac:dyDescent="0.2">
      <c r="A95" t="s">
        <v>126</v>
      </c>
      <c r="B95">
        <v>186</v>
      </c>
      <c r="C95">
        <v>130</v>
      </c>
      <c r="D95">
        <v>144</v>
      </c>
      <c r="E95">
        <v>187</v>
      </c>
      <c r="F95">
        <v>160</v>
      </c>
    </row>
    <row r="96" spans="1:6" x14ac:dyDescent="0.2">
      <c r="A96" t="s">
        <v>127</v>
      </c>
      <c r="B96">
        <v>10</v>
      </c>
      <c r="C96">
        <v>11</v>
      </c>
      <c r="D96">
        <v>11</v>
      </c>
      <c r="E96">
        <v>12</v>
      </c>
      <c r="F96">
        <v>12</v>
      </c>
    </row>
    <row r="97" spans="1:6" x14ac:dyDescent="0.2">
      <c r="A97" t="s">
        <v>128</v>
      </c>
      <c r="B97">
        <v>-261</v>
      </c>
      <c r="C97">
        <v>-258</v>
      </c>
      <c r="D97">
        <v>253</v>
      </c>
      <c r="E97">
        <v>-627</v>
      </c>
      <c r="F97">
        <v>-519</v>
      </c>
    </row>
    <row r="98" spans="1:6" x14ac:dyDescent="0.2">
      <c r="A98" t="s">
        <v>129</v>
      </c>
      <c r="B98" s="16">
        <v>466</v>
      </c>
      <c r="C98" s="16">
        <v>418</v>
      </c>
      <c r="D98" s="16">
        <v>1082</v>
      </c>
      <c r="E98">
        <v>-121</v>
      </c>
      <c r="F98" s="16">
        <v>361</v>
      </c>
    </row>
    <row r="99" spans="1:6" x14ac:dyDescent="0.2">
      <c r="A99" t="s">
        <v>130</v>
      </c>
    </row>
    <row r="100" spans="1:6" x14ac:dyDescent="0.2">
      <c r="A100" t="s">
        <v>131</v>
      </c>
      <c r="B100">
        <v>-23</v>
      </c>
      <c r="C100">
        <v>-30</v>
      </c>
      <c r="D100">
        <v>-7.2</v>
      </c>
      <c r="E100">
        <v>-7.5</v>
      </c>
      <c r="F100">
        <v>-7.2</v>
      </c>
    </row>
    <row r="101" spans="1:6" x14ac:dyDescent="0.2">
      <c r="A101" t="s">
        <v>132</v>
      </c>
      <c r="B101">
        <v>79</v>
      </c>
      <c r="C101">
        <v>-193</v>
      </c>
      <c r="D101" s="16">
        <v>21</v>
      </c>
      <c r="E101" s="16">
        <v>69</v>
      </c>
      <c r="F101">
        <v>89</v>
      </c>
    </row>
    <row r="102" spans="1:6" x14ac:dyDescent="0.2">
      <c r="A102" t="s">
        <v>133</v>
      </c>
      <c r="B102">
        <v>55</v>
      </c>
      <c r="C102">
        <v>-222</v>
      </c>
      <c r="D102" s="16">
        <v>14</v>
      </c>
      <c r="E102" s="16">
        <v>61</v>
      </c>
      <c r="F102">
        <v>82</v>
      </c>
    </row>
    <row r="103" spans="1:6" x14ac:dyDescent="0.2">
      <c r="A103" t="s">
        <v>134</v>
      </c>
    </row>
    <row r="104" spans="1:6" x14ac:dyDescent="0.2">
      <c r="A104" t="s">
        <v>135</v>
      </c>
      <c r="B104">
        <v>-0.3</v>
      </c>
      <c r="C104">
        <v>-0.4</v>
      </c>
      <c r="D104">
        <v>-0.6</v>
      </c>
      <c r="E104">
        <v>-8.5</v>
      </c>
      <c r="F104">
        <v>0</v>
      </c>
    </row>
    <row r="105" spans="1:6" x14ac:dyDescent="0.2">
      <c r="A105" t="s">
        <v>136</v>
      </c>
      <c r="B105">
        <v>-361</v>
      </c>
      <c r="C105">
        <v>-339</v>
      </c>
      <c r="D105">
        <v>-77</v>
      </c>
      <c r="E105">
        <v>-374</v>
      </c>
      <c r="F105">
        <v>-452</v>
      </c>
    </row>
    <row r="106" spans="1:6" x14ac:dyDescent="0.2">
      <c r="A106" t="s">
        <v>137</v>
      </c>
      <c r="B106">
        <v>-215</v>
      </c>
      <c r="C106">
        <v>-20</v>
      </c>
      <c r="D106">
        <v>8.1</v>
      </c>
      <c r="E106">
        <v>0.1</v>
      </c>
      <c r="F106">
        <v>-15</v>
      </c>
    </row>
    <row r="107" spans="1:6" x14ac:dyDescent="0.2">
      <c r="A107" t="s">
        <v>138</v>
      </c>
      <c r="B107">
        <v>-14</v>
      </c>
      <c r="C107">
        <v>-19</v>
      </c>
      <c r="D107">
        <v>-127</v>
      </c>
      <c r="E107">
        <v>-74</v>
      </c>
      <c r="F107">
        <v>-16</v>
      </c>
    </row>
    <row r="108" spans="1:6" x14ac:dyDescent="0.2">
      <c r="A108" t="s">
        <v>139</v>
      </c>
      <c r="B108">
        <v>-591</v>
      </c>
      <c r="C108">
        <v>-378</v>
      </c>
      <c r="D108">
        <v>-197</v>
      </c>
      <c r="E108">
        <v>-456</v>
      </c>
      <c r="F108">
        <v>-483</v>
      </c>
    </row>
    <row r="109" spans="1:6" x14ac:dyDescent="0.2">
      <c r="A109" t="s">
        <v>140</v>
      </c>
    </row>
    <row r="110" spans="1:6" x14ac:dyDescent="0.2">
      <c r="A110" t="s">
        <v>141</v>
      </c>
    </row>
    <row r="111" spans="1:6" x14ac:dyDescent="0.2">
      <c r="A111" t="s">
        <v>142</v>
      </c>
      <c r="B111">
        <v>-70</v>
      </c>
      <c r="C111">
        <v>-183</v>
      </c>
      <c r="D111">
        <v>899</v>
      </c>
      <c r="E111">
        <v>-516</v>
      </c>
      <c r="F111">
        <v>-40</v>
      </c>
    </row>
    <row r="112" spans="1:6" x14ac:dyDescent="0.2">
      <c r="A112" t="s">
        <v>143</v>
      </c>
      <c r="B112" s="16">
        <v>1335</v>
      </c>
      <c r="C112" s="16">
        <v>1519</v>
      </c>
      <c r="D112" s="16">
        <v>620</v>
      </c>
      <c r="E112" s="16">
        <v>1136</v>
      </c>
      <c r="F112" s="16">
        <v>1176</v>
      </c>
    </row>
    <row r="113" spans="1:6" x14ac:dyDescent="0.2">
      <c r="A113" t="s">
        <v>144</v>
      </c>
      <c r="B113" s="16">
        <v>1266</v>
      </c>
      <c r="C113" s="16">
        <v>1335</v>
      </c>
      <c r="D113" s="16">
        <v>1519</v>
      </c>
      <c r="E113" s="16">
        <v>620</v>
      </c>
      <c r="F113" s="16">
        <v>1136</v>
      </c>
    </row>
    <row r="114" spans="1:6" x14ac:dyDescent="0.2">
      <c r="A114" t="s">
        <v>75</v>
      </c>
    </row>
    <row r="115" spans="1:6" x14ac:dyDescent="0.2">
      <c r="A115" t="s">
        <v>76</v>
      </c>
      <c r="B115" s="16">
        <v>18</v>
      </c>
      <c r="C115" s="16">
        <v>19</v>
      </c>
      <c r="D115" s="16">
        <v>20</v>
      </c>
      <c r="E115" s="16">
        <v>19</v>
      </c>
      <c r="F115" s="16">
        <v>4.3</v>
      </c>
    </row>
    <row r="116" spans="1:6" x14ac:dyDescent="0.2">
      <c r="A116" t="s">
        <v>127</v>
      </c>
      <c r="B116">
        <v>10</v>
      </c>
      <c r="C116">
        <v>11</v>
      </c>
      <c r="D116">
        <v>11</v>
      </c>
      <c r="E116">
        <v>12</v>
      </c>
      <c r="F116">
        <v>12</v>
      </c>
    </row>
    <row r="117" spans="1:6" x14ac:dyDescent="0.2">
      <c r="A117" t="s">
        <v>126</v>
      </c>
      <c r="B117">
        <v>186</v>
      </c>
      <c r="C117">
        <v>130</v>
      </c>
      <c r="D117">
        <v>144</v>
      </c>
      <c r="E117">
        <v>187</v>
      </c>
      <c r="F117">
        <v>160</v>
      </c>
    </row>
    <row r="118" spans="1:6" x14ac:dyDescent="0.2">
      <c r="A118" s="1" t="s">
        <v>28</v>
      </c>
      <c r="B118" s="19">
        <v>4029.91</v>
      </c>
      <c r="C118" s="19">
        <v>4677.2</v>
      </c>
    </row>
    <row r="120" spans="1:6" x14ac:dyDescent="0.2">
      <c r="A120" s="10" t="s">
        <v>31</v>
      </c>
      <c r="B120" s="11">
        <f>B2</f>
        <v>2023</v>
      </c>
      <c r="C120" s="11">
        <f t="shared" ref="C120:F120" si="0">C2</f>
        <v>2022</v>
      </c>
      <c r="D120" s="11">
        <f t="shared" si="0"/>
        <v>2021</v>
      </c>
      <c r="E120" s="11">
        <f t="shared" si="0"/>
        <v>2020</v>
      </c>
      <c r="F120" s="11">
        <f t="shared" si="0"/>
        <v>2019</v>
      </c>
    </row>
    <row r="121" spans="1:6" x14ac:dyDescent="0.2">
      <c r="A121" s="2" t="s">
        <v>3</v>
      </c>
    </row>
    <row r="122" spans="1:6" x14ac:dyDescent="0.2">
      <c r="A122" t="s">
        <v>18</v>
      </c>
      <c r="B122" s="3">
        <f>(B4-B6)/B4</f>
        <v>0.21236609659838376</v>
      </c>
      <c r="C122" s="3">
        <f t="shared" ref="C122:F122" si="1">1-(C6/C4)</f>
        <v>0.24829157175398631</v>
      </c>
      <c r="D122" s="3">
        <f t="shared" si="1"/>
        <v>0.22215295095594345</v>
      </c>
      <c r="E122" s="3">
        <f t="shared" si="1"/>
        <v>0.21380520620064347</v>
      </c>
      <c r="F122" s="3">
        <f t="shared" si="1"/>
        <v>0.22821750997270629</v>
      </c>
    </row>
    <row r="123" spans="1:6" x14ac:dyDescent="0.2">
      <c r="A123" t="s">
        <v>29</v>
      </c>
      <c r="B123" s="3">
        <f>B12/B4</f>
        <v>0.12854726555158805</v>
      </c>
      <c r="C123" s="3">
        <f t="shared" ref="C123:F123" si="2">C12/C4</f>
        <v>0.12186788154897495</v>
      </c>
      <c r="D123" s="3">
        <f t="shared" si="2"/>
        <v>0.16874480465502908</v>
      </c>
      <c r="E123" s="3">
        <f t="shared" si="2"/>
        <v>0.14419420883299211</v>
      </c>
      <c r="F123" s="3">
        <f t="shared" si="2"/>
        <v>0.18874658828469451</v>
      </c>
    </row>
    <row r="124" spans="1:6" x14ac:dyDescent="0.2">
      <c r="A124" t="s">
        <v>19</v>
      </c>
      <c r="B124" s="3">
        <f>B21/B4</f>
        <v>9.960533734260478E-2</v>
      </c>
      <c r="C124" s="3">
        <f t="shared" ref="C124:F124" si="3">C21/C4</f>
        <v>9.7760060744115418E-2</v>
      </c>
      <c r="D124" s="3">
        <f t="shared" si="3"/>
        <v>0.13715710723192021</v>
      </c>
      <c r="E124" s="3">
        <f t="shared" si="3"/>
        <v>0.11699327288680901</v>
      </c>
      <c r="F124" s="3">
        <f t="shared" si="3"/>
        <v>0.15536426621876967</v>
      </c>
    </row>
    <row r="125" spans="1:6" x14ac:dyDescent="0.2">
      <c r="A125" t="s">
        <v>20</v>
      </c>
      <c r="B125" s="3">
        <f>B12/(B86-B71)</f>
        <v>0.10442748091603053</v>
      </c>
      <c r="C125" s="3">
        <f>C12/(C86-C71)</f>
        <v>9.8723666000307547E-2</v>
      </c>
      <c r="D125" s="3">
        <f>D12/(D86-D71)</f>
        <v>0.13560454241816966</v>
      </c>
      <c r="E125" s="3">
        <f>E12/(E86-E71)</f>
        <v>9.1330122267506489E-2</v>
      </c>
      <c r="F125" s="3">
        <f>F12/(F86-F71)</f>
        <v>0.16345454545454546</v>
      </c>
    </row>
    <row r="126" spans="1:6" x14ac:dyDescent="0.2">
      <c r="A126" t="s">
        <v>21</v>
      </c>
      <c r="B126" s="4">
        <f>B21/B85</f>
        <v>9.4710507505360975E-2</v>
      </c>
      <c r="C126" s="4">
        <f>C21/C85</f>
        <v>9.1458000355176705E-2</v>
      </c>
      <c r="D126" s="4">
        <f>D21/D85</f>
        <v>0.12107870115575124</v>
      </c>
      <c r="E126" s="4">
        <f>E21/E85</f>
        <v>8.2661706964248807E-2</v>
      </c>
      <c r="F126" s="4">
        <f>F21/F85</f>
        <v>0.15220074043603454</v>
      </c>
    </row>
    <row r="127" spans="1:6" x14ac:dyDescent="0.2">
      <c r="A127" t="s">
        <v>22</v>
      </c>
      <c r="B127" s="3">
        <f>B21/B64</f>
        <v>6.621689155422289E-2</v>
      </c>
      <c r="C127" s="3">
        <f>C21/C64</f>
        <v>6.272074047010108E-2</v>
      </c>
      <c r="D127" s="3">
        <f>D21/D64</f>
        <v>8.8306127910088308E-2</v>
      </c>
      <c r="E127" s="3">
        <f>E21/E64</f>
        <v>5.8275058275058272E-2</v>
      </c>
      <c r="F127" s="3">
        <f>F21/F64</f>
        <v>0.10047522063815342</v>
      </c>
    </row>
    <row r="128" spans="1:6" x14ac:dyDescent="0.2">
      <c r="A128" t="s">
        <v>33</v>
      </c>
      <c r="B128" s="18">
        <f>B98/B21</f>
        <v>0.87924528301886795</v>
      </c>
      <c r="C128" s="18">
        <f t="shared" ref="C128:F128" si="4">C98/C21</f>
        <v>0.81165048543689322</v>
      </c>
      <c r="D128" s="18">
        <f t="shared" si="4"/>
        <v>1.6393939393939394</v>
      </c>
      <c r="E128" s="18">
        <f t="shared" si="4"/>
        <v>-0.30249999999999999</v>
      </c>
      <c r="F128" s="18">
        <f t="shared" si="4"/>
        <v>0.48783783783783785</v>
      </c>
    </row>
    <row r="129" spans="1:6" x14ac:dyDescent="0.2">
      <c r="A129" s="6"/>
      <c r="B129" s="7"/>
      <c r="C129" s="7"/>
      <c r="D129" s="7"/>
      <c r="E129" s="7"/>
      <c r="F129" s="7"/>
    </row>
    <row r="130" spans="1:6" x14ac:dyDescent="0.2">
      <c r="A130" s="2" t="s">
        <v>4</v>
      </c>
    </row>
    <row r="131" spans="1:6" x14ac:dyDescent="0.2">
      <c r="A131" t="s">
        <v>26</v>
      </c>
      <c r="B131" s="5">
        <f>B57/B71</f>
        <v>4.6217331499312246</v>
      </c>
      <c r="C131" s="5">
        <f>C57/C71</f>
        <v>4.0345433255269318</v>
      </c>
      <c r="D131" s="5">
        <f>D57/D71</f>
        <v>4.2691790040376851</v>
      </c>
      <c r="E131" s="5">
        <f>E57/E71</f>
        <v>3.9113233287858118</v>
      </c>
      <c r="F131" s="5">
        <f>F57/F71</f>
        <v>3.316353887399464</v>
      </c>
    </row>
    <row r="132" spans="1:6" x14ac:dyDescent="0.2">
      <c r="A132" t="s">
        <v>27</v>
      </c>
      <c r="B132" s="5">
        <f>(B57-B54)/B71</f>
        <v>1.0192572214580469</v>
      </c>
      <c r="C132" s="5">
        <f>(C57-C54)/C71</f>
        <v>0.93618266978922715</v>
      </c>
      <c r="D132" s="5">
        <f>(D57-D54)/D71</f>
        <v>1.142664872139973</v>
      </c>
      <c r="E132" s="5">
        <f>(E57-E54)/E71</f>
        <v>0.48158253751705321</v>
      </c>
      <c r="F132" s="5">
        <f>(F57-F54)/F71</f>
        <v>0.72975871313672924</v>
      </c>
    </row>
    <row r="133" spans="1:6" x14ac:dyDescent="0.2">
      <c r="A133" t="s">
        <v>37</v>
      </c>
      <c r="B133" s="5">
        <f>B98/B71</f>
        <v>0.32049518569463548</v>
      </c>
      <c r="C133" s="5">
        <f t="shared" ref="C133:F133" si="5">C98/C71</f>
        <v>0.24473067915690866</v>
      </c>
      <c r="D133" s="5">
        <f t="shared" si="5"/>
        <v>0.72812920592193808</v>
      </c>
      <c r="E133" s="5">
        <f t="shared" si="5"/>
        <v>-8.2537517053206E-2</v>
      </c>
      <c r="F133" s="5">
        <f t="shared" si="5"/>
        <v>0.1935656836461126</v>
      </c>
    </row>
    <row r="135" spans="1:6" x14ac:dyDescent="0.2">
      <c r="A135" s="2" t="s">
        <v>5</v>
      </c>
    </row>
    <row r="136" spans="1:6" x14ac:dyDescent="0.2">
      <c r="A136" t="s">
        <v>6</v>
      </c>
      <c r="B136" s="5">
        <f>B12/B37</f>
        <v>62.18181818181818</v>
      </c>
      <c r="C136" s="5">
        <f>C12/C37</f>
        <v>64.2</v>
      </c>
      <c r="D136" s="5">
        <f>D12/D37</f>
        <v>73.818181818181813</v>
      </c>
      <c r="E136" s="5">
        <f>E12/E37</f>
        <v>41.083333333333336</v>
      </c>
      <c r="F136" s="5">
        <f>F12/F37</f>
        <v>92.680412371134025</v>
      </c>
    </row>
    <row r="137" spans="1:6" x14ac:dyDescent="0.2">
      <c r="A137" t="s">
        <v>7</v>
      </c>
      <c r="B137" s="5">
        <f>(B73)/B85</f>
        <v>4.4674767691208005E-2</v>
      </c>
      <c r="C137" s="5">
        <f>(C73)/C85</f>
        <v>4.5107440951873558E-2</v>
      </c>
      <c r="D137" s="5">
        <f>(D73)/D85</f>
        <v>4.5129334067143645E-2</v>
      </c>
      <c r="E137" s="5">
        <f>(E73)/E85</f>
        <v>7.563546187228766E-2</v>
      </c>
      <c r="F137" s="5">
        <f>(F73)/F85</f>
        <v>7.7745783628136569E-2</v>
      </c>
    </row>
    <row r="138" spans="1:6" x14ac:dyDescent="0.2">
      <c r="A138" t="s">
        <v>38</v>
      </c>
      <c r="B138" s="5">
        <f>B98/B77</f>
        <v>0.19352159468438537</v>
      </c>
      <c r="C138" s="5">
        <f t="shared" ref="C138:F138" si="6">C98/C77</f>
        <v>0.162015503875969</v>
      </c>
      <c r="D138" s="5">
        <f t="shared" si="6"/>
        <v>0.53484923381117155</v>
      </c>
      <c r="E138" s="5">
        <f t="shared" si="6"/>
        <v>-5.9753086419753083E-2</v>
      </c>
      <c r="F138" s="5">
        <f t="shared" si="6"/>
        <v>0.14422692768677586</v>
      </c>
    </row>
    <row r="139" spans="1:6" x14ac:dyDescent="0.2">
      <c r="A139" t="s">
        <v>34</v>
      </c>
      <c r="B139" s="5">
        <f>B98/B96</f>
        <v>46.6</v>
      </c>
      <c r="C139" s="5">
        <f t="shared" ref="C139:F139" si="7">C98/C96</f>
        <v>38</v>
      </c>
      <c r="D139" s="5">
        <f t="shared" si="7"/>
        <v>98.36363636363636</v>
      </c>
      <c r="E139" s="5">
        <f t="shared" si="7"/>
        <v>-10.083333333333334</v>
      </c>
      <c r="F139" s="5">
        <f t="shared" si="7"/>
        <v>30.083333333333332</v>
      </c>
    </row>
    <row r="140" spans="1:6" x14ac:dyDescent="0.2">
      <c r="B140" s="5"/>
      <c r="C140" s="5"/>
      <c r="D140" s="5"/>
      <c r="E140" s="5"/>
      <c r="F140" s="5"/>
    </row>
    <row r="141" spans="1:6" x14ac:dyDescent="0.2">
      <c r="A141" s="2" t="s">
        <v>30</v>
      </c>
    </row>
    <row r="142" spans="1:6" x14ac:dyDescent="0.2">
      <c r="A142" t="s">
        <v>8</v>
      </c>
      <c r="B142" s="5">
        <f>B4/(B86-B71)</f>
        <v>0.81236641221374051</v>
      </c>
      <c r="C142" s="5">
        <f>C4/(C86-C71)</f>
        <v>0.81008765185299092</v>
      </c>
      <c r="D142" s="5">
        <f>D4/(D86-D71)</f>
        <v>0.80360721442885774</v>
      </c>
      <c r="E142" s="5">
        <f>E4/(E86-E71)</f>
        <v>0.63338273434605408</v>
      </c>
      <c r="F142" s="5">
        <f>F4/(F86-F71)</f>
        <v>0.86599999999999999</v>
      </c>
    </row>
    <row r="143" spans="1:6" x14ac:dyDescent="0.2">
      <c r="A143" t="s">
        <v>23</v>
      </c>
      <c r="B143" s="5">
        <f>B53/B4*365</f>
        <v>13.513437323811312</v>
      </c>
      <c r="C143" s="5">
        <f>C53/C4*365</f>
        <v>15.727980258162491</v>
      </c>
      <c r="D143" s="5">
        <f>D53/D4*365</f>
        <v>12.515586034912719</v>
      </c>
      <c r="E143" s="5">
        <f>E53/E4*365</f>
        <v>7.4729453056449247</v>
      </c>
      <c r="F143" s="5">
        <f>F53/F4*365</f>
        <v>16.016166281755197</v>
      </c>
    </row>
    <row r="144" spans="1:6" x14ac:dyDescent="0.2">
      <c r="A144" t="s">
        <v>35</v>
      </c>
      <c r="B144" s="5">
        <f>B54/B6*365</f>
        <v>456.18468146027197</v>
      </c>
      <c r="C144" s="5">
        <f>C54/C6*365</f>
        <v>487.77272727272731</v>
      </c>
      <c r="D144" s="5">
        <f>D54/D6*365</f>
        <v>453.05637189420247</v>
      </c>
      <c r="E144" s="5">
        <f>E54/E6*365</f>
        <v>682.74553571428567</v>
      </c>
      <c r="F144" s="5">
        <f>F54/F6*365</f>
        <v>478.98803046789988</v>
      </c>
    </row>
    <row r="145" spans="1:8" x14ac:dyDescent="0.2">
      <c r="A145" t="s">
        <v>24</v>
      </c>
      <c r="B145" s="5">
        <f>B66/(B6)*365</f>
        <v>55.041756144118352</v>
      </c>
      <c r="C145" s="5">
        <f>C66/(C6)*365</f>
        <v>75.765151515151516</v>
      </c>
      <c r="D145" s="5">
        <f>D66/(D6)*365</f>
        <v>63.677531391931609</v>
      </c>
      <c r="E145" s="5">
        <f>E66/(E6)*365</f>
        <v>92.336309523809518</v>
      </c>
      <c r="F145" s="5">
        <f>F66/(F6)*365</f>
        <v>92.242927094668119</v>
      </c>
    </row>
    <row r="146" spans="1:8" x14ac:dyDescent="0.2">
      <c r="A146" t="s">
        <v>25</v>
      </c>
      <c r="B146" s="5">
        <f>B144+B143-B145</f>
        <v>414.65636263996498</v>
      </c>
      <c r="C146" s="5">
        <f t="shared" ref="C146:F146" si="8">C144+C143-C145</f>
        <v>427.73555601573833</v>
      </c>
      <c r="D146" s="5">
        <f t="shared" si="8"/>
        <v>401.89442653718356</v>
      </c>
      <c r="E146" s="5">
        <f t="shared" si="8"/>
        <v>597.88217149612103</v>
      </c>
      <c r="F146" s="5">
        <f t="shared" si="8"/>
        <v>402.76126965498696</v>
      </c>
    </row>
    <row r="148" spans="1:8" x14ac:dyDescent="0.2">
      <c r="A148" s="12" t="s">
        <v>12</v>
      </c>
      <c r="B148" s="13">
        <f>1.2*B149+1.4*B150+3.3*B151+0.6*B152+0.999*B153</f>
        <v>3.6612117330039302</v>
      </c>
      <c r="C148" s="13">
        <f>1.2*C149+1.4*C150+3.3*C151+0.6*C152+0.999*C153</f>
        <v>3.6481559564169448</v>
      </c>
    </row>
    <row r="149" spans="1:8" x14ac:dyDescent="0.2">
      <c r="A149" s="9" t="s">
        <v>13</v>
      </c>
      <c r="B149" s="8">
        <f>(B57-B71)/B64</f>
        <v>0.65792103948025982</v>
      </c>
      <c r="C149" s="8">
        <f>(C57-C71)/C64</f>
        <v>0.63122640360492022</v>
      </c>
      <c r="D149" s="8">
        <f>(D57-D71)/D64</f>
        <v>0.64998662028364995</v>
      </c>
      <c r="E149" s="8">
        <f>(E57-E71)/E64</f>
        <v>0.62179487179487181</v>
      </c>
      <c r="F149" s="8">
        <f>(F57-F71)/F64</f>
        <v>0.5865580448065173</v>
      </c>
    </row>
    <row r="150" spans="1:8" x14ac:dyDescent="0.2">
      <c r="A150" s="9" t="s">
        <v>14</v>
      </c>
      <c r="B150" s="8">
        <f>B81/B64</f>
        <v>0.65817091454272869</v>
      </c>
      <c r="C150" s="8">
        <f>C81/C64</f>
        <v>0.64571915722810869</v>
      </c>
      <c r="D150" s="8">
        <f>D81/D64</f>
        <v>0.68356970832218356</v>
      </c>
      <c r="E150" s="8">
        <f>E81/E64</f>
        <v>0.65734265734265729</v>
      </c>
      <c r="F150" s="8">
        <f>F81/F64</f>
        <v>0.61588594704684319</v>
      </c>
      <c r="H150" s="17"/>
    </row>
    <row r="151" spans="1:8" x14ac:dyDescent="0.2">
      <c r="A151" s="9" t="s">
        <v>15</v>
      </c>
      <c r="B151" s="8">
        <f>B12/B64</f>
        <v>8.5457271364317841E-2</v>
      </c>
      <c r="C151" s="8">
        <f>C12/C64</f>
        <v>7.8187796857873582E-2</v>
      </c>
      <c r="D151" s="8">
        <f>D12/D64</f>
        <v>0.10864329676210864</v>
      </c>
      <c r="E151" s="8">
        <f>E12/E64</f>
        <v>7.1824009324009327E-2</v>
      </c>
      <c r="F151" s="8">
        <f>F12/F64</f>
        <v>0.12206381534283775</v>
      </c>
    </row>
    <row r="152" spans="1:8" x14ac:dyDescent="0.2">
      <c r="A152" s="9" t="s">
        <v>17</v>
      </c>
      <c r="B152" s="8">
        <f>B118/B77</f>
        <v>1.6735506644518272</v>
      </c>
      <c r="C152" s="8">
        <f>C118/C77</f>
        <v>1.8128682170542636</v>
      </c>
      <c r="D152" s="8">
        <f>D118/D77</f>
        <v>0</v>
      </c>
      <c r="E152" s="8">
        <f>E118/E77</f>
        <v>0</v>
      </c>
      <c r="F152" s="8">
        <f>F118/F77</f>
        <v>0</v>
      </c>
    </row>
    <row r="153" spans="1:8" x14ac:dyDescent="0.2">
      <c r="A153" s="9" t="s">
        <v>16</v>
      </c>
      <c r="B153" s="8">
        <f>B4/B64</f>
        <v>0.66479260369815096</v>
      </c>
      <c r="C153" s="8">
        <f>C4/C64</f>
        <v>0.6415783704786262</v>
      </c>
      <c r="D153" s="8">
        <f>D4/D64</f>
        <v>0.64383195076264388</v>
      </c>
      <c r="E153" s="8">
        <f>E4/E64</f>
        <v>0.49810606060606061</v>
      </c>
      <c r="F153" s="8">
        <f>F4/F64</f>
        <v>0.64670739986422265</v>
      </c>
    </row>
    <row r="154" spans="1:8" x14ac:dyDescent="0.2">
      <c r="A154" s="9"/>
      <c r="B154" s="8"/>
      <c r="C154" s="8"/>
      <c r="D154" s="8"/>
      <c r="E154" s="8"/>
      <c r="F154" s="8"/>
    </row>
    <row r="155" spans="1:8" x14ac:dyDescent="0.2">
      <c r="A155" s="9"/>
      <c r="B155" s="8"/>
      <c r="C155" s="8"/>
      <c r="D155" s="8"/>
      <c r="E155" s="8"/>
      <c r="F155" s="8"/>
    </row>
    <row r="156" spans="1:8" s="2" customFormat="1" x14ac:dyDescent="0.2">
      <c r="B156" s="15"/>
      <c r="C156" s="15"/>
      <c r="D156" s="15"/>
      <c r="E156" s="15"/>
      <c r="F156" s="15"/>
    </row>
    <row r="157" spans="1:8" x14ac:dyDescent="0.2">
      <c r="A157" s="2" t="s">
        <v>9</v>
      </c>
      <c r="B157" s="14">
        <f>B12+B93</f>
        <v>702</v>
      </c>
      <c r="C157" s="14">
        <f>C12+C93</f>
        <v>661</v>
      </c>
      <c r="D157" s="14">
        <f>D12+D93</f>
        <v>832</v>
      </c>
      <c r="E157" s="14">
        <f>E12+E93</f>
        <v>512</v>
      </c>
      <c r="F157" s="14">
        <f>F12+F93</f>
        <v>903.3</v>
      </c>
    </row>
    <row r="158" spans="1:8" x14ac:dyDescent="0.2">
      <c r="A158" s="2" t="s">
        <v>32</v>
      </c>
      <c r="B158" s="14"/>
      <c r="C158" s="14"/>
      <c r="D158" s="14"/>
      <c r="E158" s="14"/>
      <c r="F158" s="14"/>
    </row>
    <row r="159" spans="1:8" x14ac:dyDescent="0.2">
      <c r="A159" t="s">
        <v>10</v>
      </c>
      <c r="B159" s="14">
        <f>B157/B37</f>
        <v>63.81818181818182</v>
      </c>
      <c r="C159" s="14">
        <f>C157/C37</f>
        <v>66.099999999999994</v>
      </c>
      <c r="D159" s="14">
        <f>D157/D37</f>
        <v>75.63636363636364</v>
      </c>
      <c r="E159" s="14">
        <f>E157/E37</f>
        <v>42.666666666666664</v>
      </c>
      <c r="F159" s="14">
        <f>F157/F37</f>
        <v>93.123711340206185</v>
      </c>
    </row>
    <row r="160" spans="1:8" x14ac:dyDescent="0.2">
      <c r="A160" t="s">
        <v>11</v>
      </c>
      <c r="B160" s="14">
        <f>B73/B157</f>
        <v>0.35612535612535612</v>
      </c>
      <c r="C160" s="14">
        <f t="shared" ref="C160:F160" si="9">C73/C157</f>
        <v>0.38426626323751889</v>
      </c>
      <c r="D160" s="14">
        <f t="shared" si="9"/>
        <v>0.29567307692307693</v>
      </c>
      <c r="E160" s="14">
        <f t="shared" si="9"/>
        <v>0.71484375</v>
      </c>
      <c r="F160" s="14">
        <f t="shared" si="9"/>
        <v>0.41846562603786119</v>
      </c>
    </row>
    <row r="162" spans="1:1" x14ac:dyDescent="0.2">
      <c r="A162" s="2" t="s">
        <v>36</v>
      </c>
    </row>
  </sheetData>
  <conditionalFormatting sqref="B148:C148">
    <cfRule type="cellIs" dxfId="2" priority="1" operator="between">
      <formula>2.99</formula>
      <formula>1.81</formula>
    </cfRule>
    <cfRule type="cellIs" dxfId="1" priority="2" operator="lessThan">
      <formula>1.81</formula>
    </cfRule>
    <cfRule type="cellIs" dxfId="0" priority="3" operator="greaterThan">
      <formula>2.99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Barratt Developments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2024-03-29T16:54:10Z</dcterms:modified>
</cp:coreProperties>
</file>