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am1" sheetId="1" r:id="rId1"/>
    <sheet name="Team2" sheetId="5" r:id="rId2"/>
    <sheet name="LeagueSummary" sheetId="6" r:id="rId3"/>
    <sheet name="Stadiums" sheetId="3" r:id="rId4"/>
    <sheet name="Stadium Schedules" sheetId="4" r:id="rId5"/>
  </sheets>
  <calcPr calcId="145621"/>
</workbook>
</file>

<file path=xl/calcChain.xml><?xml version="1.0" encoding="utf-8"?>
<calcChain xmlns="http://schemas.openxmlformats.org/spreadsheetml/2006/main">
  <c r="T16" i="5" l="1"/>
  <c r="AF3" i="1" l="1"/>
  <c r="J6" i="1"/>
  <c r="G6" i="5" l="1"/>
  <c r="F6" i="5"/>
  <c r="D5" i="5"/>
  <c r="D4" i="5"/>
  <c r="D3" i="5"/>
  <c r="CI5" i="5"/>
  <c r="CH5" i="5"/>
  <c r="CG5" i="5"/>
  <c r="CF5" i="5"/>
  <c r="CE5" i="5"/>
  <c r="CD5" i="5"/>
  <c r="CC5" i="5"/>
  <c r="CB5" i="5"/>
  <c r="CA5" i="5"/>
  <c r="BZ5" i="5"/>
  <c r="BX5" i="5"/>
  <c r="BW5" i="5"/>
  <c r="BV5" i="5"/>
  <c r="BU5" i="5"/>
  <c r="BT5" i="5"/>
  <c r="BS5" i="5"/>
  <c r="BR5" i="5"/>
  <c r="BQ5" i="5"/>
  <c r="BP5" i="5"/>
  <c r="BO5" i="5"/>
  <c r="BM5" i="5"/>
  <c r="BL5" i="5"/>
  <c r="BK5" i="5"/>
  <c r="BJ5" i="5"/>
  <c r="BI5" i="5"/>
  <c r="BH5" i="5"/>
  <c r="BG5" i="5"/>
  <c r="BF5" i="5"/>
  <c r="BE5" i="5"/>
  <c r="BD5" i="5"/>
  <c r="BB5" i="5"/>
  <c r="BA5" i="5"/>
  <c r="AZ5" i="5"/>
  <c r="AY5" i="5"/>
  <c r="AX5" i="5"/>
  <c r="AW5" i="5"/>
  <c r="AV5" i="5"/>
  <c r="AU5" i="5"/>
  <c r="AT5" i="5"/>
  <c r="AS5" i="5"/>
  <c r="V5" i="5"/>
  <c r="W5" i="5" s="1"/>
  <c r="Y5" i="5" s="1"/>
  <c r="Z5" i="5" s="1"/>
  <c r="J5" i="5"/>
  <c r="K5" i="5" s="1"/>
  <c r="I5" i="5"/>
  <c r="I4" i="5"/>
  <c r="J4" i="5" s="1"/>
  <c r="I3" i="5"/>
  <c r="M5" i="5" l="1"/>
  <c r="N5" i="5" s="1"/>
  <c r="L5" i="5"/>
  <c r="AF5" i="5"/>
  <c r="I6" i="5"/>
  <c r="J6" i="5" s="1"/>
  <c r="J3" i="5"/>
  <c r="K3" i="5" s="1"/>
  <c r="K4" i="5"/>
  <c r="T15" i="5"/>
  <c r="O5" i="5"/>
  <c r="X5" i="5"/>
  <c r="AA5" i="5" s="1"/>
  <c r="AG5" i="5"/>
  <c r="AH5" i="5" s="1"/>
  <c r="I3" i="1"/>
  <c r="M4" i="5" l="1"/>
  <c r="N4" i="5" s="1"/>
  <c r="AF4" i="5"/>
  <c r="L4" i="5"/>
  <c r="O4" i="5" s="1"/>
  <c r="AL5" i="5"/>
  <c r="AK5" i="5"/>
  <c r="AJ5" i="5"/>
  <c r="T17" i="5"/>
  <c r="U15" i="5"/>
  <c r="AC5" i="5"/>
  <c r="AB5" i="5"/>
  <c r="K6" i="5"/>
  <c r="M3" i="5"/>
  <c r="AF3" i="5"/>
  <c r="AF6" i="5" s="1"/>
  <c r="L3" i="5"/>
  <c r="Q5" i="5"/>
  <c r="R5" i="5" s="1"/>
  <c r="P5" i="5"/>
  <c r="L3" i="1"/>
  <c r="K3" i="1"/>
  <c r="J3" i="1"/>
  <c r="AD5" i="5" l="1"/>
  <c r="AN5" i="5"/>
  <c r="L6" i="5"/>
  <c r="M6" i="5"/>
  <c r="N3" i="5"/>
  <c r="N6" i="5" s="1"/>
  <c r="Q4" i="5"/>
  <c r="P4" i="5"/>
  <c r="V3" i="5"/>
  <c r="W3" i="5" s="1"/>
  <c r="V4" i="5"/>
  <c r="W4" i="5" s="1"/>
  <c r="V6" i="5"/>
  <c r="U16" i="5" s="1"/>
  <c r="C20" i="6"/>
  <c r="D20" i="6"/>
  <c r="E20" i="6"/>
  <c r="F20" i="6"/>
  <c r="G20" i="6"/>
  <c r="H20" i="6"/>
  <c r="I20" i="6"/>
  <c r="J20" i="6"/>
  <c r="K20" i="6"/>
  <c r="B20" i="6"/>
  <c r="C4" i="6"/>
  <c r="D4" i="6"/>
  <c r="E4" i="6"/>
  <c r="F4" i="6"/>
  <c r="G4" i="6"/>
  <c r="H4" i="6"/>
  <c r="I4" i="6"/>
  <c r="J4" i="6"/>
  <c r="K4" i="6"/>
  <c r="B4" i="6"/>
  <c r="A7" i="4"/>
  <c r="L7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B7" i="4"/>
  <c r="W6" i="5" l="1"/>
  <c r="Y3" i="5"/>
  <c r="AG3" i="5"/>
  <c r="X3" i="5"/>
  <c r="R4" i="5"/>
  <c r="L20" i="6"/>
  <c r="AG4" i="5"/>
  <c r="AH4" i="5" s="1"/>
  <c r="X4" i="5"/>
  <c r="Y4" i="5"/>
  <c r="Z4" i="5" s="1"/>
  <c r="O3" i="5"/>
  <c r="L4" i="6"/>
  <c r="J5" i="1"/>
  <c r="J4" i="1"/>
  <c r="V5" i="1"/>
  <c r="CA5" i="1"/>
  <c r="CB5" i="1"/>
  <c r="CC5" i="1"/>
  <c r="CD5" i="1"/>
  <c r="CE5" i="1"/>
  <c r="CF5" i="1"/>
  <c r="CG5" i="1"/>
  <c r="CH5" i="1"/>
  <c r="CI5" i="1"/>
  <c r="BZ5" i="1"/>
  <c r="BP5" i="1"/>
  <c r="BQ5" i="1"/>
  <c r="BR5" i="1"/>
  <c r="BS5" i="1"/>
  <c r="BT5" i="1"/>
  <c r="BU5" i="1"/>
  <c r="BV5" i="1"/>
  <c r="BW5" i="1"/>
  <c r="BX5" i="1"/>
  <c r="BO5" i="1"/>
  <c r="BE5" i="1"/>
  <c r="BF5" i="1"/>
  <c r="BG5" i="1"/>
  <c r="BH5" i="1"/>
  <c r="BI5" i="1"/>
  <c r="BJ5" i="1"/>
  <c r="BK5" i="1"/>
  <c r="BL5" i="1"/>
  <c r="BM5" i="1"/>
  <c r="BD5" i="1"/>
  <c r="AT5" i="1"/>
  <c r="AU5" i="1"/>
  <c r="AV5" i="1"/>
  <c r="AW5" i="1"/>
  <c r="AX5" i="1"/>
  <c r="AY5" i="1"/>
  <c r="AZ5" i="1"/>
  <c r="BA5" i="1"/>
  <c r="BB5" i="1"/>
  <c r="AS5" i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L5" i="4" s="1"/>
  <c r="J5" i="4"/>
  <c r="K5" i="4"/>
  <c r="L6" i="4"/>
  <c r="B6" i="4"/>
  <c r="B5" i="4"/>
  <c r="B4" i="4"/>
  <c r="A6" i="4"/>
  <c r="A5" i="4"/>
  <c r="A4" i="4"/>
  <c r="AC3" i="1"/>
  <c r="AB3" i="1"/>
  <c r="I4" i="1"/>
  <c r="I5" i="1"/>
  <c r="F6" i="1"/>
  <c r="G6" i="1"/>
  <c r="Q3" i="1"/>
  <c r="P3" i="1"/>
  <c r="D4" i="1"/>
  <c r="D5" i="1"/>
  <c r="D3" i="1"/>
  <c r="AA4" i="5" l="1"/>
  <c r="P3" i="5"/>
  <c r="P6" i="5" s="1"/>
  <c r="Q3" i="5"/>
  <c r="Q6" i="5" s="1"/>
  <c r="AC4" i="5"/>
  <c r="AB4" i="5"/>
  <c r="AL4" i="5"/>
  <c r="AK4" i="5"/>
  <c r="AJ4" i="5"/>
  <c r="X6" i="5"/>
  <c r="AG6" i="5"/>
  <c r="AH3" i="5"/>
  <c r="R3" i="5"/>
  <c r="R6" i="5" s="1"/>
  <c r="O6" i="5"/>
  <c r="Y6" i="5"/>
  <c r="Z3" i="5"/>
  <c r="Z6" i="5" s="1"/>
  <c r="L4" i="4"/>
  <c r="I6" i="1"/>
  <c r="AA3" i="5" l="1"/>
  <c r="AA6" i="5"/>
  <c r="AU4" i="5"/>
  <c r="BB4" i="5"/>
  <c r="AT4" i="5"/>
  <c r="BA4" i="5"/>
  <c r="AS4" i="5"/>
  <c r="AZ4" i="5"/>
  <c r="AY4" i="5"/>
  <c r="AX4" i="5"/>
  <c r="AW4" i="5"/>
  <c r="AV4" i="5"/>
  <c r="BL4" i="5"/>
  <c r="BD4" i="5"/>
  <c r="BK4" i="5"/>
  <c r="BJ4" i="5"/>
  <c r="BI4" i="5"/>
  <c r="BH4" i="5"/>
  <c r="BG4" i="5"/>
  <c r="BF4" i="5"/>
  <c r="BM4" i="5"/>
  <c r="BE4" i="5"/>
  <c r="BU4" i="5"/>
  <c r="BT4" i="5"/>
  <c r="BS4" i="5"/>
  <c r="BR4" i="5"/>
  <c r="BQ4" i="5"/>
  <c r="BX4" i="5"/>
  <c r="BP4" i="5"/>
  <c r="BW4" i="5"/>
  <c r="BO4" i="5"/>
  <c r="BV4" i="5"/>
  <c r="AH6" i="5"/>
  <c r="AK3" i="5"/>
  <c r="AJ3" i="5"/>
  <c r="AL3" i="5"/>
  <c r="AD4" i="5"/>
  <c r="AN4" i="5" s="1"/>
  <c r="K5" i="1"/>
  <c r="AF5" i="1" s="1"/>
  <c r="K4" i="1"/>
  <c r="AF4" i="1" s="1"/>
  <c r="AC3" i="5" l="1"/>
  <c r="AC6" i="5" s="1"/>
  <c r="AB3" i="5"/>
  <c r="CD4" i="5"/>
  <c r="CC4" i="5"/>
  <c r="CB4" i="5"/>
  <c r="CI4" i="5"/>
  <c r="CA4" i="5"/>
  <c r="CH4" i="5"/>
  <c r="BZ4" i="5"/>
  <c r="CG4" i="5"/>
  <c r="CF4" i="5"/>
  <c r="CE4" i="5"/>
  <c r="AX3" i="5"/>
  <c r="AX6" i="5" s="1"/>
  <c r="AW3" i="5"/>
  <c r="AW6" i="5" s="1"/>
  <c r="AU3" i="5"/>
  <c r="AU6" i="5" s="1"/>
  <c r="BB3" i="5"/>
  <c r="BB6" i="5" s="1"/>
  <c r="AT3" i="5"/>
  <c r="AT6" i="5" s="1"/>
  <c r="AZ3" i="5"/>
  <c r="AZ6" i="5" s="1"/>
  <c r="BA3" i="5"/>
  <c r="BA6" i="5" s="1"/>
  <c r="AS3" i="5"/>
  <c r="AS6" i="5" s="1"/>
  <c r="AJ6" i="5"/>
  <c r="AY3" i="5"/>
  <c r="AY6" i="5" s="1"/>
  <c r="AV3" i="5"/>
  <c r="AV6" i="5" s="1"/>
  <c r="BG3" i="5"/>
  <c r="BG6" i="5" s="1"/>
  <c r="BF3" i="5"/>
  <c r="BF6" i="5" s="1"/>
  <c r="BM3" i="5"/>
  <c r="BM6" i="5" s="1"/>
  <c r="BE3" i="5"/>
  <c r="BE6" i="5" s="1"/>
  <c r="BL3" i="5"/>
  <c r="BL6" i="5" s="1"/>
  <c r="BD3" i="5"/>
  <c r="BD6" i="5" s="1"/>
  <c r="BK3" i="5"/>
  <c r="BK6" i="5" s="1"/>
  <c r="BJ3" i="5"/>
  <c r="BJ6" i="5" s="1"/>
  <c r="AK6" i="5"/>
  <c r="BI3" i="5"/>
  <c r="BI6" i="5" s="1"/>
  <c r="BH3" i="5"/>
  <c r="BH6" i="5" s="1"/>
  <c r="BX3" i="5"/>
  <c r="BX6" i="5" s="1"/>
  <c r="BP3" i="5"/>
  <c r="BP6" i="5" s="1"/>
  <c r="BW3" i="5"/>
  <c r="BW6" i="5" s="1"/>
  <c r="BO3" i="5"/>
  <c r="BO6" i="5" s="1"/>
  <c r="BV3" i="5"/>
  <c r="BV6" i="5" s="1"/>
  <c r="BU3" i="5"/>
  <c r="BU6" i="5" s="1"/>
  <c r="BT3" i="5"/>
  <c r="BT6" i="5" s="1"/>
  <c r="AL6" i="5"/>
  <c r="BS3" i="5"/>
  <c r="BS6" i="5" s="1"/>
  <c r="BR3" i="5"/>
  <c r="BR6" i="5" s="1"/>
  <c r="BQ3" i="5"/>
  <c r="BQ6" i="5" s="1"/>
  <c r="AF6" i="1"/>
  <c r="K6" i="1"/>
  <c r="T15" i="1"/>
  <c r="L4" i="1"/>
  <c r="M4" i="1"/>
  <c r="L5" i="1"/>
  <c r="M5" i="1"/>
  <c r="N5" i="1" s="1"/>
  <c r="M3" i="1"/>
  <c r="AB6" i="5" l="1"/>
  <c r="AD3" i="5"/>
  <c r="N4" i="1"/>
  <c r="O4" i="1" s="1"/>
  <c r="Q4" i="1" s="1"/>
  <c r="T17" i="1"/>
  <c r="U15" i="1"/>
  <c r="O5" i="1"/>
  <c r="L6" i="1"/>
  <c r="M6" i="1"/>
  <c r="N3" i="1"/>
  <c r="AN3" i="5" l="1"/>
  <c r="AD6" i="5"/>
  <c r="V3" i="1"/>
  <c r="W3" i="1" s="1"/>
  <c r="V4" i="1"/>
  <c r="W4" i="1" s="1"/>
  <c r="P4" i="1"/>
  <c r="R4" i="1" s="1"/>
  <c r="V6" i="1"/>
  <c r="W5" i="1"/>
  <c r="Q5" i="1"/>
  <c r="Q6" i="1" s="1"/>
  <c r="P5" i="1"/>
  <c r="N6" i="1"/>
  <c r="O3" i="1"/>
  <c r="CB3" i="5" l="1"/>
  <c r="CB6" i="5" s="1"/>
  <c r="CI3" i="5"/>
  <c r="CI6" i="5" s="1"/>
  <c r="CG3" i="5"/>
  <c r="CG6" i="5" s="1"/>
  <c r="CA3" i="5"/>
  <c r="CA6" i="5" s="1"/>
  <c r="CF3" i="5"/>
  <c r="CF6" i="5" s="1"/>
  <c r="CH3" i="5"/>
  <c r="CH6" i="5" s="1"/>
  <c r="CE3" i="5"/>
  <c r="CE6" i="5" s="1"/>
  <c r="BZ3" i="5"/>
  <c r="BZ6" i="5" s="1"/>
  <c r="CD3" i="5"/>
  <c r="CD6" i="5" s="1"/>
  <c r="AN6" i="5"/>
  <c r="CC3" i="5"/>
  <c r="CC6" i="5" s="1"/>
  <c r="Y3" i="1"/>
  <c r="Z3" i="1" s="1"/>
  <c r="AG3" i="1"/>
  <c r="Y5" i="1"/>
  <c r="Z5" i="1" s="1"/>
  <c r="AG5" i="1"/>
  <c r="AH5" i="1" s="1"/>
  <c r="Y4" i="1"/>
  <c r="Z4" i="1" s="1"/>
  <c r="AG4" i="1"/>
  <c r="AH4" i="1" s="1"/>
  <c r="U16" i="1"/>
  <c r="R5" i="1"/>
  <c r="X5" i="1"/>
  <c r="X4" i="1"/>
  <c r="X3" i="1"/>
  <c r="W6" i="1"/>
  <c r="P6" i="1"/>
  <c r="O6" i="1"/>
  <c r="R3" i="1"/>
  <c r="Z6" i="1" l="1"/>
  <c r="AA3" i="1"/>
  <c r="Y6" i="1"/>
  <c r="AK4" i="1"/>
  <c r="AJ4" i="1"/>
  <c r="AL4" i="1"/>
  <c r="AL5" i="1"/>
  <c r="AJ5" i="1"/>
  <c r="AK5" i="1"/>
  <c r="AA4" i="1"/>
  <c r="AG6" i="1"/>
  <c r="AH3" i="1"/>
  <c r="AJ3" i="1" s="1"/>
  <c r="AA5" i="1"/>
  <c r="AB5" i="1" s="1"/>
  <c r="R6" i="1"/>
  <c r="X6" i="1"/>
  <c r="AC5" i="1"/>
  <c r="AA6" i="1" l="1"/>
  <c r="BR4" i="1"/>
  <c r="BO4" i="1"/>
  <c r="BS4" i="1"/>
  <c r="BT4" i="1"/>
  <c r="BU4" i="1"/>
  <c r="BV4" i="1"/>
  <c r="BW4" i="1"/>
  <c r="BP4" i="1"/>
  <c r="BX4" i="1"/>
  <c r="BQ4" i="1"/>
  <c r="BJ4" i="1"/>
  <c r="BK4" i="1"/>
  <c r="BL4" i="1"/>
  <c r="BE4" i="1"/>
  <c r="BM4" i="1"/>
  <c r="BF4" i="1"/>
  <c r="BG4" i="1"/>
  <c r="BD4" i="1"/>
  <c r="BH4" i="1"/>
  <c r="BI4" i="1"/>
  <c r="AT4" i="1"/>
  <c r="BB4" i="1"/>
  <c r="AU4" i="1"/>
  <c r="AV4" i="1"/>
  <c r="AW4" i="1"/>
  <c r="AS4" i="1"/>
  <c r="AZ4" i="1"/>
  <c r="AX4" i="1"/>
  <c r="AY4" i="1"/>
  <c r="BA4" i="1"/>
  <c r="AB4" i="1"/>
  <c r="AB6" i="1" s="1"/>
  <c r="AC4" i="1"/>
  <c r="AC6" i="1" s="1"/>
  <c r="AL3" i="1"/>
  <c r="AK3" i="1"/>
  <c r="AH6" i="1"/>
  <c r="AD5" i="1"/>
  <c r="AN5" i="1" s="1"/>
  <c r="AD3" i="1"/>
  <c r="AN3" i="1" s="1"/>
  <c r="AJ6" i="1" l="1"/>
  <c r="AU3" i="1"/>
  <c r="AU6" i="1" s="1"/>
  <c r="D6" i="6" s="1"/>
  <c r="AV3" i="1"/>
  <c r="AV6" i="1" s="1"/>
  <c r="E6" i="6" s="1"/>
  <c r="AW3" i="1"/>
  <c r="AW6" i="1" s="1"/>
  <c r="F6" i="6" s="1"/>
  <c r="AX3" i="1"/>
  <c r="AX6" i="1" s="1"/>
  <c r="G6" i="6" s="1"/>
  <c r="AY3" i="1"/>
  <c r="AY6" i="1" s="1"/>
  <c r="H6" i="6" s="1"/>
  <c r="AZ3" i="1"/>
  <c r="AZ6" i="1" s="1"/>
  <c r="I6" i="6" s="1"/>
  <c r="BA3" i="1"/>
  <c r="BA6" i="1" s="1"/>
  <c r="J6" i="6" s="1"/>
  <c r="AT3" i="1"/>
  <c r="AT6" i="1" s="1"/>
  <c r="C6" i="6" s="1"/>
  <c r="BB3" i="1"/>
  <c r="BB6" i="1" s="1"/>
  <c r="K6" i="6" s="1"/>
  <c r="AS3" i="1"/>
  <c r="AS6" i="1" s="1"/>
  <c r="B6" i="6" s="1"/>
  <c r="AL6" i="1"/>
  <c r="BS3" i="1"/>
  <c r="BS6" i="1" s="1"/>
  <c r="F7" i="6" s="1"/>
  <c r="BT3" i="1"/>
  <c r="BT6" i="1" s="1"/>
  <c r="G7" i="6" s="1"/>
  <c r="BU3" i="1"/>
  <c r="BU6" i="1" s="1"/>
  <c r="H7" i="6" s="1"/>
  <c r="BV3" i="1"/>
  <c r="BV6" i="1" s="1"/>
  <c r="I7" i="6" s="1"/>
  <c r="BW3" i="1"/>
  <c r="BW6" i="1" s="1"/>
  <c r="J7" i="6" s="1"/>
  <c r="BO3" i="1"/>
  <c r="BO6" i="1" s="1"/>
  <c r="B7" i="6" s="1"/>
  <c r="BP3" i="1"/>
  <c r="BP6" i="1" s="1"/>
  <c r="C7" i="6" s="1"/>
  <c r="BX3" i="1"/>
  <c r="BX6" i="1" s="1"/>
  <c r="K7" i="6" s="1"/>
  <c r="BQ3" i="1"/>
  <c r="BQ6" i="1" s="1"/>
  <c r="D7" i="6" s="1"/>
  <c r="BR3" i="1"/>
  <c r="BR6" i="1" s="1"/>
  <c r="E7" i="6" s="1"/>
  <c r="CA3" i="1"/>
  <c r="CI3" i="1"/>
  <c r="CB3" i="1"/>
  <c r="CC3" i="1"/>
  <c r="CD3" i="1"/>
  <c r="CE3" i="1"/>
  <c r="BZ3" i="1"/>
  <c r="CF3" i="1"/>
  <c r="CG3" i="1"/>
  <c r="CH3" i="1"/>
  <c r="AK6" i="1"/>
  <c r="BK3" i="1"/>
  <c r="BK6" i="1" s="1"/>
  <c r="I3" i="6" s="1"/>
  <c r="I5" i="6" s="1"/>
  <c r="BL3" i="1"/>
  <c r="BL6" i="1" s="1"/>
  <c r="J3" i="6" s="1"/>
  <c r="J5" i="6" s="1"/>
  <c r="BE3" i="1"/>
  <c r="BE6" i="1" s="1"/>
  <c r="C3" i="6" s="1"/>
  <c r="C5" i="6" s="1"/>
  <c r="BM3" i="1"/>
  <c r="BM6" i="1" s="1"/>
  <c r="K3" i="6" s="1"/>
  <c r="K5" i="6" s="1"/>
  <c r="BF3" i="1"/>
  <c r="BF6" i="1" s="1"/>
  <c r="D3" i="6" s="1"/>
  <c r="D5" i="6" s="1"/>
  <c r="BG3" i="1"/>
  <c r="BG6" i="1" s="1"/>
  <c r="E3" i="6" s="1"/>
  <c r="E5" i="6" s="1"/>
  <c r="BH3" i="1"/>
  <c r="BH6" i="1" s="1"/>
  <c r="F3" i="6" s="1"/>
  <c r="F5" i="6" s="1"/>
  <c r="BI3" i="1"/>
  <c r="BI6" i="1" s="1"/>
  <c r="G3" i="6" s="1"/>
  <c r="G5" i="6" s="1"/>
  <c r="BD3" i="1"/>
  <c r="BD6" i="1" s="1"/>
  <c r="B3" i="6" s="1"/>
  <c r="BJ3" i="1"/>
  <c r="BJ6" i="1" s="1"/>
  <c r="H3" i="6" s="1"/>
  <c r="H5" i="6" s="1"/>
  <c r="AD4" i="1"/>
  <c r="AN4" i="1" s="1"/>
  <c r="AN6" i="1" s="1"/>
  <c r="I8" i="6" l="1"/>
  <c r="K8" i="6"/>
  <c r="D8" i="6"/>
  <c r="C8" i="6"/>
  <c r="L7" i="6"/>
  <c r="M7" i="6" s="1"/>
  <c r="J8" i="6"/>
  <c r="B5" i="6"/>
  <c r="B8" i="6" s="1"/>
  <c r="L3" i="6"/>
  <c r="L6" i="6"/>
  <c r="M6" i="6" s="1"/>
  <c r="H8" i="6"/>
  <c r="G8" i="6"/>
  <c r="F8" i="6"/>
  <c r="E8" i="6"/>
  <c r="AD6" i="1"/>
  <c r="CH4" i="1"/>
  <c r="CH6" i="1" s="1"/>
  <c r="J19" i="6" s="1"/>
  <c r="CA4" i="1"/>
  <c r="CA6" i="1" s="1"/>
  <c r="C19" i="6" s="1"/>
  <c r="CI4" i="1"/>
  <c r="CI6" i="1" s="1"/>
  <c r="K19" i="6" s="1"/>
  <c r="CB4" i="1"/>
  <c r="CB6" i="1" s="1"/>
  <c r="D19" i="6" s="1"/>
  <c r="CC4" i="1"/>
  <c r="CC6" i="1" s="1"/>
  <c r="E19" i="6" s="1"/>
  <c r="BZ4" i="1"/>
  <c r="BZ6" i="1" s="1"/>
  <c r="B19" i="6" s="1"/>
  <c r="CD4" i="1"/>
  <c r="CD6" i="1" s="1"/>
  <c r="F19" i="6" s="1"/>
  <c r="CE4" i="1"/>
  <c r="CE6" i="1" s="1"/>
  <c r="G19" i="6" s="1"/>
  <c r="CF4" i="1"/>
  <c r="CF6" i="1" s="1"/>
  <c r="H19" i="6" s="1"/>
  <c r="CG4" i="1"/>
  <c r="CG6" i="1" s="1"/>
  <c r="I19" i="6" s="1"/>
  <c r="N7" i="6" l="1"/>
  <c r="N6" i="6"/>
  <c r="L5" i="6"/>
  <c r="J21" i="6"/>
  <c r="D21" i="6"/>
  <c r="I21" i="6"/>
  <c r="E21" i="6"/>
  <c r="F21" i="6"/>
  <c r="G21" i="6"/>
  <c r="C21" i="6"/>
  <c r="K21" i="6"/>
  <c r="H21" i="6"/>
  <c r="L8" i="6" l="1"/>
  <c r="M5" i="6"/>
  <c r="K13" i="6"/>
  <c r="D13" i="6"/>
  <c r="B13" i="6"/>
  <c r="G13" i="6"/>
  <c r="J13" i="6"/>
  <c r="I13" i="6"/>
  <c r="E13" i="6"/>
  <c r="F13" i="6"/>
  <c r="H13" i="6"/>
  <c r="C13" i="6"/>
  <c r="G14" i="6"/>
  <c r="C14" i="6"/>
  <c r="D14" i="6"/>
  <c r="E14" i="6"/>
  <c r="H14" i="6"/>
  <c r="I14" i="6"/>
  <c r="J14" i="6"/>
  <c r="K14" i="6"/>
  <c r="F14" i="6"/>
  <c r="B14" i="6"/>
  <c r="M8" i="6"/>
  <c r="B21" i="6"/>
  <c r="L19" i="6"/>
  <c r="L21" i="6" s="1"/>
  <c r="L13" i="6" l="1"/>
  <c r="L14" i="6"/>
  <c r="N5" i="6"/>
  <c r="I12" i="6" l="1"/>
  <c r="I15" i="6" s="1"/>
  <c r="I23" i="6" s="1"/>
  <c r="D12" i="6"/>
  <c r="D15" i="6" s="1"/>
  <c r="D23" i="6" s="1"/>
  <c r="C12" i="6"/>
  <c r="C15" i="6" s="1"/>
  <c r="C23" i="6" s="1"/>
  <c r="F12" i="6"/>
  <c r="F15" i="6" s="1"/>
  <c r="F23" i="6" s="1"/>
  <c r="E12" i="6"/>
  <c r="E15" i="6" s="1"/>
  <c r="E23" i="6" s="1"/>
  <c r="B12" i="6"/>
  <c r="H12" i="6"/>
  <c r="H15" i="6" s="1"/>
  <c r="H23" i="6" s="1"/>
  <c r="J12" i="6"/>
  <c r="J15" i="6" s="1"/>
  <c r="J23" i="6" s="1"/>
  <c r="K12" i="6"/>
  <c r="K15" i="6" s="1"/>
  <c r="K23" i="6" s="1"/>
  <c r="G12" i="6"/>
  <c r="G15" i="6" s="1"/>
  <c r="G23" i="6" s="1"/>
  <c r="N8" i="6"/>
  <c r="B15" i="6" l="1"/>
  <c r="B23" i="6" s="1"/>
  <c r="L12" i="6"/>
  <c r="L15" i="6" s="1"/>
  <c r="M15" i="6" s="1"/>
  <c r="I25" i="6" l="1"/>
  <c r="J25" i="6"/>
  <c r="C25" i="6"/>
  <c r="K25" i="6"/>
  <c r="H25" i="6"/>
  <c r="D25" i="6"/>
  <c r="E25" i="6"/>
  <c r="B25" i="6"/>
  <c r="G25" i="6"/>
  <c r="F25" i="6"/>
  <c r="L23" i="6"/>
</calcChain>
</file>

<file path=xl/sharedStrings.xml><?xml version="1.0" encoding="utf-8"?>
<sst xmlns="http://schemas.openxmlformats.org/spreadsheetml/2006/main" count="180" uniqueCount="91">
  <si>
    <t>League</t>
  </si>
  <si>
    <t>Division</t>
  </si>
  <si>
    <t>Team</t>
  </si>
  <si>
    <t>L1</t>
  </si>
  <si>
    <t>D1</t>
  </si>
  <si>
    <t>T1</t>
  </si>
  <si>
    <t>Stadium</t>
  </si>
  <si>
    <t>San Diego</t>
  </si>
  <si>
    <t>Austin</t>
  </si>
  <si>
    <t>Los Angelos</t>
  </si>
  <si>
    <t>TicketPrice</t>
  </si>
  <si>
    <t>RevenueSplitWithVisitingTeamRatio</t>
  </si>
  <si>
    <t>T2</t>
  </si>
  <si>
    <t>Wins</t>
  </si>
  <si>
    <t>Losses</t>
  </si>
  <si>
    <t>TicketsSold</t>
  </si>
  <si>
    <t>Seats</t>
  </si>
  <si>
    <t>T1 (No Home Team)</t>
  </si>
  <si>
    <t>IsHome</t>
  </si>
  <si>
    <t>RevenueFromTickets</t>
  </si>
  <si>
    <t>ConsessionPurchaseRatio</t>
  </si>
  <si>
    <t>ConsessionsSold</t>
  </si>
  <si>
    <t>ConsessionRevenue</t>
  </si>
  <si>
    <t>PoorSalesFee</t>
  </si>
  <si>
    <t>LockerRoomCost</t>
  </si>
  <si>
    <t>PoorSalesCost</t>
  </si>
  <si>
    <t>RevenueTotal</t>
  </si>
  <si>
    <t>RevenueSubtotal</t>
  </si>
  <si>
    <t>TEAM TOTALS</t>
  </si>
  <si>
    <t>TotalGames</t>
  </si>
  <si>
    <t>AverageConsessionPricePerItem</t>
  </si>
  <si>
    <t>LockerRoomRentalFeePercent</t>
  </si>
  <si>
    <t>PoorSalesFeePercent</t>
  </si>
  <si>
    <t>WinRatio</t>
  </si>
  <si>
    <t>CurrentWinRatio</t>
  </si>
  <si>
    <t>DesiredWinRatio</t>
  </si>
  <si>
    <t>Affects Desired</t>
  </si>
  <si>
    <t>LockerRoomFee</t>
  </si>
  <si>
    <t>ParkingLotMaintenancePerTicket</t>
  </si>
  <si>
    <t>PracticeCost</t>
  </si>
  <si>
    <t>MarketingCost</t>
  </si>
  <si>
    <t>Differences</t>
  </si>
  <si>
    <t>DesiredTicketsSold</t>
  </si>
  <si>
    <t>CurrentTicketsSold</t>
  </si>
  <si>
    <t>DifferenceInTicketsSold</t>
  </si>
  <si>
    <t>Changes in Costs Required to Achieve Desired Results</t>
  </si>
  <si>
    <t>Year</t>
  </si>
  <si>
    <t>Stadium Schedules</t>
  </si>
  <si>
    <t>EVEN</t>
  </si>
  <si>
    <t>ODD</t>
  </si>
  <si>
    <t>Donations</t>
  </si>
  <si>
    <t>Extra</t>
  </si>
  <si>
    <t>TotalYearsInUse</t>
  </si>
  <si>
    <t>Scheduled PracticeCosts</t>
  </si>
  <si>
    <t>Scheduled MarketingCosts</t>
  </si>
  <si>
    <t>ParkingLotMaintenanceCost</t>
  </si>
  <si>
    <t>DifferenceInRevenue</t>
  </si>
  <si>
    <t>RateOfIncrease</t>
  </si>
  <si>
    <t>NOTE: We are shorter than client by 76 properties</t>
  </si>
  <si>
    <t>Value</t>
  </si>
  <si>
    <t xml:space="preserve">NOTE: If this is 1 then some staduims </t>
  </si>
  <si>
    <t>will have more wins than total games</t>
  </si>
  <si>
    <t>played at that stadium</t>
  </si>
  <si>
    <t>Equal</t>
  </si>
  <si>
    <t>T2 (No Home Team)</t>
  </si>
  <si>
    <t>Additional MarketingCost</t>
  </si>
  <si>
    <t>AdditionalMarketingCost</t>
  </si>
  <si>
    <t>Theoretical</t>
  </si>
  <si>
    <t>Total</t>
  </si>
  <si>
    <t>UserAdjusted</t>
  </si>
  <si>
    <t>Difference</t>
  </si>
  <si>
    <t>TOTAL COSTS</t>
  </si>
  <si>
    <t>Costs Difference Schedule</t>
  </si>
  <si>
    <t>Costs Calculated Schedule</t>
  </si>
  <si>
    <t>MarketingCosts</t>
  </si>
  <si>
    <t>TotalMarketingCosts</t>
  </si>
  <si>
    <t>TOTAL DIFF COSTS</t>
  </si>
  <si>
    <t>Revenue Calculated Schedule</t>
  </si>
  <si>
    <t>TOTAL CALC REVENUE</t>
  </si>
  <si>
    <t>NPV</t>
  </si>
  <si>
    <t>NPV RATE</t>
  </si>
  <si>
    <t>Current Cost Revenue Data</t>
  </si>
  <si>
    <t>Desired Cost Revenue Data</t>
  </si>
  <si>
    <t>CityName</t>
  </si>
  <si>
    <t>MaintenanceEveryNYears</t>
  </si>
  <si>
    <t>ConssesionProfitRatio</t>
  </si>
  <si>
    <t>ChangeInWinRatio</t>
  </si>
  <si>
    <t>Scheduled ParkingLotMaintenanceCosts</t>
  </si>
  <si>
    <t>IsIncluded</t>
  </si>
  <si>
    <t>Scheduled DifferenceInRevenue</t>
  </si>
  <si>
    <t>TOTAL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</si>
</sst>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/>
    <xf numFmtId="8" fontId="0" fillId="0" borderId="0" xfId="0" applyNumberFormat="1"/>
    <xf numFmtId="0" fontId="3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"/>
  <sheetViews>
    <sheetView topLeftCell="M1" workbookViewId="0">
      <selection activeCell="R9" sqref="R9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8.7109375" bestFit="1" customWidth="1"/>
    <col min="4" max="4" width="13.28515625" bestFit="1" customWidth="1"/>
    <col min="5" max="5" width="7.7109375" bestFit="1" customWidth="1"/>
    <col min="6" max="6" width="5.42578125" bestFit="1" customWidth="1"/>
    <col min="7" max="7" width="6.7109375" bestFit="1" customWidth="1"/>
    <col min="8" max="8" width="6.7109375" customWidth="1"/>
    <col min="9" max="9" width="25.140625" bestFit="1" customWidth="1"/>
    <col min="10" max="10" width="9.140625" bestFit="1" customWidth="1"/>
    <col min="11" max="11" width="11" bestFit="1" customWidth="1"/>
    <col min="12" max="12" width="19.85546875" bestFit="1" customWidth="1"/>
    <col min="13" max="13" width="15.85546875" bestFit="1" customWidth="1"/>
    <col min="14" max="14" width="19.140625" bestFit="1" customWidth="1"/>
    <col min="15" max="15" width="16.42578125" bestFit="1" customWidth="1"/>
    <col min="16" max="16" width="15.85546875" bestFit="1" customWidth="1"/>
    <col min="17" max="17" width="13.7109375" bestFit="1" customWidth="1"/>
    <col min="18" max="18" width="13.42578125" bestFit="1" customWidth="1"/>
    <col min="19" max="19" width="17.7109375" bestFit="1" customWidth="1"/>
    <col min="20" max="20" width="12" bestFit="1" customWidth="1"/>
    <col min="21" max="21" width="5.85546875" bestFit="1" customWidth="1"/>
    <col min="22" max="22" width="34.7109375" bestFit="1" customWidth="1"/>
    <col min="23" max="23" width="12" bestFit="1" customWidth="1"/>
    <col min="24" max="24" width="19.85546875" bestFit="1" customWidth="1"/>
    <col min="25" max="25" width="15.85546875" bestFit="1" customWidth="1"/>
    <col min="26" max="26" width="19.140625" bestFit="1" customWidth="1"/>
    <col min="27" max="27" width="16.42578125" bestFit="1" customWidth="1"/>
    <col min="28" max="28" width="15.28515625" bestFit="1" customWidth="1"/>
    <col min="29" max="29" width="13.140625" bestFit="1" customWidth="1"/>
    <col min="30" max="30" width="13.42578125" bestFit="1" customWidth="1"/>
    <col min="31" max="31" width="9" customWidth="1"/>
    <col min="32" max="32" width="18" bestFit="1" customWidth="1"/>
    <col min="33" max="33" width="18.140625" bestFit="1" customWidth="1"/>
    <col min="34" max="34" width="22.5703125" bestFit="1" customWidth="1"/>
    <col min="36" max="36" width="49.5703125" bestFit="1" customWidth="1"/>
    <col min="37" max="37" width="14" bestFit="1" customWidth="1"/>
    <col min="38" max="38" width="26.28515625" bestFit="1" customWidth="1"/>
    <col min="40" max="40" width="20.28515625" bestFit="1" customWidth="1"/>
    <col min="41" max="41" width="24" bestFit="1" customWidth="1"/>
    <col min="42" max="42" width="6.140625" bestFit="1" customWidth="1"/>
    <col min="43" max="43" width="12" bestFit="1" customWidth="1"/>
    <col min="44" max="44" width="4.85546875" bestFit="1" customWidth="1"/>
    <col min="45" max="45" width="22.85546875" bestFit="1" customWidth="1"/>
    <col min="46" max="54" width="12" bestFit="1" customWidth="1"/>
    <col min="56" max="56" width="24.85546875" bestFit="1" customWidth="1"/>
    <col min="57" max="65" width="12" bestFit="1" customWidth="1"/>
    <col min="67" max="67" width="37.140625" bestFit="1" customWidth="1"/>
    <col min="68" max="76" width="12" bestFit="1" customWidth="1"/>
    <col min="78" max="78" width="30.42578125" bestFit="1" customWidth="1"/>
    <col min="79" max="79" width="6" bestFit="1" customWidth="1"/>
    <col min="80" max="80" width="12" bestFit="1" customWidth="1"/>
    <col min="81" max="81" width="6" bestFit="1" customWidth="1"/>
    <col min="82" max="82" width="12" bestFit="1" customWidth="1"/>
    <col min="83" max="83" width="6" bestFit="1" customWidth="1"/>
    <col min="84" max="84" width="12" bestFit="1" customWidth="1"/>
    <col min="85" max="85" width="6" bestFit="1" customWidth="1"/>
    <col min="86" max="86" width="12" bestFit="1" customWidth="1"/>
    <col min="87" max="87" width="6" bestFit="1" customWidth="1"/>
    <col min="89" max="89" width="45.7109375" bestFit="1" customWidth="1"/>
  </cols>
  <sheetData>
    <row r="1" spans="1:89" x14ac:dyDescent="0.25">
      <c r="I1" t="s">
        <v>81</v>
      </c>
      <c r="V1" t="s">
        <v>82</v>
      </c>
      <c r="AF1" t="s">
        <v>41</v>
      </c>
      <c r="AJ1" t="s">
        <v>45</v>
      </c>
      <c r="AS1" t="s">
        <v>53</v>
      </c>
      <c r="BD1" t="s">
        <v>54</v>
      </c>
      <c r="BO1" t="s">
        <v>87</v>
      </c>
      <c r="BZ1" t="s">
        <v>89</v>
      </c>
      <c r="CK1" t="s">
        <v>58</v>
      </c>
    </row>
    <row r="2" spans="1:89" x14ac:dyDescent="0.25">
      <c r="A2" t="s">
        <v>0</v>
      </c>
      <c r="B2" t="s">
        <v>1</v>
      </c>
      <c r="C2" t="s">
        <v>2</v>
      </c>
      <c r="D2" t="s">
        <v>6</v>
      </c>
      <c r="E2" t="s">
        <v>18</v>
      </c>
      <c r="F2" t="s">
        <v>13</v>
      </c>
      <c r="G2" t="s">
        <v>14</v>
      </c>
      <c r="I2" t="s">
        <v>29</v>
      </c>
      <c r="J2" t="s">
        <v>33</v>
      </c>
      <c r="K2" t="s">
        <v>15</v>
      </c>
      <c r="L2" t="s">
        <v>19</v>
      </c>
      <c r="M2" t="s">
        <v>21</v>
      </c>
      <c r="N2" t="s">
        <v>22</v>
      </c>
      <c r="O2" t="s">
        <v>27</v>
      </c>
      <c r="P2" t="s">
        <v>24</v>
      </c>
      <c r="Q2" t="s">
        <v>25</v>
      </c>
      <c r="R2" t="s">
        <v>26</v>
      </c>
      <c r="V2" t="s">
        <v>33</v>
      </c>
      <c r="W2" t="s">
        <v>15</v>
      </c>
      <c r="X2" t="s">
        <v>19</v>
      </c>
      <c r="Y2" t="s">
        <v>21</v>
      </c>
      <c r="Z2" t="s">
        <v>22</v>
      </c>
      <c r="AA2" t="s">
        <v>27</v>
      </c>
      <c r="AB2" t="s">
        <v>37</v>
      </c>
      <c r="AC2" t="s">
        <v>23</v>
      </c>
      <c r="AD2" t="s">
        <v>26</v>
      </c>
      <c r="AF2" t="s">
        <v>43</v>
      </c>
      <c r="AG2" t="s">
        <v>42</v>
      </c>
      <c r="AH2" t="s">
        <v>44</v>
      </c>
      <c r="AJ2" t="s">
        <v>39</v>
      </c>
      <c r="AK2" t="s">
        <v>40</v>
      </c>
      <c r="AL2" t="s">
        <v>55</v>
      </c>
      <c r="AN2" t="s">
        <v>56</v>
      </c>
      <c r="AR2" t="s">
        <v>46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  <c r="BK2">
        <v>8</v>
      </c>
      <c r="BL2">
        <v>9</v>
      </c>
      <c r="BM2">
        <v>10</v>
      </c>
      <c r="BO2">
        <v>1</v>
      </c>
      <c r="BP2">
        <v>2</v>
      </c>
      <c r="BQ2">
        <v>3</v>
      </c>
      <c r="BR2">
        <v>4</v>
      </c>
      <c r="BS2">
        <v>5</v>
      </c>
      <c r="BT2">
        <v>6</v>
      </c>
      <c r="BU2">
        <v>7</v>
      </c>
      <c r="BV2">
        <v>8</v>
      </c>
      <c r="BW2">
        <v>9</v>
      </c>
      <c r="BX2">
        <v>10</v>
      </c>
      <c r="BZ2">
        <v>1</v>
      </c>
      <c r="CA2">
        <v>2</v>
      </c>
      <c r="CB2">
        <v>3</v>
      </c>
      <c r="CC2">
        <v>4</v>
      </c>
      <c r="CD2">
        <v>5</v>
      </c>
      <c r="CE2">
        <v>6</v>
      </c>
      <c r="CF2">
        <v>7</v>
      </c>
      <c r="CG2">
        <v>8</v>
      </c>
      <c r="CH2">
        <v>9</v>
      </c>
      <c r="CI2">
        <v>10</v>
      </c>
    </row>
    <row r="3" spans="1:89" x14ac:dyDescent="0.25">
      <c r="A3" t="s">
        <v>3</v>
      </c>
      <c r="B3" t="s">
        <v>4</v>
      </c>
      <c r="C3" t="s">
        <v>5</v>
      </c>
      <c r="D3" t="str">
        <f>Stadiums!A2</f>
        <v>San Diego</v>
      </c>
      <c r="E3" t="b">
        <v>1</v>
      </c>
      <c r="F3">
        <v>12</v>
      </c>
      <c r="G3">
        <v>8</v>
      </c>
      <c r="I3">
        <f>F3+G3</f>
        <v>20</v>
      </c>
      <c r="J3">
        <f>IF( Stadiums!N2,IF(I3=0,0,F3/I3),0)</f>
        <v>0.6</v>
      </c>
      <c r="K3">
        <f>J3*Stadiums!C2</f>
        <v>24000</v>
      </c>
      <c r="L3">
        <f>IF(E3, K3*Stadiums!B2*Stadiums!G2, K3*Stadiums!B2*(1 - Stadiums!G2))</f>
        <v>1200000</v>
      </c>
      <c r="M3">
        <f>K3*Stadiums!F2</f>
        <v>14400</v>
      </c>
      <c r="N3">
        <f>IF(E3, M3*Stadiums!E2*Stadiums!D2*Stadiums!G2, M3*Stadiums!E2*Stadiums!D2*(1-Stadiums!G2))</f>
        <v>54000</v>
      </c>
      <c r="O3">
        <f>L3+N3</f>
        <v>1254000</v>
      </c>
      <c r="P3">
        <f>IF(E3,0,O3*Stadiums!H2)</f>
        <v>0</v>
      </c>
      <c r="Q3">
        <f>IF(E3,0,O3*Stadiums!I2)</f>
        <v>0</v>
      </c>
      <c r="R3">
        <f>O3-P3-Q3</f>
        <v>1254000</v>
      </c>
      <c r="V3">
        <f>IF( Stadiums!N2,J3*$T$17,0)</f>
        <v>0.63157894736842102</v>
      </c>
      <c r="W3">
        <f>V3*Stadiums!C2</f>
        <v>25263.15789473684</v>
      </c>
      <c r="X3">
        <f>IF(E3, W3*Stadiums!B2*Stadiums!G2, W3*Stadiums!B2*(1 - Stadiums!G2))</f>
        <v>1263157.894736842</v>
      </c>
      <c r="Y3">
        <f>W3*Stadiums!F2</f>
        <v>15157.894736842103</v>
      </c>
      <c r="Z3">
        <f>IF(E3, Y3*Stadiums!E2*Stadiums!D2*Stadiums!G2, Y3*Stadiums!E2*Stadiums!D2*(1-Stadiums!G2))</f>
        <v>56842.105263157893</v>
      </c>
      <c r="AA3">
        <f>X3+Z3</f>
        <v>1320000</v>
      </c>
      <c r="AB3">
        <f>IF(E3,0,AA3*Stadiums!H2)</f>
        <v>0</v>
      </c>
      <c r="AC3">
        <f>IF(E3,0,AA3*Stadiums!I2)</f>
        <v>0</v>
      </c>
      <c r="AD3">
        <f>AA3-AB3-AC3</f>
        <v>1320000</v>
      </c>
      <c r="AF3">
        <f>K3</f>
        <v>24000</v>
      </c>
      <c r="AG3">
        <f>W3</f>
        <v>25263.15789473684</v>
      </c>
      <c r="AH3">
        <f>AG3-AF3</f>
        <v>1263.1578947368398</v>
      </c>
      <c r="AJ3">
        <f>AH3*Stadiums!J2</f>
        <v>2526.3157894736796</v>
      </c>
      <c r="AK3">
        <f>AH3*Stadiums!K2</f>
        <v>6315.789473684199</v>
      </c>
      <c r="AL3">
        <f>AH3*Stadiums!L2</f>
        <v>3789.4736842105194</v>
      </c>
      <c r="AN3">
        <f>AD3-R3</f>
        <v>66000</v>
      </c>
      <c r="AS3">
        <f>IF(Stadiums!$N2,($AJ3/'Stadium Schedules'!$L4*'Stadium Schedules'!B4*(-FV(Stadiums!$O2,AS$2,0,1))),0)</f>
        <v>0</v>
      </c>
      <c r="AT3">
        <f>IF(Stadiums!$N2,($AJ3/'Stadium Schedules'!$L4*'Stadium Schedules'!C4*(-FV(Stadiums!$O2,AT$2,0,1))),0)</f>
        <v>505.26315789473591</v>
      </c>
      <c r="AU3">
        <f>IF(Stadiums!$N2,($AJ3/'Stadium Schedules'!$L4*'Stadium Schedules'!D4*(-FV(Stadiums!$O2,AU$2,0,1))),0)</f>
        <v>0</v>
      </c>
      <c r="AV3">
        <f>IF(Stadiums!$N2,($AJ3/'Stadium Schedules'!$L4*'Stadium Schedules'!E4*(-FV(Stadiums!$O2,AV$2,0,1))),0)</f>
        <v>505.26315789473591</v>
      </c>
      <c r="AW3">
        <f>IF(Stadiums!$N2,($AJ3/'Stadium Schedules'!$L4*'Stadium Schedules'!F4*(-FV(Stadiums!$O2,AW$2,0,1))),0)</f>
        <v>0</v>
      </c>
      <c r="AX3">
        <f>IF(Stadiums!$N2,($AJ3/'Stadium Schedules'!$L4*'Stadium Schedules'!G4*(-FV(Stadiums!$O2,AX$2,0,1))),0)</f>
        <v>505.26315789473591</v>
      </c>
      <c r="AY3">
        <f>IF(Stadiums!$N2,($AJ3/'Stadium Schedules'!$L4*'Stadium Schedules'!H4*(-FV(Stadiums!$O2,AY$2,0,1))),0)</f>
        <v>0</v>
      </c>
      <c r="AZ3">
        <f>IF(Stadiums!$N2,($AJ3/'Stadium Schedules'!$L4*'Stadium Schedules'!I4*(-FV(Stadiums!$O2,AZ$2,0,1))),0)</f>
        <v>505.26315789473591</v>
      </c>
      <c r="BA3">
        <f>IF(Stadiums!$N2,($AJ3/'Stadium Schedules'!$L4*'Stadium Schedules'!J4*(-FV(Stadiums!$O2,BA$2,0,1))),0)</f>
        <v>0</v>
      </c>
      <c r="BB3">
        <f>IF(Stadiums!$N2,($AJ3/'Stadium Schedules'!$L4*'Stadium Schedules'!K4*(-FV(Stadiums!$O2,BB$2,0,1))),0)</f>
        <v>505.26315789473591</v>
      </c>
      <c r="BD3">
        <f>IF(Stadiums!$N2,($AK3/'Stadium Schedules'!$L4*'Stadium Schedules'!B4*(-FV(Stadiums!$O2,BD$2,0,1))),0)</f>
        <v>0</v>
      </c>
      <c r="BE3">
        <f>IF(Stadiums!$N2,($AK3/'Stadium Schedules'!$L4*'Stadium Schedules'!C4*(-FV(Stadiums!$O2,BE$2,0,1))),0)</f>
        <v>1263.1578947368398</v>
      </c>
      <c r="BF3">
        <f>IF(Stadiums!$N2,($AK3/'Stadium Schedules'!$L4*'Stadium Schedules'!D4*(-FV(Stadiums!$O2,BF$2,0,1))),0)</f>
        <v>0</v>
      </c>
      <c r="BG3">
        <f>IF(Stadiums!$N2,($AK3/'Stadium Schedules'!$L4*'Stadium Schedules'!E4*(-FV(Stadiums!$O2,BG$2,0,1))),0)</f>
        <v>1263.1578947368398</v>
      </c>
      <c r="BH3">
        <f>IF(Stadiums!$N2,($AK3/'Stadium Schedules'!$L4*'Stadium Schedules'!F4*(-FV(Stadiums!$O2,BH$2,0,1))),0)</f>
        <v>0</v>
      </c>
      <c r="BI3">
        <f>IF(Stadiums!$N2,($AK3/'Stadium Schedules'!$L4*'Stadium Schedules'!G4*(-FV(Stadiums!$O2,BI$2,0,1))),0)</f>
        <v>1263.1578947368398</v>
      </c>
      <c r="BJ3">
        <f>IF(Stadiums!$N2,($AK3/'Stadium Schedules'!$L4*'Stadium Schedules'!H4*(-FV(Stadiums!$O2,BJ$2,0,1))),0)</f>
        <v>0</v>
      </c>
      <c r="BK3">
        <f>IF(Stadiums!$N2,($AK3/'Stadium Schedules'!$L4*'Stadium Schedules'!I4*(-FV(Stadiums!$O2,BK$2,0,1))),0)</f>
        <v>1263.1578947368398</v>
      </c>
      <c r="BL3">
        <f>IF(Stadiums!$N2,($AK3/'Stadium Schedules'!$L4*'Stadium Schedules'!J4*(-FV(Stadiums!$O2,BL$2,0,1))),0)</f>
        <v>0</v>
      </c>
      <c r="BM3">
        <f>IF(Stadiums!$N2,($AK3/'Stadium Schedules'!$L4*'Stadium Schedules'!K4*(-FV(Stadiums!$O2,BM$2,0,1))),0)</f>
        <v>1263.1578947368398</v>
      </c>
      <c r="BO3">
        <f>IF(Stadiums!$N2,($AL3/'Stadium Schedules'!$L4*'Stadium Schedules'!B4*(-FV(Stadiums!$O2,BO$2,0,1))),0)</f>
        <v>0</v>
      </c>
      <c r="BP3">
        <f>IF(Stadiums!$N2,($AL3/'Stadium Schedules'!$L4*'Stadium Schedules'!C4*(-FV(Stadiums!$O2,BP$2,0,1))),0)</f>
        <v>757.89473684210384</v>
      </c>
      <c r="BQ3">
        <f>IF(Stadiums!$N2,($AL3/'Stadium Schedules'!$L4*'Stadium Schedules'!D4*(-FV(Stadiums!$O2,BQ$2,0,1))),0)</f>
        <v>0</v>
      </c>
      <c r="BR3">
        <f>IF(Stadiums!$N2,($AL3/'Stadium Schedules'!$L4*'Stadium Schedules'!E4*(-FV(Stadiums!$O2,BR$2,0,1))),0)</f>
        <v>757.89473684210384</v>
      </c>
      <c r="BS3">
        <f>IF(Stadiums!$N2,($AL3/'Stadium Schedules'!$L4*'Stadium Schedules'!F4*(-FV(Stadiums!$O2,BS$2,0,1))),0)</f>
        <v>0</v>
      </c>
      <c r="BT3">
        <f>IF(Stadiums!$N2,($AL3/'Stadium Schedules'!$L4*'Stadium Schedules'!G4*(-FV(Stadiums!$O2,BT$2,0,1))),0)</f>
        <v>757.89473684210384</v>
      </c>
      <c r="BU3">
        <f>IF(Stadiums!$N2,($AL3/'Stadium Schedules'!$L4*'Stadium Schedules'!H4*(-FV(Stadiums!$O2,BU$2,0,1))),0)</f>
        <v>0</v>
      </c>
      <c r="BV3">
        <f>IF(Stadiums!$N2,($AL3/'Stadium Schedules'!$L4*'Stadium Schedules'!I4*(-FV(Stadiums!$O2,BV$2,0,1))),0)</f>
        <v>757.89473684210384</v>
      </c>
      <c r="BW3">
        <f>IF(Stadiums!$N2,($AL3/'Stadium Schedules'!$L4*'Stadium Schedules'!J4*(-FV(Stadiums!$O2,BW$2,0,1))),0)</f>
        <v>0</v>
      </c>
      <c r="BX3">
        <f>IF(Stadiums!$N2,($AL3/'Stadium Schedules'!$L4*'Stadium Schedules'!K4*(-FV(Stadiums!$O2,BX$2,0,1))),0)</f>
        <v>757.89473684210384</v>
      </c>
      <c r="BZ3">
        <f>IF(Stadiums!$N2,($AN3/'Stadium Schedules'!$L4*'Stadium Schedules'!B4*(-FV(Stadiums!$O2,BZ$2,0,1))),0)</f>
        <v>0</v>
      </c>
      <c r="CA3">
        <f>IF(Stadiums!$N2,($AN3/'Stadium Schedules'!$L4*'Stadium Schedules'!C4*(-FV(Stadiums!$O2,CA$2,0,1))),0)</f>
        <v>13200</v>
      </c>
      <c r="CB3">
        <f>IF(Stadiums!$N2,($AN3/'Stadium Schedules'!$L4*'Stadium Schedules'!D4*(-FV(Stadiums!$O2,CB$2,0,1))),0)</f>
        <v>0</v>
      </c>
      <c r="CC3">
        <f>IF(Stadiums!$N2,($AN3/'Stadium Schedules'!$L4*'Stadium Schedules'!E4*(-FV(Stadiums!$O2,CC$2,0,1))),0)</f>
        <v>13200</v>
      </c>
      <c r="CD3">
        <f>IF(Stadiums!$N2,($AN3/'Stadium Schedules'!$L4*'Stadium Schedules'!F4*(-FV(Stadiums!$O2,CD$2,0,1))),0)</f>
        <v>0</v>
      </c>
      <c r="CE3">
        <f>IF(Stadiums!$N2,($AN3/'Stadium Schedules'!$L4*'Stadium Schedules'!G4*(-FV(Stadiums!$O2,CE$2,0,1))),0)</f>
        <v>13200</v>
      </c>
      <c r="CF3">
        <f>IF(Stadiums!$N2,($AN3/'Stadium Schedules'!$L4*'Stadium Schedules'!H4*(-FV(Stadiums!$O2,CF$2,0,1))),0)</f>
        <v>0</v>
      </c>
      <c r="CG3">
        <f>IF(Stadiums!$N2,($AN3/'Stadium Schedules'!$L4*'Stadium Schedules'!I4*(-FV(Stadiums!$O2,CG$2,0,1))),0)</f>
        <v>13200</v>
      </c>
      <c r="CH3">
        <f>IF(Stadiums!$N2,($AN3/'Stadium Schedules'!$L4*'Stadium Schedules'!J4*(-FV(Stadiums!$O2,CH$2,0,1))),0)</f>
        <v>0</v>
      </c>
      <c r="CI3">
        <f>IF(Stadiums!$N2,($AN3/'Stadium Schedules'!$L4*'Stadium Schedules'!K4*(-FV(Stadiums!$O2,CI$2,0,1))),0)</f>
        <v>13200</v>
      </c>
    </row>
    <row r="4" spans="1:89" x14ac:dyDescent="0.25">
      <c r="A4" t="s">
        <v>3</v>
      </c>
      <c r="B4" t="s">
        <v>4</v>
      </c>
      <c r="C4" t="s">
        <v>5</v>
      </c>
      <c r="D4" t="str">
        <f>Stadiums!A3</f>
        <v>Austin</v>
      </c>
      <c r="E4" t="b">
        <v>0</v>
      </c>
      <c r="F4">
        <v>7</v>
      </c>
      <c r="G4">
        <v>13</v>
      </c>
      <c r="I4">
        <f>F4+G4</f>
        <v>20</v>
      </c>
      <c r="J4">
        <f>IF( Stadiums!N3,IF(I4=0,0,F4/I4),0)</f>
        <v>0.35</v>
      </c>
      <c r="K4">
        <f>J4*Stadiums!C3</f>
        <v>28000</v>
      </c>
      <c r="L4">
        <f>IF(E4, K4*Stadiums!B3*Stadiums!G3, K4*Stadiums!B3*(1 - Stadiums!G3))</f>
        <v>10500000</v>
      </c>
      <c r="M4">
        <f>K4*Stadiums!F3</f>
        <v>25200</v>
      </c>
      <c r="N4">
        <f>IF(E4, M4*Stadiums!E3*Stadiums!D3*Stadiums!G3, M4*Stadiums!E3*Stadiums!D3*(1-Stadiums!G3))</f>
        <v>307125</v>
      </c>
      <c r="O4">
        <f>L4+N4</f>
        <v>10807125</v>
      </c>
      <c r="P4">
        <f>IF(E4,0,O4*Stadiums!H3)</f>
        <v>1621068.75</v>
      </c>
      <c r="Q4">
        <f>IF(E4,0,O4*Stadiums!I3)</f>
        <v>1621068.75</v>
      </c>
      <c r="R4">
        <f>O4-P4-Q4</f>
        <v>7564987.5</v>
      </c>
      <c r="V4">
        <f>IF( Stadiums!N3,J4*$T$17,0)</f>
        <v>0.36842105263157893</v>
      </c>
      <c r="W4">
        <f>V4*Stadiums!C3</f>
        <v>29473.684210526313</v>
      </c>
      <c r="X4">
        <f>IF(E4, W4*Stadiums!B3*Stadiums!G3, W4*Stadiums!B3*(1 - Stadiums!G3))</f>
        <v>11052631.578947367</v>
      </c>
      <c r="Y4">
        <f>W4*Stadiums!F3</f>
        <v>26526.315789473683</v>
      </c>
      <c r="Z4">
        <f>IF(E4, Y4*Stadiums!E3*Stadiums!D3*Stadiums!G3, Y4*Stadiums!E3*Stadiums!D3*(1-Stadiums!G3))</f>
        <v>323289.47368421056</v>
      </c>
      <c r="AA4">
        <f>X4+Z4</f>
        <v>11375921.052631577</v>
      </c>
      <c r="AB4">
        <f>IF(E4,0,AA4*Stadiums!H3)</f>
        <v>1706388.1578947366</v>
      </c>
      <c r="AC4">
        <f>IF(E4,0,AA4*Stadiums!I3)</f>
        <v>1706388.1578947366</v>
      </c>
      <c r="AD4">
        <f>AA4-AB4-AC4</f>
        <v>7963144.7368421052</v>
      </c>
      <c r="AF4">
        <f>K4</f>
        <v>28000</v>
      </c>
      <c r="AG4">
        <f>W4</f>
        <v>29473.684210526313</v>
      </c>
      <c r="AH4">
        <f>AG4-AF4</f>
        <v>1473.6842105263131</v>
      </c>
      <c r="AJ4">
        <f>AH4*Stadiums!J3</f>
        <v>5894.7368421052524</v>
      </c>
      <c r="AK4">
        <f>AH4*Stadiums!K3</f>
        <v>14736.842105263131</v>
      </c>
      <c r="AL4">
        <f>AH4*Stadiums!L3</f>
        <v>8842.1052631578787</v>
      </c>
      <c r="AN4">
        <f>AD4-R4</f>
        <v>398157.23684210517</v>
      </c>
      <c r="AR4" s="3"/>
      <c r="AS4">
        <f>IF(Stadiums!$N3,($AJ4/'Stadium Schedules'!$L5*'Stadium Schedules'!B5*(-FV(Stadiums!$O3,AS$2,0,1))),0)</f>
        <v>1178.9473684210504</v>
      </c>
      <c r="AT4">
        <f>IF(Stadiums!$N3,($AJ4/'Stadium Schedules'!$L5*'Stadium Schedules'!C5*(-FV(Stadiums!$O3,AT$2,0,1))),0)</f>
        <v>0</v>
      </c>
      <c r="AU4">
        <f>IF(Stadiums!$N3,($AJ4/'Stadium Schedules'!$L5*'Stadium Schedules'!D5*(-FV(Stadiums!$O3,AU$2,0,1))),0)</f>
        <v>1178.9473684210504</v>
      </c>
      <c r="AV4">
        <f>IF(Stadiums!$N3,($AJ4/'Stadium Schedules'!$L5*'Stadium Schedules'!E5*(-FV(Stadiums!$O3,AV$2,0,1))),0)</f>
        <v>0</v>
      </c>
      <c r="AW4">
        <f>IF(Stadiums!$N3,($AJ4/'Stadium Schedules'!$L5*'Stadium Schedules'!F5*(-FV(Stadiums!$O3,AW$2,0,1))),0)</f>
        <v>1178.9473684210504</v>
      </c>
      <c r="AX4">
        <f>IF(Stadiums!$N3,($AJ4/'Stadium Schedules'!$L5*'Stadium Schedules'!G5*(-FV(Stadiums!$O3,AX$2,0,1))),0)</f>
        <v>0</v>
      </c>
      <c r="AY4">
        <f>IF(Stadiums!$N3,($AJ4/'Stadium Schedules'!$L5*'Stadium Schedules'!H5*(-FV(Stadiums!$O3,AY$2,0,1))),0)</f>
        <v>1178.9473684210504</v>
      </c>
      <c r="AZ4">
        <f>IF(Stadiums!$N3,($AJ4/'Stadium Schedules'!$L5*'Stadium Schedules'!I5*(-FV(Stadiums!$O3,AZ$2,0,1))),0)</f>
        <v>0</v>
      </c>
      <c r="BA4">
        <f>IF(Stadiums!$N3,($AJ4/'Stadium Schedules'!$L5*'Stadium Schedules'!J5*(-FV(Stadiums!$O3,BA$2,0,1))),0)</f>
        <v>1178.9473684210504</v>
      </c>
      <c r="BB4">
        <f>IF(Stadiums!$N3,($AJ4/'Stadium Schedules'!$L5*'Stadium Schedules'!K5*(-FV(Stadiums!$O3,BB$2,0,1))),0)</f>
        <v>0</v>
      </c>
      <c r="BD4">
        <f>IF(Stadiums!$N3,($AK4/'Stadium Schedules'!$L5*'Stadium Schedules'!B5*(-FV(Stadiums!$O3,BD$2,0,1))),0)</f>
        <v>2947.3684210526262</v>
      </c>
      <c r="BE4">
        <f>IF(Stadiums!$N3,($AK4/'Stadium Schedules'!$L5*'Stadium Schedules'!C5*(-FV(Stadiums!$O3,BE$2,0,1))),0)</f>
        <v>0</v>
      </c>
      <c r="BF4">
        <f>IF(Stadiums!$N3,($AK4/'Stadium Schedules'!$L5*'Stadium Schedules'!D5*(-FV(Stadiums!$O3,BF$2,0,1))),0)</f>
        <v>2947.3684210526262</v>
      </c>
      <c r="BG4">
        <f>IF(Stadiums!$N3,($AK4/'Stadium Schedules'!$L5*'Stadium Schedules'!E5*(-FV(Stadiums!$O3,BG$2,0,1))),0)</f>
        <v>0</v>
      </c>
      <c r="BH4">
        <f>IF(Stadiums!$N3,($AK4/'Stadium Schedules'!$L5*'Stadium Schedules'!F5*(-FV(Stadiums!$O3,BH$2,0,1))),0)</f>
        <v>2947.3684210526262</v>
      </c>
      <c r="BI4">
        <f>IF(Stadiums!$N3,($AK4/'Stadium Schedules'!$L5*'Stadium Schedules'!G5*(-FV(Stadiums!$O3,BI$2,0,1))),0)</f>
        <v>0</v>
      </c>
      <c r="BJ4">
        <f>IF(Stadiums!$N3,($AK4/'Stadium Schedules'!$L5*'Stadium Schedules'!H5*(-FV(Stadiums!$O3,BJ$2,0,1))),0)</f>
        <v>2947.3684210526262</v>
      </c>
      <c r="BK4">
        <f>IF(Stadiums!$N3,($AK4/'Stadium Schedules'!$L5*'Stadium Schedules'!I5*(-FV(Stadiums!$O3,BK$2,0,1))),0)</f>
        <v>0</v>
      </c>
      <c r="BL4">
        <f>IF(Stadiums!$N3,($AK4/'Stadium Schedules'!$L5*'Stadium Schedules'!J5*(-FV(Stadiums!$O3,BL$2,0,1))),0)</f>
        <v>2947.3684210526262</v>
      </c>
      <c r="BM4">
        <f>IF(Stadiums!$N3,($AK4/'Stadium Schedules'!$L5*'Stadium Schedules'!K5*(-FV(Stadiums!$O3,BM$2,0,1))),0)</f>
        <v>0</v>
      </c>
      <c r="BO4">
        <f>IF(Stadiums!$N3,($AL4/'Stadium Schedules'!$L5*'Stadium Schedules'!B5*(-FV(Stadiums!$O3,BO$2,0,1))),0)</f>
        <v>1768.4210526315758</v>
      </c>
      <c r="BP4">
        <f>IF(Stadiums!$N3,($AL4/'Stadium Schedules'!$L5*'Stadium Schedules'!C5*(-FV(Stadiums!$O3,BP$2,0,1))),0)</f>
        <v>0</v>
      </c>
      <c r="BQ4">
        <f>IF(Stadiums!$N3,($AL4/'Stadium Schedules'!$L5*'Stadium Schedules'!D5*(-FV(Stadiums!$O3,BQ$2,0,1))),0)</f>
        <v>1768.4210526315758</v>
      </c>
      <c r="BR4">
        <f>IF(Stadiums!$N3,($AL4/'Stadium Schedules'!$L5*'Stadium Schedules'!E5*(-FV(Stadiums!$O3,BR$2,0,1))),0)</f>
        <v>0</v>
      </c>
      <c r="BS4">
        <f>IF(Stadiums!$N3,($AL4/'Stadium Schedules'!$L5*'Stadium Schedules'!F5*(-FV(Stadiums!$O3,BS$2,0,1))),0)</f>
        <v>1768.4210526315758</v>
      </c>
      <c r="BT4">
        <f>IF(Stadiums!$N3,($AL4/'Stadium Schedules'!$L5*'Stadium Schedules'!G5*(-FV(Stadiums!$O3,BT$2,0,1))),0)</f>
        <v>0</v>
      </c>
      <c r="BU4">
        <f>IF(Stadiums!$N3,($AL4/'Stadium Schedules'!$L5*'Stadium Schedules'!H5*(-FV(Stadiums!$O3,BU$2,0,1))),0)</f>
        <v>1768.4210526315758</v>
      </c>
      <c r="BV4">
        <f>IF(Stadiums!$N3,($AL4/'Stadium Schedules'!$L5*'Stadium Schedules'!I5*(-FV(Stadiums!$O3,BV$2,0,1))),0)</f>
        <v>0</v>
      </c>
      <c r="BW4">
        <f>IF(Stadiums!$N3,($AL4/'Stadium Schedules'!$L5*'Stadium Schedules'!J5*(-FV(Stadiums!$O3,BW$2,0,1))),0)</f>
        <v>1768.4210526315758</v>
      </c>
      <c r="BX4">
        <f>IF(Stadiums!$N3,($AL4/'Stadium Schedules'!$L5*'Stadium Schedules'!K5*(-FV(Stadiums!$O3,BX$2,0,1))),0)</f>
        <v>0</v>
      </c>
      <c r="BZ4">
        <f>IF(Stadiums!$N3,($AN4/'Stadium Schedules'!$L5*'Stadium Schedules'!B5*(-FV(Stadiums!$O3,BZ$2,0,1))),0)</f>
        <v>79631.447368421039</v>
      </c>
      <c r="CA4">
        <f>IF(Stadiums!$N3,($AN4/'Stadium Schedules'!$L5*'Stadium Schedules'!C5*(-FV(Stadiums!$O3,CA$2,0,1))),0)</f>
        <v>0</v>
      </c>
      <c r="CB4">
        <f>IF(Stadiums!$N3,($AN4/'Stadium Schedules'!$L5*'Stadium Schedules'!D5*(-FV(Stadiums!$O3,CB$2,0,1))),0)</f>
        <v>79631.447368421039</v>
      </c>
      <c r="CC4">
        <f>IF(Stadiums!$N3,($AN4/'Stadium Schedules'!$L5*'Stadium Schedules'!E5*(-FV(Stadiums!$O3,CC$2,0,1))),0)</f>
        <v>0</v>
      </c>
      <c r="CD4">
        <f>IF(Stadiums!$N3,($AN4/'Stadium Schedules'!$L5*'Stadium Schedules'!F5*(-FV(Stadiums!$O3,CD$2,0,1))),0)</f>
        <v>79631.447368421039</v>
      </c>
      <c r="CE4">
        <f>IF(Stadiums!$N3,($AN4/'Stadium Schedules'!$L5*'Stadium Schedules'!G5*(-FV(Stadiums!$O3,CE$2,0,1))),0)</f>
        <v>0</v>
      </c>
      <c r="CF4">
        <f>IF(Stadiums!$N3,($AN4/'Stadium Schedules'!$L5*'Stadium Schedules'!H5*(-FV(Stadiums!$O3,CF$2,0,1))),0)</f>
        <v>79631.447368421039</v>
      </c>
      <c r="CG4">
        <f>IF(Stadiums!$N3,($AN4/'Stadium Schedules'!$L5*'Stadium Schedules'!I5*(-FV(Stadiums!$O3,CG$2,0,1))),0)</f>
        <v>0</v>
      </c>
      <c r="CH4">
        <f>IF(Stadiums!$N3,($AN4/'Stadium Schedules'!$L5*'Stadium Schedules'!J5*(-FV(Stadiums!$O3,CH$2,0,1))),0)</f>
        <v>79631.447368421039</v>
      </c>
      <c r="CI4">
        <f>IF(Stadiums!$N3,($AN4/'Stadium Schedules'!$L5*'Stadium Schedules'!K5*(-FV(Stadiums!$O3,CI$2,0,1))),0)</f>
        <v>0</v>
      </c>
    </row>
    <row r="5" spans="1:89" x14ac:dyDescent="0.25">
      <c r="A5" t="s">
        <v>3</v>
      </c>
      <c r="B5" t="s">
        <v>4</v>
      </c>
      <c r="C5" t="s">
        <v>17</v>
      </c>
      <c r="D5" t="str">
        <f>Stadiums!A4</f>
        <v>Los Angelos</v>
      </c>
      <c r="E5" t="b">
        <v>0</v>
      </c>
      <c r="F5">
        <v>0</v>
      </c>
      <c r="G5">
        <v>0</v>
      </c>
      <c r="I5">
        <f>F5+G5</f>
        <v>0</v>
      </c>
      <c r="J5">
        <f>IF( Stadiums!N4,IF(I5=0,0,F5/I5),0)</f>
        <v>0</v>
      </c>
      <c r="K5">
        <f>J5*Stadiums!C4</f>
        <v>0</v>
      </c>
      <c r="L5">
        <f>IF(E5, K5*Stadiums!B4*Stadiums!G4, K5*Stadiums!B4*(1 - Stadiums!G4))</f>
        <v>0</v>
      </c>
      <c r="M5">
        <f>K5*Stadiums!F4</f>
        <v>0</v>
      </c>
      <c r="N5">
        <f>IF(E5, M5*Stadiums!E4*Stadiums!D4*Stadiums!G4, M5*Stadiums!E4*Stadiums!D4*(1-Stadiums!G4))</f>
        <v>0</v>
      </c>
      <c r="O5">
        <f>L5+N5</f>
        <v>0</v>
      </c>
      <c r="P5">
        <f>IF(E5,0,O5*Stadiums!H4)</f>
        <v>0</v>
      </c>
      <c r="Q5">
        <f>IF(E5,0,O5*Stadiums!I4)</f>
        <v>0</v>
      </c>
      <c r="R5">
        <f>O5-P5-Q5</f>
        <v>0</v>
      </c>
      <c r="V5">
        <f>IF( Stadiums!N4,J5*$T$17,0)</f>
        <v>0</v>
      </c>
      <c r="W5">
        <f>V5*Stadiums!C4</f>
        <v>0</v>
      </c>
      <c r="X5">
        <f>IF(E5, W5*Stadiums!B4*Stadiums!G4, W5*Stadiums!B4*(1 - Stadiums!G4))</f>
        <v>0</v>
      </c>
      <c r="Y5">
        <f>W5*Stadiums!F4</f>
        <v>0</v>
      </c>
      <c r="Z5">
        <f>IF(E5, Y5*Stadiums!E4*Stadiums!D4*Stadiums!G4, Y5*Stadiums!E4*Stadiums!D4*(1-Stadiums!G4))</f>
        <v>0</v>
      </c>
      <c r="AA5">
        <f>X5+Z5</f>
        <v>0</v>
      </c>
      <c r="AB5">
        <f>IF(E5,0,AA5*Stadiums!H4)</f>
        <v>0</v>
      </c>
      <c r="AC5">
        <f>IF(E5,0,AA5*Stadiums!I4)</f>
        <v>0</v>
      </c>
      <c r="AD5">
        <f>AA5-AB5-AC5</f>
        <v>0</v>
      </c>
      <c r="AF5">
        <f>K5</f>
        <v>0</v>
      </c>
      <c r="AG5">
        <f>W5</f>
        <v>0</v>
      </c>
      <c r="AH5">
        <f>AG5-AF5</f>
        <v>0</v>
      </c>
      <c r="AJ5">
        <f>AH5*Stadiums!J4</f>
        <v>0</v>
      </c>
      <c r="AK5">
        <f>AH5*Stadiums!K4</f>
        <v>0</v>
      </c>
      <c r="AL5">
        <f>AH5*Stadiums!L4</f>
        <v>0</v>
      </c>
      <c r="AN5">
        <f>AD5-R5</f>
        <v>0</v>
      </c>
      <c r="AS5">
        <f>IF(Stadiums!$N4,($AJ5/'Stadium Schedules'!$L6*'Stadium Schedules'!B6*(-FV(Stadiums!$O4,AS$2,0,1))),0)</f>
        <v>0</v>
      </c>
      <c r="AT5">
        <f>IF(Stadiums!$N4,($AJ5/'Stadium Schedules'!$L6*'Stadium Schedules'!C6*(-FV(Stadiums!$O4,AT$2,0,1))),0)</f>
        <v>0</v>
      </c>
      <c r="AU5">
        <f>IF(Stadiums!$N4,($AJ5/'Stadium Schedules'!$L6*'Stadium Schedules'!D6*(-FV(Stadiums!$O4,AU$2,0,1))),0)</f>
        <v>0</v>
      </c>
      <c r="AV5">
        <f>IF(Stadiums!$N4,($AJ5/'Stadium Schedules'!$L6*'Stadium Schedules'!E6*(-FV(Stadiums!$O4,AV$2,0,1))),0)</f>
        <v>0</v>
      </c>
      <c r="AW5">
        <f>IF(Stadiums!$N4,($AJ5/'Stadium Schedules'!$L6*'Stadium Schedules'!F6*(-FV(Stadiums!$O4,AW$2,0,1))),0)</f>
        <v>0</v>
      </c>
      <c r="AX5">
        <f>IF(Stadiums!$N4,($AJ5/'Stadium Schedules'!$L6*'Stadium Schedules'!G6*(-FV(Stadiums!$O4,AX$2,0,1))),0)</f>
        <v>0</v>
      </c>
      <c r="AY5">
        <f>IF(Stadiums!$N4,($AJ5/'Stadium Schedules'!$L6*'Stadium Schedules'!H6*(-FV(Stadiums!$O4,AY$2,0,1))),0)</f>
        <v>0</v>
      </c>
      <c r="AZ5">
        <f>IF(Stadiums!$N4,($AJ5/'Stadium Schedules'!$L6*'Stadium Schedules'!I6*(-FV(Stadiums!$O4,AZ$2,0,1))),0)</f>
        <v>0</v>
      </c>
      <c r="BA5">
        <f>IF(Stadiums!$N4,($AJ5/'Stadium Schedules'!$L6*'Stadium Schedules'!J6*(-FV(Stadiums!$O4,BA$2,0,1))),0)</f>
        <v>0</v>
      </c>
      <c r="BB5">
        <f>IF(Stadiums!$N4,($AJ5/'Stadium Schedules'!$L6*'Stadium Schedules'!K6*(-FV(Stadiums!$O4,BB$2,0,1))),0)</f>
        <v>0</v>
      </c>
      <c r="BD5">
        <f>IF(Stadiums!$N4,($AK5/'Stadium Schedules'!$L6*'Stadium Schedules'!B6*(-FV(Stadiums!$O4,BD$2,0,1))),0)</f>
        <v>0</v>
      </c>
      <c r="BE5">
        <f>IF(Stadiums!$N4,($AK5/'Stadium Schedules'!$L6*'Stadium Schedules'!C6*(-FV(Stadiums!$O4,BE$2,0,1))),0)</f>
        <v>0</v>
      </c>
      <c r="BF5">
        <f>IF(Stadiums!$N4,($AK5/'Stadium Schedules'!$L6*'Stadium Schedules'!D6*(-FV(Stadiums!$O4,BF$2,0,1))),0)</f>
        <v>0</v>
      </c>
      <c r="BG5">
        <f>IF(Stadiums!$N4,($AK5/'Stadium Schedules'!$L6*'Stadium Schedules'!E6*(-FV(Stadiums!$O4,BG$2,0,1))),0)</f>
        <v>0</v>
      </c>
      <c r="BH5">
        <f>IF(Stadiums!$N4,($AK5/'Stadium Schedules'!$L6*'Stadium Schedules'!F6*(-FV(Stadiums!$O4,BH$2,0,1))),0)</f>
        <v>0</v>
      </c>
      <c r="BI5">
        <f>IF(Stadiums!$N4,($AK5/'Stadium Schedules'!$L6*'Stadium Schedules'!G6*(-FV(Stadiums!$O4,BI$2,0,1))),0)</f>
        <v>0</v>
      </c>
      <c r="BJ5">
        <f>IF(Stadiums!$N4,($AK5/'Stadium Schedules'!$L6*'Stadium Schedules'!H6*(-FV(Stadiums!$O4,BJ$2,0,1))),0)</f>
        <v>0</v>
      </c>
      <c r="BK5">
        <f>IF(Stadiums!$N4,($AK5/'Stadium Schedules'!$L6*'Stadium Schedules'!I6*(-FV(Stadiums!$O4,BK$2,0,1))),0)</f>
        <v>0</v>
      </c>
      <c r="BL5">
        <f>IF(Stadiums!$N4,($AK5/'Stadium Schedules'!$L6*'Stadium Schedules'!J6*(-FV(Stadiums!$O4,BL$2,0,1))),0)</f>
        <v>0</v>
      </c>
      <c r="BM5">
        <f>IF(Stadiums!$N4,($AK5/'Stadium Schedules'!$L6*'Stadium Schedules'!K6*(-FV(Stadiums!$O4,BM$2,0,1))),0)</f>
        <v>0</v>
      </c>
      <c r="BO5">
        <f>IF(Stadiums!$N4,($AL5/'Stadium Schedules'!$L6*'Stadium Schedules'!B6*(-FV(Stadiums!$O4,BO$2,0,1))),0)</f>
        <v>0</v>
      </c>
      <c r="BP5">
        <f>IF(Stadiums!$N4,($AL5/'Stadium Schedules'!$L6*'Stadium Schedules'!C6*(-FV(Stadiums!$O4,BP$2,0,1))),0)</f>
        <v>0</v>
      </c>
      <c r="BQ5">
        <f>IF(Stadiums!$N4,($AL5/'Stadium Schedules'!$L6*'Stadium Schedules'!D6*(-FV(Stadiums!$O4,BQ$2,0,1))),0)</f>
        <v>0</v>
      </c>
      <c r="BR5">
        <f>IF(Stadiums!$N4,($AL5/'Stadium Schedules'!$L6*'Stadium Schedules'!E6*(-FV(Stadiums!$O4,BR$2,0,1))),0)</f>
        <v>0</v>
      </c>
      <c r="BS5">
        <f>IF(Stadiums!$N4,($AL5/'Stadium Schedules'!$L6*'Stadium Schedules'!F6*(-FV(Stadiums!$O4,BS$2,0,1))),0)</f>
        <v>0</v>
      </c>
      <c r="BT5">
        <f>IF(Stadiums!$N4,($AL5/'Stadium Schedules'!$L6*'Stadium Schedules'!G6*(-FV(Stadiums!$O4,BT$2,0,1))),0)</f>
        <v>0</v>
      </c>
      <c r="BU5">
        <f>IF(Stadiums!$N4,($AL5/'Stadium Schedules'!$L6*'Stadium Schedules'!H6*(-FV(Stadiums!$O4,BU$2,0,1))),0)</f>
        <v>0</v>
      </c>
      <c r="BV5">
        <f>IF(Stadiums!$N4,($AL5/'Stadium Schedules'!$L6*'Stadium Schedules'!I6*(-FV(Stadiums!$O4,BV$2,0,1))),0)</f>
        <v>0</v>
      </c>
      <c r="BW5">
        <f>IF(Stadiums!$N4,($AL5/'Stadium Schedules'!$L6*'Stadium Schedules'!J6*(-FV(Stadiums!$O4,BW$2,0,1))),0)</f>
        <v>0</v>
      </c>
      <c r="BX5">
        <f>IF(Stadiums!$N4,($AL5/'Stadium Schedules'!$L6*'Stadium Schedules'!K6*(-FV(Stadiums!$O4,BX$2,0,1))),0)</f>
        <v>0</v>
      </c>
      <c r="BZ5">
        <f>IF(Stadiums!$N4,($AN5/'Stadium Schedules'!$L6*'Stadium Schedules'!B6*(-FV(Stadiums!$O4,BZ$2,0,1))),0)</f>
        <v>0</v>
      </c>
      <c r="CA5">
        <f>IF(Stadiums!$N4,($AN5/'Stadium Schedules'!$L6*'Stadium Schedules'!C6*(-FV(Stadiums!$O4,CA$2,0,1))),0)</f>
        <v>0</v>
      </c>
      <c r="CB5">
        <f>IF(Stadiums!$N4,($AN5/'Stadium Schedules'!$L6*'Stadium Schedules'!D6*(-FV(Stadiums!$O4,CB$2,0,1))),0)</f>
        <v>0</v>
      </c>
      <c r="CC5">
        <f>IF(Stadiums!$N4,($AN5/'Stadium Schedules'!$L6*'Stadium Schedules'!E6*(-FV(Stadiums!$O4,CC$2,0,1))),0)</f>
        <v>0</v>
      </c>
      <c r="CD5">
        <f>IF(Stadiums!$N4,($AN5/'Stadium Schedules'!$L6*'Stadium Schedules'!F6*(-FV(Stadiums!$O4,CD$2,0,1))),0)</f>
        <v>0</v>
      </c>
      <c r="CE5">
        <f>IF(Stadiums!$N4,($AN5/'Stadium Schedules'!$L6*'Stadium Schedules'!G6*(-FV(Stadiums!$O4,CE$2,0,1))),0)</f>
        <v>0</v>
      </c>
      <c r="CF5">
        <f>IF(Stadiums!$N4,($AN5/'Stadium Schedules'!$L6*'Stadium Schedules'!H6*(-FV(Stadiums!$O4,CF$2,0,1))),0)</f>
        <v>0</v>
      </c>
      <c r="CG5">
        <f>IF(Stadiums!$N4,($AN5/'Stadium Schedules'!$L6*'Stadium Schedules'!I6*(-FV(Stadiums!$O4,CG$2,0,1))),0)</f>
        <v>0</v>
      </c>
      <c r="CH5">
        <f>IF(Stadiums!$N4,($AN5/'Stadium Schedules'!$L6*'Stadium Schedules'!J6*(-FV(Stadiums!$O4,CH$2,0,1))),0)</f>
        <v>0</v>
      </c>
      <c r="CI5">
        <f>IF(Stadiums!$N4,($AN5/'Stadium Schedules'!$L6*'Stadium Schedules'!K6*(-FV(Stadiums!$O4,CI$2,0,1))),0)</f>
        <v>0</v>
      </c>
    </row>
    <row r="6" spans="1:89" s="4" customFormat="1" x14ac:dyDescent="0.25">
      <c r="D6" s="4" t="s">
        <v>28</v>
      </c>
      <c r="F6" s="4">
        <f>SUM(F3:F5)</f>
        <v>19</v>
      </c>
      <c r="G6" s="4">
        <f>SUM(G3:G5)</f>
        <v>21</v>
      </c>
      <c r="I6" s="4">
        <f>SUM(I3:I5)</f>
        <v>40</v>
      </c>
      <c r="J6" s="4">
        <f>IF(I6=0,0,F6/I6)</f>
        <v>0.47499999999999998</v>
      </c>
      <c r="K6" s="4">
        <f>SUM(K3:K5)</f>
        <v>52000</v>
      </c>
      <c r="L6" s="4">
        <f t="shared" ref="L6:R6" si="0">SUM(L3:L5)</f>
        <v>11700000</v>
      </c>
      <c r="M6" s="4">
        <f t="shared" si="0"/>
        <v>39600</v>
      </c>
      <c r="N6" s="4">
        <f t="shared" si="0"/>
        <v>361125</v>
      </c>
      <c r="O6" s="4">
        <f t="shared" si="0"/>
        <v>12061125</v>
      </c>
      <c r="P6" s="4">
        <f t="shared" si="0"/>
        <v>1621068.75</v>
      </c>
      <c r="Q6" s="4">
        <f t="shared" si="0"/>
        <v>1621068.75</v>
      </c>
      <c r="R6" s="4">
        <f t="shared" si="0"/>
        <v>8818987.5</v>
      </c>
      <c r="V6" s="4">
        <f>J6*$T$17</f>
        <v>0.49999999999999994</v>
      </c>
      <c r="W6" s="4">
        <f>SUM(W3:W5)</f>
        <v>54736.842105263153</v>
      </c>
      <c r="X6" s="4">
        <f t="shared" ref="X6" si="1">SUM(X3:X5)</f>
        <v>12315789.473684208</v>
      </c>
      <c r="Y6" s="4">
        <f t="shared" ref="Y6" si="2">SUM(Y3:Y5)</f>
        <v>41684.210526315786</v>
      </c>
      <c r="Z6" s="4">
        <f t="shared" ref="Z6" si="3">SUM(Z3:Z5)</f>
        <v>380131.57894736843</v>
      </c>
      <c r="AA6" s="4">
        <f>SUM(AA3:AA5)</f>
        <v>12695921.052631577</v>
      </c>
      <c r="AB6" s="4">
        <f t="shared" ref="AB6" si="4">SUM(AB3:AB5)</f>
        <v>1706388.1578947366</v>
      </c>
      <c r="AC6" s="4">
        <f t="shared" ref="AC6" si="5">SUM(AC3:AC5)</f>
        <v>1706388.1578947366</v>
      </c>
      <c r="AD6" s="4">
        <f t="shared" ref="AD6" si="6">SUM(AD3:AD5)</f>
        <v>9283144.7368421052</v>
      </c>
      <c r="AF6" s="4">
        <f>SUM(AF3:AF5)</f>
        <v>52000</v>
      </c>
      <c r="AG6" s="4">
        <f>SUM(AG3:AG5)</f>
        <v>54736.842105263153</v>
      </c>
      <c r="AH6" s="4">
        <f>SUM(AH3:AH5)</f>
        <v>2736.8421052631529</v>
      </c>
      <c r="AJ6" s="4">
        <f>SUM(AJ3:AJ5)</f>
        <v>8421.0526315789321</v>
      </c>
      <c r="AK6" s="4">
        <f>SUM(AK3:AK5)</f>
        <v>21052.63157894733</v>
      </c>
      <c r="AL6" s="4">
        <f>SUM(AL3:AL5)</f>
        <v>12631.578947368398</v>
      </c>
      <c r="AN6" s="4">
        <f>SUM(AN3:AN5)</f>
        <v>464157.23684210517</v>
      </c>
      <c r="AS6" s="4">
        <f>SUM(AS3:AS5)</f>
        <v>1178.9473684210504</v>
      </c>
      <c r="AT6" s="4">
        <f t="shared" ref="AT6:BB6" si="7">SUM(AT3:AT5)</f>
        <v>505.26315789473591</v>
      </c>
      <c r="AU6" s="4">
        <f t="shared" si="7"/>
        <v>1178.9473684210504</v>
      </c>
      <c r="AV6" s="4">
        <f t="shared" si="7"/>
        <v>505.26315789473591</v>
      </c>
      <c r="AW6" s="4">
        <f t="shared" si="7"/>
        <v>1178.9473684210504</v>
      </c>
      <c r="AX6" s="4">
        <f t="shared" si="7"/>
        <v>505.26315789473591</v>
      </c>
      <c r="AY6" s="4">
        <f t="shared" si="7"/>
        <v>1178.9473684210504</v>
      </c>
      <c r="AZ6" s="4">
        <f t="shared" si="7"/>
        <v>505.26315789473591</v>
      </c>
      <c r="BA6" s="4">
        <f t="shared" si="7"/>
        <v>1178.9473684210504</v>
      </c>
      <c r="BB6" s="4">
        <f t="shared" si="7"/>
        <v>505.26315789473591</v>
      </c>
      <c r="BD6" s="4">
        <f>SUM(BD3:BD5)</f>
        <v>2947.3684210526262</v>
      </c>
      <c r="BE6" s="4">
        <f t="shared" ref="BE6" si="8">SUM(BE3:BE5)</f>
        <v>1263.1578947368398</v>
      </c>
      <c r="BF6" s="4">
        <f t="shared" ref="BF6" si="9">SUM(BF3:BF5)</f>
        <v>2947.3684210526262</v>
      </c>
      <c r="BG6" s="4">
        <f t="shared" ref="BG6" si="10">SUM(BG3:BG5)</f>
        <v>1263.1578947368398</v>
      </c>
      <c r="BH6" s="4">
        <f t="shared" ref="BH6" si="11">SUM(BH3:BH5)</f>
        <v>2947.3684210526262</v>
      </c>
      <c r="BI6" s="4">
        <f t="shared" ref="BI6" si="12">SUM(BI3:BI5)</f>
        <v>1263.1578947368398</v>
      </c>
      <c r="BJ6" s="4">
        <f t="shared" ref="BJ6" si="13">SUM(BJ3:BJ5)</f>
        <v>2947.3684210526262</v>
      </c>
      <c r="BK6" s="4">
        <f t="shared" ref="BK6" si="14">SUM(BK3:BK5)</f>
        <v>1263.1578947368398</v>
      </c>
      <c r="BL6" s="4">
        <f t="shared" ref="BL6" si="15">SUM(BL3:BL5)</f>
        <v>2947.3684210526262</v>
      </c>
      <c r="BM6" s="4">
        <f t="shared" ref="BM6" si="16">SUM(BM3:BM5)</f>
        <v>1263.1578947368398</v>
      </c>
      <c r="BO6" s="4">
        <f>SUM(BO3:BO5)</f>
        <v>1768.4210526315758</v>
      </c>
      <c r="BP6" s="4">
        <f t="shared" ref="BP6" si="17">SUM(BP3:BP5)</f>
        <v>757.89473684210384</v>
      </c>
      <c r="BQ6" s="4">
        <f t="shared" ref="BQ6" si="18">SUM(BQ3:BQ5)</f>
        <v>1768.4210526315758</v>
      </c>
      <c r="BR6" s="4">
        <f t="shared" ref="BR6" si="19">SUM(BR3:BR5)</f>
        <v>757.89473684210384</v>
      </c>
      <c r="BS6" s="4">
        <f t="shared" ref="BS6" si="20">SUM(BS3:BS5)</f>
        <v>1768.4210526315758</v>
      </c>
      <c r="BT6" s="4">
        <f t="shared" ref="BT6" si="21">SUM(BT3:BT5)</f>
        <v>757.89473684210384</v>
      </c>
      <c r="BU6" s="4">
        <f t="shared" ref="BU6" si="22">SUM(BU3:BU5)</f>
        <v>1768.4210526315758</v>
      </c>
      <c r="BV6" s="4">
        <f t="shared" ref="BV6" si="23">SUM(BV3:BV5)</f>
        <v>757.89473684210384</v>
      </c>
      <c r="BW6" s="4">
        <f t="shared" ref="BW6" si="24">SUM(BW3:BW5)</f>
        <v>1768.4210526315758</v>
      </c>
      <c r="BX6" s="4">
        <f t="shared" ref="BX6" si="25">SUM(BX3:BX5)</f>
        <v>757.89473684210384</v>
      </c>
      <c r="BZ6" s="4">
        <f>SUM(BZ3:BZ5)</f>
        <v>79631.447368421039</v>
      </c>
      <c r="CA6" s="4">
        <f t="shared" ref="CA6" si="26">SUM(CA3:CA5)</f>
        <v>13200</v>
      </c>
      <c r="CB6" s="4">
        <f t="shared" ref="CB6" si="27">SUM(CB3:CB5)</f>
        <v>79631.447368421039</v>
      </c>
      <c r="CC6" s="4">
        <f t="shared" ref="CC6" si="28">SUM(CC3:CC5)</f>
        <v>13200</v>
      </c>
      <c r="CD6" s="4">
        <f t="shared" ref="CD6" si="29">SUM(CD3:CD5)</f>
        <v>79631.447368421039</v>
      </c>
      <c r="CE6" s="4">
        <f t="shared" ref="CE6" si="30">SUM(CE3:CE5)</f>
        <v>13200</v>
      </c>
      <c r="CF6" s="4">
        <f t="shared" ref="CF6" si="31">SUM(CF3:CF5)</f>
        <v>79631.447368421039</v>
      </c>
      <c r="CG6" s="4">
        <f t="shared" ref="CG6" si="32">SUM(CG3:CG5)</f>
        <v>13200</v>
      </c>
      <c r="CH6" s="4">
        <f t="shared" ref="CH6" si="33">SUM(CH3:CH5)</f>
        <v>79631.447368421039</v>
      </c>
      <c r="CI6" s="4">
        <f t="shared" ref="CI6" si="34">SUM(CI3:CI5)</f>
        <v>13200</v>
      </c>
    </row>
    <row r="7" spans="1:89" x14ac:dyDescent="0.25">
      <c r="AO7" t="s">
        <v>51</v>
      </c>
      <c r="AP7" t="s">
        <v>59</v>
      </c>
    </row>
    <row r="8" spans="1:89" x14ac:dyDescent="0.25">
      <c r="AO8" t="s">
        <v>50</v>
      </c>
      <c r="AP8" s="1">
        <v>0</v>
      </c>
    </row>
    <row r="9" spans="1:89" x14ac:dyDescent="0.25">
      <c r="AO9" t="s">
        <v>65</v>
      </c>
      <c r="AP9" s="1">
        <v>0</v>
      </c>
    </row>
    <row r="14" spans="1:89" x14ac:dyDescent="0.25">
      <c r="S14" t="s">
        <v>36</v>
      </c>
      <c r="U14" t="s">
        <v>63</v>
      </c>
    </row>
    <row r="15" spans="1:89" x14ac:dyDescent="0.25">
      <c r="S15" t="s">
        <v>34</v>
      </c>
      <c r="T15">
        <f>J6</f>
        <v>0.47499999999999998</v>
      </c>
      <c r="U15" t="b">
        <f>T15=J6</f>
        <v>1</v>
      </c>
    </row>
    <row r="16" spans="1:89" x14ac:dyDescent="0.25">
      <c r="S16" t="s">
        <v>35</v>
      </c>
      <c r="T16" s="1">
        <v>0.5</v>
      </c>
      <c r="U16" t="b">
        <f>T16=V6</f>
        <v>1</v>
      </c>
      <c r="V16" s="2" t="s">
        <v>60</v>
      </c>
    </row>
    <row r="17" spans="19:22" x14ac:dyDescent="0.25">
      <c r="S17" t="s">
        <v>86</v>
      </c>
      <c r="T17">
        <f>T16/T15</f>
        <v>1.0526315789473684</v>
      </c>
      <c r="V17" s="2" t="s">
        <v>61</v>
      </c>
    </row>
    <row r="18" spans="19:22" x14ac:dyDescent="0.25">
      <c r="V18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"/>
  <sheetViews>
    <sheetView workbookViewId="0">
      <selection activeCell="T17" sqref="T17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8.7109375" bestFit="1" customWidth="1"/>
    <col min="4" max="4" width="13.140625" bestFit="1" customWidth="1"/>
    <col min="5" max="5" width="7.7109375" bestFit="1" customWidth="1"/>
    <col min="6" max="6" width="5.42578125" bestFit="1" customWidth="1"/>
    <col min="7" max="7" width="6.7109375" bestFit="1" customWidth="1"/>
    <col min="8" max="8" width="6.7109375" customWidth="1"/>
    <col min="9" max="9" width="25.140625" bestFit="1" customWidth="1"/>
    <col min="10" max="10" width="9.140625" bestFit="1" customWidth="1"/>
    <col min="11" max="11" width="11" bestFit="1" customWidth="1"/>
    <col min="12" max="12" width="19.85546875" bestFit="1" customWidth="1"/>
    <col min="13" max="13" width="15.85546875" bestFit="1" customWidth="1"/>
    <col min="14" max="14" width="19.140625" bestFit="1" customWidth="1"/>
    <col min="15" max="15" width="16.42578125" bestFit="1" customWidth="1"/>
    <col min="16" max="16" width="15.85546875" bestFit="1" customWidth="1"/>
    <col min="17" max="17" width="13.7109375" bestFit="1" customWidth="1"/>
    <col min="18" max="18" width="13.42578125" bestFit="1" customWidth="1"/>
    <col min="19" max="19" width="17.7109375" bestFit="1" customWidth="1"/>
    <col min="20" max="20" width="12" bestFit="1" customWidth="1"/>
    <col min="21" max="21" width="5.85546875" bestFit="1" customWidth="1"/>
    <col min="22" max="22" width="34.7109375" bestFit="1" customWidth="1"/>
    <col min="23" max="23" width="12" bestFit="1" customWidth="1"/>
    <col min="24" max="24" width="19.85546875" bestFit="1" customWidth="1"/>
    <col min="25" max="25" width="15.85546875" bestFit="1" customWidth="1"/>
    <col min="26" max="26" width="19.140625" bestFit="1" customWidth="1"/>
    <col min="27" max="27" width="16.42578125" bestFit="1" customWidth="1"/>
    <col min="28" max="28" width="15.28515625" bestFit="1" customWidth="1"/>
    <col min="29" max="29" width="13.140625" bestFit="1" customWidth="1"/>
    <col min="30" max="30" width="13.42578125" bestFit="1" customWidth="1"/>
    <col min="31" max="31" width="9" customWidth="1"/>
    <col min="32" max="32" width="18" bestFit="1" customWidth="1"/>
    <col min="33" max="33" width="18.140625" bestFit="1" customWidth="1"/>
    <col min="34" max="34" width="22.5703125" bestFit="1" customWidth="1"/>
    <col min="36" max="36" width="49.5703125" bestFit="1" customWidth="1"/>
    <col min="37" max="37" width="14" bestFit="1" customWidth="1"/>
    <col min="38" max="38" width="26.28515625" bestFit="1" customWidth="1"/>
    <col min="40" max="40" width="20.28515625" bestFit="1" customWidth="1"/>
    <col min="41" max="41" width="24" bestFit="1" customWidth="1"/>
    <col min="42" max="42" width="6.140625" bestFit="1" customWidth="1"/>
    <col min="43" max="43" width="12" bestFit="1" customWidth="1"/>
    <col min="44" max="44" width="4.85546875" bestFit="1" customWidth="1"/>
    <col min="45" max="45" width="22.85546875" bestFit="1" customWidth="1"/>
    <col min="46" max="54" width="12" bestFit="1" customWidth="1"/>
    <col min="56" max="56" width="24.85546875" bestFit="1" customWidth="1"/>
    <col min="57" max="65" width="12" bestFit="1" customWidth="1"/>
    <col min="67" max="67" width="37.140625" bestFit="1" customWidth="1"/>
    <col min="68" max="76" width="12" bestFit="1" customWidth="1"/>
    <col min="78" max="78" width="20.28515625" bestFit="1" customWidth="1"/>
    <col min="79" max="79" width="6" bestFit="1" customWidth="1"/>
    <col min="80" max="80" width="12" bestFit="1" customWidth="1"/>
    <col min="81" max="81" width="6" bestFit="1" customWidth="1"/>
    <col min="82" max="82" width="12" bestFit="1" customWidth="1"/>
    <col min="83" max="83" width="6" bestFit="1" customWidth="1"/>
    <col min="84" max="84" width="12" bestFit="1" customWidth="1"/>
    <col min="85" max="85" width="6" bestFit="1" customWidth="1"/>
    <col min="86" max="86" width="12" bestFit="1" customWidth="1"/>
    <col min="87" max="87" width="6" bestFit="1" customWidth="1"/>
    <col min="89" max="89" width="45.7109375" bestFit="1" customWidth="1"/>
  </cols>
  <sheetData>
    <row r="1" spans="1:89" x14ac:dyDescent="0.25">
      <c r="I1" t="s">
        <v>81</v>
      </c>
      <c r="V1" t="s">
        <v>82</v>
      </c>
      <c r="AF1" t="s">
        <v>41</v>
      </c>
      <c r="AJ1" t="s">
        <v>45</v>
      </c>
      <c r="AS1" t="s">
        <v>53</v>
      </c>
      <c r="BD1" t="s">
        <v>54</v>
      </c>
      <c r="BO1" t="s">
        <v>87</v>
      </c>
      <c r="BZ1" t="s">
        <v>56</v>
      </c>
      <c r="CK1" t="s">
        <v>58</v>
      </c>
    </row>
    <row r="2" spans="1:89" x14ac:dyDescent="0.25">
      <c r="A2" t="s">
        <v>0</v>
      </c>
      <c r="B2" t="s">
        <v>1</v>
      </c>
      <c r="C2" t="s">
        <v>2</v>
      </c>
      <c r="D2" t="s">
        <v>6</v>
      </c>
      <c r="E2" t="s">
        <v>18</v>
      </c>
      <c r="F2" t="s">
        <v>13</v>
      </c>
      <c r="G2" t="s">
        <v>14</v>
      </c>
      <c r="I2" t="s">
        <v>29</v>
      </c>
      <c r="J2" t="s">
        <v>33</v>
      </c>
      <c r="K2" t="s">
        <v>15</v>
      </c>
      <c r="L2" t="s">
        <v>19</v>
      </c>
      <c r="M2" t="s">
        <v>21</v>
      </c>
      <c r="N2" t="s">
        <v>22</v>
      </c>
      <c r="O2" t="s">
        <v>27</v>
      </c>
      <c r="P2" t="s">
        <v>24</v>
      </c>
      <c r="Q2" t="s">
        <v>25</v>
      </c>
      <c r="R2" t="s">
        <v>26</v>
      </c>
      <c r="V2" t="s">
        <v>33</v>
      </c>
      <c r="W2" t="s">
        <v>15</v>
      </c>
      <c r="X2" t="s">
        <v>19</v>
      </c>
      <c r="Y2" t="s">
        <v>21</v>
      </c>
      <c r="Z2" t="s">
        <v>22</v>
      </c>
      <c r="AA2" t="s">
        <v>27</v>
      </c>
      <c r="AB2" t="s">
        <v>37</v>
      </c>
      <c r="AC2" t="s">
        <v>23</v>
      </c>
      <c r="AD2" t="s">
        <v>26</v>
      </c>
      <c r="AF2" t="s">
        <v>43</v>
      </c>
      <c r="AG2" t="s">
        <v>42</v>
      </c>
      <c r="AH2" t="s">
        <v>44</v>
      </c>
      <c r="AJ2" t="s">
        <v>39</v>
      </c>
      <c r="AK2" t="s">
        <v>40</v>
      </c>
      <c r="AL2" t="s">
        <v>55</v>
      </c>
      <c r="AN2" t="s">
        <v>56</v>
      </c>
      <c r="AR2" t="s">
        <v>46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  <c r="BK2">
        <v>8</v>
      </c>
      <c r="BL2">
        <v>9</v>
      </c>
      <c r="BM2">
        <v>10</v>
      </c>
      <c r="BO2">
        <v>1</v>
      </c>
      <c r="BP2">
        <v>2</v>
      </c>
      <c r="BQ2">
        <v>3</v>
      </c>
      <c r="BR2">
        <v>4</v>
      </c>
      <c r="BS2">
        <v>5</v>
      </c>
      <c r="BT2">
        <v>6</v>
      </c>
      <c r="BU2">
        <v>7</v>
      </c>
      <c r="BV2">
        <v>8</v>
      </c>
      <c r="BW2">
        <v>9</v>
      </c>
      <c r="BX2">
        <v>10</v>
      </c>
      <c r="BZ2">
        <v>1</v>
      </c>
      <c r="CA2">
        <v>2</v>
      </c>
      <c r="CB2">
        <v>3</v>
      </c>
      <c r="CC2">
        <v>4</v>
      </c>
      <c r="CD2">
        <v>5</v>
      </c>
      <c r="CE2">
        <v>6</v>
      </c>
      <c r="CF2">
        <v>7</v>
      </c>
      <c r="CG2">
        <v>8</v>
      </c>
      <c r="CH2">
        <v>9</v>
      </c>
      <c r="CI2">
        <v>10</v>
      </c>
    </row>
    <row r="3" spans="1:89" x14ac:dyDescent="0.25">
      <c r="A3" t="s">
        <v>3</v>
      </c>
      <c r="B3" t="s">
        <v>4</v>
      </c>
      <c r="C3" t="s">
        <v>12</v>
      </c>
      <c r="D3" t="str">
        <f>Stadiums!A2</f>
        <v>San Diego</v>
      </c>
      <c r="E3" t="b">
        <v>0</v>
      </c>
      <c r="F3">
        <v>8</v>
      </c>
      <c r="G3">
        <v>12</v>
      </c>
      <c r="I3">
        <f>F3+G3</f>
        <v>20</v>
      </c>
      <c r="J3">
        <f>IF( Stadiums!N2,IF(I3=0,0,F3/I3),0)</f>
        <v>0.4</v>
      </c>
      <c r="K3">
        <f>J3*Stadiums!C2</f>
        <v>16000</v>
      </c>
      <c r="L3">
        <f>IF(E3, K3*Stadiums!B2*Stadiums!G2, K3*Stadiums!B2*(1 - Stadiums!G2))</f>
        <v>800000</v>
      </c>
      <c r="M3">
        <f>K3*Stadiums!F2</f>
        <v>9600</v>
      </c>
      <c r="N3">
        <f>IF(E3, M3*Stadiums!E2*Stadiums!D2*Stadiums!G2, M3*Stadiums!E2*Stadiums!D2*(1-Stadiums!G2))</f>
        <v>36000</v>
      </c>
      <c r="O3">
        <f>L3+N3</f>
        <v>836000</v>
      </c>
      <c r="P3">
        <f>IF(E3,0,O3*Stadiums!H2)</f>
        <v>41800</v>
      </c>
      <c r="Q3">
        <f>IF(E3,0,O3*Stadiums!I2)</f>
        <v>209000</v>
      </c>
      <c r="R3">
        <f>O3-P3-Q3</f>
        <v>585200</v>
      </c>
      <c r="V3">
        <f>IF( Stadiums!N2,J3*$T$17,0)</f>
        <v>0.4</v>
      </c>
      <c r="W3">
        <f>V3*Stadiums!C2</f>
        <v>16000</v>
      </c>
      <c r="X3">
        <f>IF(E3, W3*Stadiums!B2*Stadiums!G2, W3*Stadiums!B2*(1 - Stadiums!G2))</f>
        <v>800000</v>
      </c>
      <c r="Y3">
        <f>W3*Stadiums!F2</f>
        <v>9600</v>
      </c>
      <c r="Z3">
        <f>IF(E3, Y3*Stadiums!E2*Stadiums!D2*Stadiums!G2, Y3*Stadiums!E2*Stadiums!D2*(1-Stadiums!G2))</f>
        <v>36000</v>
      </c>
      <c r="AA3">
        <f>X3+Z3</f>
        <v>836000</v>
      </c>
      <c r="AB3">
        <f>IF(E3,0,AA3*Stadiums!H2)</f>
        <v>41800</v>
      </c>
      <c r="AC3">
        <f>IF(E3,0,AA3*Stadiums!I2)</f>
        <v>209000</v>
      </c>
      <c r="AD3">
        <f>AA3-AB3-AC3</f>
        <v>585200</v>
      </c>
      <c r="AF3">
        <f>K3</f>
        <v>16000</v>
      </c>
      <c r="AG3">
        <f>W3</f>
        <v>16000</v>
      </c>
      <c r="AH3">
        <f>AG3-AF3</f>
        <v>0</v>
      </c>
      <c r="AJ3">
        <f>AH3*Stadiums!J2</f>
        <v>0</v>
      </c>
      <c r="AK3">
        <f>AH3*Stadiums!K2</f>
        <v>0</v>
      </c>
      <c r="AL3">
        <f>AH3*Stadiums!L2</f>
        <v>0</v>
      </c>
      <c r="AN3">
        <f>AD3-R3</f>
        <v>0</v>
      </c>
      <c r="AS3">
        <f>IF(Stadiums!$N2,($AJ3/'Stadium Schedules'!$L4*'Stadium Schedules'!B4*(-FV(Stadiums!$O2,AS$2,0,1))),0)</f>
        <v>0</v>
      </c>
      <c r="AT3">
        <f>IF(Stadiums!$N2,($AJ3/'Stadium Schedules'!$L4*'Stadium Schedules'!C4*(-FV(Stadiums!$O2,AT$2,0,1))),0)</f>
        <v>0</v>
      </c>
      <c r="AU3">
        <f>IF(Stadiums!$N2,($AJ3/'Stadium Schedules'!$L4*'Stadium Schedules'!D4*(-FV(Stadiums!$O2,AU$2,0,1))),0)</f>
        <v>0</v>
      </c>
      <c r="AV3">
        <f>IF(Stadiums!$N2,($AJ3/'Stadium Schedules'!$L4*'Stadium Schedules'!E4*(-FV(Stadiums!$O2,AV$2,0,1))),0)</f>
        <v>0</v>
      </c>
      <c r="AW3">
        <f>IF(Stadiums!$N2,($AJ3/'Stadium Schedules'!$L4*'Stadium Schedules'!F4*(-FV(Stadiums!$O2,AW$2,0,1))),0)</f>
        <v>0</v>
      </c>
      <c r="AX3">
        <f>IF(Stadiums!$N2,($AJ3/'Stadium Schedules'!$L4*'Stadium Schedules'!G4*(-FV(Stadiums!$O2,AX$2,0,1))),0)</f>
        <v>0</v>
      </c>
      <c r="AY3">
        <f>IF(Stadiums!$N2,($AJ3/'Stadium Schedules'!$L4*'Stadium Schedules'!H4*(-FV(Stadiums!$O2,AY$2,0,1))),0)</f>
        <v>0</v>
      </c>
      <c r="AZ3">
        <f>IF(Stadiums!$N2,($AJ3/'Stadium Schedules'!$L4*'Stadium Schedules'!I4*(-FV(Stadiums!$O2,AZ$2,0,1))),0)</f>
        <v>0</v>
      </c>
      <c r="BA3">
        <f>IF(Stadiums!$N2,($AJ3/'Stadium Schedules'!$L4*'Stadium Schedules'!J4*(-FV(Stadiums!$O2,BA$2,0,1))),0)</f>
        <v>0</v>
      </c>
      <c r="BB3">
        <f>IF(Stadiums!$N2,($AJ3/'Stadium Schedules'!$L4*'Stadium Schedules'!K4*(-FV(Stadiums!$O2,BB$2,0,1))),0)</f>
        <v>0</v>
      </c>
      <c r="BD3">
        <f>IF(Stadiums!$N2,($AK3/'Stadium Schedules'!$L4*'Stadium Schedules'!B4*(-FV(Stadiums!$O2,BD$2,0,1))),0)</f>
        <v>0</v>
      </c>
      <c r="BE3">
        <f>IF(Stadiums!$N2,($AK3/'Stadium Schedules'!$L4*'Stadium Schedules'!C4*(-FV(Stadiums!$O2,BE$2,0,1))),0)</f>
        <v>0</v>
      </c>
      <c r="BF3">
        <f>IF(Stadiums!$N2,($AK3/'Stadium Schedules'!$L4*'Stadium Schedules'!D4*(-FV(Stadiums!$O2,BF$2,0,1))),0)</f>
        <v>0</v>
      </c>
      <c r="BG3">
        <f>IF(Stadiums!$N2,($AK3/'Stadium Schedules'!$L4*'Stadium Schedules'!E4*(-FV(Stadiums!$O2,BG$2,0,1))),0)</f>
        <v>0</v>
      </c>
      <c r="BH3">
        <f>IF(Stadiums!$N2,($AK3/'Stadium Schedules'!$L4*'Stadium Schedules'!F4*(-FV(Stadiums!$O2,BH$2,0,1))),0)</f>
        <v>0</v>
      </c>
      <c r="BI3">
        <f>IF(Stadiums!$N2,($AK3/'Stadium Schedules'!$L4*'Stadium Schedules'!G4*(-FV(Stadiums!$O2,BI$2,0,1))),0)</f>
        <v>0</v>
      </c>
      <c r="BJ3">
        <f>IF(Stadiums!$N2,($AK3/'Stadium Schedules'!$L4*'Stadium Schedules'!H4*(-FV(Stadiums!$O2,BJ$2,0,1))),0)</f>
        <v>0</v>
      </c>
      <c r="BK3">
        <f>IF(Stadiums!$N2,($AK3/'Stadium Schedules'!$L4*'Stadium Schedules'!I4*(-FV(Stadiums!$O2,BK$2,0,1))),0)</f>
        <v>0</v>
      </c>
      <c r="BL3">
        <f>IF(Stadiums!$N2,($AK3/'Stadium Schedules'!$L4*'Stadium Schedules'!J4*(-FV(Stadiums!$O2,BL$2,0,1))),0)</f>
        <v>0</v>
      </c>
      <c r="BM3">
        <f>IF(Stadiums!$N2,($AK3/'Stadium Schedules'!$L4*'Stadium Schedules'!K4*(-FV(Stadiums!$O2,BM$2,0,1))),0)</f>
        <v>0</v>
      </c>
      <c r="BO3">
        <f>IF(Stadiums!$N2,($AL3/'Stadium Schedules'!$L4*'Stadium Schedules'!B4*(-FV(Stadiums!$O2,BO$2,0,1))),0)</f>
        <v>0</v>
      </c>
      <c r="BP3">
        <f>IF(Stadiums!$N2,($AL3/'Stadium Schedules'!$L4*'Stadium Schedules'!C4*(-FV(Stadiums!$O2,BP$2,0,1))),0)</f>
        <v>0</v>
      </c>
      <c r="BQ3">
        <f>IF(Stadiums!$N2,($AL3/'Stadium Schedules'!$L4*'Stadium Schedules'!D4*(-FV(Stadiums!$O2,BQ$2,0,1))),0)</f>
        <v>0</v>
      </c>
      <c r="BR3">
        <f>IF(Stadiums!$N2,($AL3/'Stadium Schedules'!$L4*'Stadium Schedules'!E4*(-FV(Stadiums!$O2,BR$2,0,1))),0)</f>
        <v>0</v>
      </c>
      <c r="BS3">
        <f>IF(Stadiums!$N2,($AL3/'Stadium Schedules'!$L4*'Stadium Schedules'!F4*(-FV(Stadiums!$O2,BS$2,0,1))),0)</f>
        <v>0</v>
      </c>
      <c r="BT3">
        <f>IF(Stadiums!$N2,($AL3/'Stadium Schedules'!$L4*'Stadium Schedules'!G4*(-FV(Stadiums!$O2,BT$2,0,1))),0)</f>
        <v>0</v>
      </c>
      <c r="BU3">
        <f>IF(Stadiums!$N2,($AL3/'Stadium Schedules'!$L4*'Stadium Schedules'!H4*(-FV(Stadiums!$O2,BU$2,0,1))),0)</f>
        <v>0</v>
      </c>
      <c r="BV3">
        <f>IF(Stadiums!$N2,($AL3/'Stadium Schedules'!$L4*'Stadium Schedules'!I4*(-FV(Stadiums!$O2,BV$2,0,1))),0)</f>
        <v>0</v>
      </c>
      <c r="BW3">
        <f>IF(Stadiums!$N2,($AL3/'Stadium Schedules'!$L4*'Stadium Schedules'!J4*(-FV(Stadiums!$O2,BW$2,0,1))),0)</f>
        <v>0</v>
      </c>
      <c r="BX3">
        <f>IF(Stadiums!$N2,($AL3/'Stadium Schedules'!$L4*'Stadium Schedules'!K4*(-FV(Stadiums!$O2,BX$2,0,1))),0)</f>
        <v>0</v>
      </c>
      <c r="BZ3">
        <f>IF(Stadiums!$N2,($AN3/'Stadium Schedules'!$L4*'Stadium Schedules'!B4*(-FV(Stadiums!$O2,BZ$2,0,1))),0)</f>
        <v>0</v>
      </c>
      <c r="CA3">
        <f>IF(Stadiums!$N2,($AN3/'Stadium Schedules'!$L4*'Stadium Schedules'!C4*(-FV(Stadiums!$O2,CA$2,0,1))),0)</f>
        <v>0</v>
      </c>
      <c r="CB3">
        <f>IF(Stadiums!$N2,($AN3/'Stadium Schedules'!$L4*'Stadium Schedules'!D4*(-FV(Stadiums!$O2,CB$2,0,1))),0)</f>
        <v>0</v>
      </c>
      <c r="CC3">
        <f>IF(Stadiums!$N2,($AN3/'Stadium Schedules'!$L4*'Stadium Schedules'!E4*(-FV(Stadiums!$O2,CC$2,0,1))),0)</f>
        <v>0</v>
      </c>
      <c r="CD3">
        <f>IF(Stadiums!$N2,($AN3/'Stadium Schedules'!$L4*'Stadium Schedules'!F4*(-FV(Stadiums!$O2,CD$2,0,1))),0)</f>
        <v>0</v>
      </c>
      <c r="CE3">
        <f>IF(Stadiums!$N2,($AN3/'Stadium Schedules'!$L4*'Stadium Schedules'!G4*(-FV(Stadiums!$O2,CE$2,0,1))),0)</f>
        <v>0</v>
      </c>
      <c r="CF3">
        <f>IF(Stadiums!$N2,($AN3/'Stadium Schedules'!$L4*'Stadium Schedules'!H4*(-FV(Stadiums!$O2,CF$2,0,1))),0)</f>
        <v>0</v>
      </c>
      <c r="CG3">
        <f>IF(Stadiums!$N2,($AN3/'Stadium Schedules'!$L4*'Stadium Schedules'!I4*(-FV(Stadiums!$O2,CG$2,0,1))),0)</f>
        <v>0</v>
      </c>
      <c r="CH3">
        <f>IF(Stadiums!$N2,($AN3/'Stadium Schedules'!$L4*'Stadium Schedules'!J4*(-FV(Stadiums!$O2,CH$2,0,1))),0)</f>
        <v>0</v>
      </c>
      <c r="CI3">
        <f>IF(Stadiums!$N2,($AN3/'Stadium Schedules'!$L4*'Stadium Schedules'!K4*(-FV(Stadiums!$O2,CI$2,0,1))),0)</f>
        <v>0</v>
      </c>
    </row>
    <row r="4" spans="1:89" x14ac:dyDescent="0.25">
      <c r="A4" t="s">
        <v>3</v>
      </c>
      <c r="B4" t="s">
        <v>4</v>
      </c>
      <c r="C4" t="s">
        <v>12</v>
      </c>
      <c r="D4" t="str">
        <f>Stadiums!A3</f>
        <v>Austin</v>
      </c>
      <c r="E4" t="b">
        <v>1</v>
      </c>
      <c r="F4">
        <v>13</v>
      </c>
      <c r="G4">
        <v>7</v>
      </c>
      <c r="I4">
        <f>F4+G4</f>
        <v>20</v>
      </c>
      <c r="J4">
        <f>IF( Stadiums!N3,IF(I4=0,0,F4/I4),0)</f>
        <v>0.65</v>
      </c>
      <c r="K4">
        <f>J4*Stadiums!C3</f>
        <v>52000</v>
      </c>
      <c r="L4">
        <f>IF(E4, K4*Stadiums!B3*Stadiums!G3, K4*Stadiums!B3*(1 - Stadiums!G3))</f>
        <v>6500000</v>
      </c>
      <c r="M4">
        <f>K4*Stadiums!F3</f>
        <v>46800</v>
      </c>
      <c r="N4">
        <f>IF(E4, M4*Stadiums!E3*Stadiums!D3*Stadiums!G3, M4*Stadiums!E3*Stadiums!D3*(1-Stadiums!G3))</f>
        <v>190125</v>
      </c>
      <c r="O4">
        <f>L4+N4</f>
        <v>6690125</v>
      </c>
      <c r="P4">
        <f>IF(E4,0,O4*Stadiums!H3)</f>
        <v>0</v>
      </c>
      <c r="Q4">
        <f>IF(E4,0,O4*Stadiums!I3)</f>
        <v>0</v>
      </c>
      <c r="R4">
        <f>O4-P4-Q4</f>
        <v>6690125</v>
      </c>
      <c r="V4">
        <f>IF( Stadiums!N3,J4*$T$17,0)</f>
        <v>0.65</v>
      </c>
      <c r="W4">
        <f>V4*Stadiums!C3</f>
        <v>52000</v>
      </c>
      <c r="X4">
        <f>IF(E4, W4*Stadiums!B3*Stadiums!G3, W4*Stadiums!B3*(1 - Stadiums!G3))</f>
        <v>6500000</v>
      </c>
      <c r="Y4">
        <f>W4*Stadiums!F3</f>
        <v>46800</v>
      </c>
      <c r="Z4">
        <f>IF(E4, Y4*Stadiums!E3*Stadiums!D3*Stadiums!G3, Y4*Stadiums!E3*Stadiums!D3*(1-Stadiums!G3))</f>
        <v>190125</v>
      </c>
      <c r="AA4">
        <f>X4+Z4</f>
        <v>6690125</v>
      </c>
      <c r="AB4">
        <f>IF(E4,0,AA4*Stadiums!H3)</f>
        <v>0</v>
      </c>
      <c r="AC4">
        <f>IF(E4,0,AA4*Stadiums!I3)</f>
        <v>0</v>
      </c>
      <c r="AD4">
        <f>AA4-AB4-AC4</f>
        <v>6690125</v>
      </c>
      <c r="AF4">
        <f>K4</f>
        <v>52000</v>
      </c>
      <c r="AG4">
        <f>W4</f>
        <v>52000</v>
      </c>
      <c r="AH4">
        <f>AG4-AF4</f>
        <v>0</v>
      </c>
      <c r="AJ4">
        <f>AH4*Stadiums!J3</f>
        <v>0</v>
      </c>
      <c r="AK4">
        <f>AH4*Stadiums!K3</f>
        <v>0</v>
      </c>
      <c r="AL4">
        <f>AH4*Stadiums!L3</f>
        <v>0</v>
      </c>
      <c r="AN4">
        <f>AD4-R4</f>
        <v>0</v>
      </c>
      <c r="AR4" s="3"/>
      <c r="AS4">
        <f>IF(Stadiums!$N3,($AJ4/'Stadium Schedules'!$L5*'Stadium Schedules'!B5*(-FV(Stadiums!$O3,AS$2,0,1))),0)</f>
        <v>0</v>
      </c>
      <c r="AT4">
        <f>IF(Stadiums!$N3,($AJ4/'Stadium Schedules'!$L5*'Stadium Schedules'!C5*(-FV(Stadiums!$O3,AT$2,0,1))),0)</f>
        <v>0</v>
      </c>
      <c r="AU4">
        <f>IF(Stadiums!$N3,($AJ4/'Stadium Schedules'!$L5*'Stadium Schedules'!D5*(-FV(Stadiums!$O3,AU$2,0,1))),0)</f>
        <v>0</v>
      </c>
      <c r="AV4">
        <f>IF(Stadiums!$N3,($AJ4/'Stadium Schedules'!$L5*'Stadium Schedules'!E5*(-FV(Stadiums!$O3,AV$2,0,1))),0)</f>
        <v>0</v>
      </c>
      <c r="AW4">
        <f>IF(Stadiums!$N3,($AJ4/'Stadium Schedules'!$L5*'Stadium Schedules'!F5*(-FV(Stadiums!$O3,AW$2,0,1))),0)</f>
        <v>0</v>
      </c>
      <c r="AX4">
        <f>IF(Stadiums!$N3,($AJ4/'Stadium Schedules'!$L5*'Stadium Schedules'!G5*(-FV(Stadiums!$O3,AX$2,0,1))),0)</f>
        <v>0</v>
      </c>
      <c r="AY4">
        <f>IF(Stadiums!$N3,($AJ4/'Stadium Schedules'!$L5*'Stadium Schedules'!H5*(-FV(Stadiums!$O3,AY$2,0,1))),0)</f>
        <v>0</v>
      </c>
      <c r="AZ4">
        <f>IF(Stadiums!$N3,($AJ4/'Stadium Schedules'!$L5*'Stadium Schedules'!I5*(-FV(Stadiums!$O3,AZ$2,0,1))),0)</f>
        <v>0</v>
      </c>
      <c r="BA4">
        <f>IF(Stadiums!$N3,($AJ4/'Stadium Schedules'!$L5*'Stadium Schedules'!J5*(-FV(Stadiums!$O3,BA$2,0,1))),0)</f>
        <v>0</v>
      </c>
      <c r="BB4">
        <f>IF(Stadiums!$N3,($AJ4/'Stadium Schedules'!$L5*'Stadium Schedules'!K5*(-FV(Stadiums!$O3,BB$2,0,1))),0)</f>
        <v>0</v>
      </c>
      <c r="BD4">
        <f>IF(Stadiums!$N3,($AK4/'Stadium Schedules'!$L5*'Stadium Schedules'!B5*(-FV(Stadiums!$O3,BD$2,0,1))),0)</f>
        <v>0</v>
      </c>
      <c r="BE4">
        <f>IF(Stadiums!$N3,($AK4/'Stadium Schedules'!$L5*'Stadium Schedules'!C5*(-FV(Stadiums!$O3,BE$2,0,1))),0)</f>
        <v>0</v>
      </c>
      <c r="BF4">
        <f>IF(Stadiums!$N3,($AK4/'Stadium Schedules'!$L5*'Stadium Schedules'!D5*(-FV(Stadiums!$O3,BF$2,0,1))),0)</f>
        <v>0</v>
      </c>
      <c r="BG4">
        <f>IF(Stadiums!$N3,($AK4/'Stadium Schedules'!$L5*'Stadium Schedules'!E5*(-FV(Stadiums!$O3,BG$2,0,1))),0)</f>
        <v>0</v>
      </c>
      <c r="BH4">
        <f>IF(Stadiums!$N3,($AK4/'Stadium Schedules'!$L5*'Stadium Schedules'!F5*(-FV(Stadiums!$O3,BH$2,0,1))),0)</f>
        <v>0</v>
      </c>
      <c r="BI4">
        <f>IF(Stadiums!$N3,($AK4/'Stadium Schedules'!$L5*'Stadium Schedules'!G5*(-FV(Stadiums!$O3,BI$2,0,1))),0)</f>
        <v>0</v>
      </c>
      <c r="BJ4">
        <f>IF(Stadiums!$N3,($AK4/'Stadium Schedules'!$L5*'Stadium Schedules'!H5*(-FV(Stadiums!$O3,BJ$2,0,1))),0)</f>
        <v>0</v>
      </c>
      <c r="BK4">
        <f>IF(Stadiums!$N3,($AK4/'Stadium Schedules'!$L5*'Stadium Schedules'!I5*(-FV(Stadiums!$O3,BK$2,0,1))),0)</f>
        <v>0</v>
      </c>
      <c r="BL4">
        <f>IF(Stadiums!$N3,($AK4/'Stadium Schedules'!$L5*'Stadium Schedules'!J5*(-FV(Stadiums!$O3,BL$2,0,1))),0)</f>
        <v>0</v>
      </c>
      <c r="BM4">
        <f>IF(Stadiums!$N3,($AK4/'Stadium Schedules'!$L5*'Stadium Schedules'!K5*(-FV(Stadiums!$O3,BM$2,0,1))),0)</f>
        <v>0</v>
      </c>
      <c r="BO4">
        <f>IF(Stadiums!$N3,($AL4/'Stadium Schedules'!$L5*'Stadium Schedules'!B5*(-FV(Stadiums!$O3,BO$2,0,1))),0)</f>
        <v>0</v>
      </c>
      <c r="BP4">
        <f>IF(Stadiums!$N3,($AL4/'Stadium Schedules'!$L5*'Stadium Schedules'!C5*(-FV(Stadiums!$O3,BP$2,0,1))),0)</f>
        <v>0</v>
      </c>
      <c r="BQ4">
        <f>IF(Stadiums!$N3,($AL4/'Stadium Schedules'!$L5*'Stadium Schedules'!D5*(-FV(Stadiums!$O3,BQ$2,0,1))),0)</f>
        <v>0</v>
      </c>
      <c r="BR4">
        <f>IF(Stadiums!$N3,($AL4/'Stadium Schedules'!$L5*'Stadium Schedules'!E5*(-FV(Stadiums!$O3,BR$2,0,1))),0)</f>
        <v>0</v>
      </c>
      <c r="BS4">
        <f>IF(Stadiums!$N3,($AL4/'Stadium Schedules'!$L5*'Stadium Schedules'!F5*(-FV(Stadiums!$O3,BS$2,0,1))),0)</f>
        <v>0</v>
      </c>
      <c r="BT4">
        <f>IF(Stadiums!$N3,($AL4/'Stadium Schedules'!$L5*'Stadium Schedules'!G5*(-FV(Stadiums!$O3,BT$2,0,1))),0)</f>
        <v>0</v>
      </c>
      <c r="BU4">
        <f>IF(Stadiums!$N3,($AL4/'Stadium Schedules'!$L5*'Stadium Schedules'!H5*(-FV(Stadiums!$O3,BU$2,0,1))),0)</f>
        <v>0</v>
      </c>
      <c r="BV4">
        <f>IF(Stadiums!$N3,($AL4/'Stadium Schedules'!$L5*'Stadium Schedules'!I5*(-FV(Stadiums!$O3,BV$2,0,1))),0)</f>
        <v>0</v>
      </c>
      <c r="BW4">
        <f>IF(Stadiums!$N3,($AL4/'Stadium Schedules'!$L5*'Stadium Schedules'!J5*(-FV(Stadiums!$O3,BW$2,0,1))),0)</f>
        <v>0</v>
      </c>
      <c r="BX4">
        <f>IF(Stadiums!$N3,($AL4/'Stadium Schedules'!$L5*'Stadium Schedules'!K5*(-FV(Stadiums!$O3,BX$2,0,1))),0)</f>
        <v>0</v>
      </c>
      <c r="BZ4">
        <f>IF(Stadiums!$N3,($AN4/'Stadium Schedules'!$L5*'Stadium Schedules'!B5*(-FV(Stadiums!$O3,BZ$2,0,1))),0)</f>
        <v>0</v>
      </c>
      <c r="CA4">
        <f>IF(Stadiums!$N3,($AN4/'Stadium Schedules'!$L5*'Stadium Schedules'!C5*(-FV(Stadiums!$O3,CA$2,0,1))),0)</f>
        <v>0</v>
      </c>
      <c r="CB4">
        <f>IF(Stadiums!$N3,($AN4/'Stadium Schedules'!$L5*'Stadium Schedules'!D5*(-FV(Stadiums!$O3,CB$2,0,1))),0)</f>
        <v>0</v>
      </c>
      <c r="CC4">
        <f>IF(Stadiums!$N3,($AN4/'Stadium Schedules'!$L5*'Stadium Schedules'!E5*(-FV(Stadiums!$O3,CC$2,0,1))),0)</f>
        <v>0</v>
      </c>
      <c r="CD4">
        <f>IF(Stadiums!$N3,($AN4/'Stadium Schedules'!$L5*'Stadium Schedules'!F5*(-FV(Stadiums!$O3,CD$2,0,1))),0)</f>
        <v>0</v>
      </c>
      <c r="CE4">
        <f>IF(Stadiums!$N3,($AN4/'Stadium Schedules'!$L5*'Stadium Schedules'!G5*(-FV(Stadiums!$O3,CE$2,0,1))),0)</f>
        <v>0</v>
      </c>
      <c r="CF4">
        <f>IF(Stadiums!$N3,($AN4/'Stadium Schedules'!$L5*'Stadium Schedules'!H5*(-FV(Stadiums!$O3,CF$2,0,1))),0)</f>
        <v>0</v>
      </c>
      <c r="CG4">
        <f>IF(Stadiums!$N3,($AN4/'Stadium Schedules'!$L5*'Stadium Schedules'!I5*(-FV(Stadiums!$O3,CG$2,0,1))),0)</f>
        <v>0</v>
      </c>
      <c r="CH4">
        <f>IF(Stadiums!$N3,($AN4/'Stadium Schedules'!$L5*'Stadium Schedules'!J5*(-FV(Stadiums!$O3,CH$2,0,1))),0)</f>
        <v>0</v>
      </c>
      <c r="CI4">
        <f>IF(Stadiums!$N3,($AN4/'Stadium Schedules'!$L5*'Stadium Schedules'!K5*(-FV(Stadiums!$O3,CI$2,0,1))),0)</f>
        <v>0</v>
      </c>
    </row>
    <row r="5" spans="1:89" x14ac:dyDescent="0.25">
      <c r="A5" t="s">
        <v>3</v>
      </c>
      <c r="B5" t="s">
        <v>4</v>
      </c>
      <c r="C5" t="s">
        <v>64</v>
      </c>
      <c r="D5" t="str">
        <f>Stadiums!A4</f>
        <v>Los Angelos</v>
      </c>
      <c r="E5" t="b">
        <v>0</v>
      </c>
      <c r="F5">
        <v>0</v>
      </c>
      <c r="G5">
        <v>0</v>
      </c>
      <c r="I5">
        <f>F5+G5</f>
        <v>0</v>
      </c>
      <c r="J5">
        <f>IF( Stadiums!N4,IF(I5=0,0,F5/I5),0)</f>
        <v>0</v>
      </c>
      <c r="K5">
        <f>J5*Stadiums!C4</f>
        <v>0</v>
      </c>
      <c r="L5">
        <f>IF(E5, K5*Stadiums!B4*Stadiums!G4, K5*Stadiums!B4*(1 - Stadiums!G4))</f>
        <v>0</v>
      </c>
      <c r="M5">
        <f>K5*Stadiums!F4</f>
        <v>0</v>
      </c>
      <c r="N5">
        <f>IF(E5, M5*Stadiums!E4*Stadiums!D4*Stadiums!G4, M5*Stadiums!E4*Stadiums!D4*(1-Stadiums!G4))</f>
        <v>0</v>
      </c>
      <c r="O5">
        <f>L5+N5</f>
        <v>0</v>
      </c>
      <c r="P5">
        <f>IF(E5,0,O5*Stadiums!H4)</f>
        <v>0</v>
      </c>
      <c r="Q5">
        <f>IF(E5,0,O5*Stadiums!I4)</f>
        <v>0</v>
      </c>
      <c r="R5">
        <f>O5-P5-Q5</f>
        <v>0</v>
      </c>
      <c r="V5">
        <f>IF( Stadiums!N4,J5*$T$17,0)</f>
        <v>0</v>
      </c>
      <c r="W5">
        <f>V5*Stadiums!C4</f>
        <v>0</v>
      </c>
      <c r="X5">
        <f>IF(E5, W5*Stadiums!B4*Stadiums!G4, W5*Stadiums!B4*(1 - Stadiums!G4))</f>
        <v>0</v>
      </c>
      <c r="Y5">
        <f>W5*Stadiums!F4</f>
        <v>0</v>
      </c>
      <c r="Z5">
        <f>IF(E5, Y5*Stadiums!E4*Stadiums!D4*Stadiums!G4, Y5*Stadiums!E4*Stadiums!D4*(1-Stadiums!G4))</f>
        <v>0</v>
      </c>
      <c r="AA5">
        <f>X5+Z5</f>
        <v>0</v>
      </c>
      <c r="AB5">
        <f>IF(E5,0,AA5*Stadiums!H4)</f>
        <v>0</v>
      </c>
      <c r="AC5">
        <f>IF(E5,0,AA5*Stadiums!I4)</f>
        <v>0</v>
      </c>
      <c r="AD5">
        <f>AA5-AB5-AC5</f>
        <v>0</v>
      </c>
      <c r="AF5">
        <f>K5</f>
        <v>0</v>
      </c>
      <c r="AG5">
        <f>W5</f>
        <v>0</v>
      </c>
      <c r="AH5">
        <f>AG5-AF5</f>
        <v>0</v>
      </c>
      <c r="AJ5">
        <f>AH5*Stadiums!J4</f>
        <v>0</v>
      </c>
      <c r="AK5">
        <f>AH5*Stadiums!K4</f>
        <v>0</v>
      </c>
      <c r="AL5">
        <f>AH5*Stadiums!L4</f>
        <v>0</v>
      </c>
      <c r="AN5">
        <f>AD5-R5</f>
        <v>0</v>
      </c>
      <c r="AS5">
        <f>IF(Stadiums!$N4,($AJ5/'Stadium Schedules'!$L6*'Stadium Schedules'!B6*(-FV(Stadiums!$O4,AS$2,0,1))),0)</f>
        <v>0</v>
      </c>
      <c r="AT5">
        <f>IF(Stadiums!$N4,($AJ5/'Stadium Schedules'!$L6*'Stadium Schedules'!C6*(-FV(Stadiums!$O4,AT$2,0,1))),0)</f>
        <v>0</v>
      </c>
      <c r="AU5">
        <f>IF(Stadiums!$N4,($AJ5/'Stadium Schedules'!$L6*'Stadium Schedules'!D6*(-FV(Stadiums!$O4,AU$2,0,1))),0)</f>
        <v>0</v>
      </c>
      <c r="AV5">
        <f>IF(Stadiums!$N4,($AJ5/'Stadium Schedules'!$L6*'Stadium Schedules'!E6*(-FV(Stadiums!$O4,AV$2,0,1))),0)</f>
        <v>0</v>
      </c>
      <c r="AW5">
        <f>IF(Stadiums!$N4,($AJ5/'Stadium Schedules'!$L6*'Stadium Schedules'!F6*(-FV(Stadiums!$O4,AW$2,0,1))),0)</f>
        <v>0</v>
      </c>
      <c r="AX5">
        <f>IF(Stadiums!$N4,($AJ5/'Stadium Schedules'!$L6*'Stadium Schedules'!G6*(-FV(Stadiums!$O4,AX$2,0,1))),0)</f>
        <v>0</v>
      </c>
      <c r="AY5">
        <f>IF(Stadiums!$N4,($AJ5/'Stadium Schedules'!$L6*'Stadium Schedules'!H6*(-FV(Stadiums!$O4,AY$2,0,1))),0)</f>
        <v>0</v>
      </c>
      <c r="AZ5">
        <f>IF(Stadiums!$N4,($AJ5/'Stadium Schedules'!$L6*'Stadium Schedules'!I6*(-FV(Stadiums!$O4,AZ$2,0,1))),0)</f>
        <v>0</v>
      </c>
      <c r="BA5">
        <f>IF(Stadiums!$N4,($AJ5/'Stadium Schedules'!$L6*'Stadium Schedules'!J6*(-FV(Stadiums!$O4,BA$2,0,1))),0)</f>
        <v>0</v>
      </c>
      <c r="BB5">
        <f>IF(Stadiums!$N4,($AJ5/'Stadium Schedules'!$L6*'Stadium Schedules'!K6*(-FV(Stadiums!$O4,BB$2,0,1))),0)</f>
        <v>0</v>
      </c>
      <c r="BD5">
        <f>IF(Stadiums!$N4,($AK5/'Stadium Schedules'!$L6*'Stadium Schedules'!B6*(-FV(Stadiums!$O4,BD$2,0,1))),0)</f>
        <v>0</v>
      </c>
      <c r="BE5">
        <f>IF(Stadiums!$N4,($AK5/'Stadium Schedules'!$L6*'Stadium Schedules'!C6*(-FV(Stadiums!$O4,BE$2,0,1))),0)</f>
        <v>0</v>
      </c>
      <c r="BF5">
        <f>IF(Stadiums!$N4,($AK5/'Stadium Schedules'!$L6*'Stadium Schedules'!D6*(-FV(Stadiums!$O4,BF$2,0,1))),0)</f>
        <v>0</v>
      </c>
      <c r="BG5">
        <f>IF(Stadiums!$N4,($AK5/'Stadium Schedules'!$L6*'Stadium Schedules'!E6*(-FV(Stadiums!$O4,BG$2,0,1))),0)</f>
        <v>0</v>
      </c>
      <c r="BH5">
        <f>IF(Stadiums!$N4,($AK5/'Stadium Schedules'!$L6*'Stadium Schedules'!F6*(-FV(Stadiums!$O4,BH$2,0,1))),0)</f>
        <v>0</v>
      </c>
      <c r="BI5">
        <f>IF(Stadiums!$N4,($AK5/'Stadium Schedules'!$L6*'Stadium Schedules'!G6*(-FV(Stadiums!$O4,BI$2,0,1))),0)</f>
        <v>0</v>
      </c>
      <c r="BJ5">
        <f>IF(Stadiums!$N4,($AK5/'Stadium Schedules'!$L6*'Stadium Schedules'!H6*(-FV(Stadiums!$O4,BJ$2,0,1))),0)</f>
        <v>0</v>
      </c>
      <c r="BK5">
        <f>IF(Stadiums!$N4,($AK5/'Stadium Schedules'!$L6*'Stadium Schedules'!I6*(-FV(Stadiums!$O4,BK$2,0,1))),0)</f>
        <v>0</v>
      </c>
      <c r="BL5">
        <f>IF(Stadiums!$N4,($AK5/'Stadium Schedules'!$L6*'Stadium Schedules'!J6*(-FV(Stadiums!$O4,BL$2,0,1))),0)</f>
        <v>0</v>
      </c>
      <c r="BM5">
        <f>IF(Stadiums!$N4,($AK5/'Stadium Schedules'!$L6*'Stadium Schedules'!K6*(-FV(Stadiums!$O4,BM$2,0,1))),0)</f>
        <v>0</v>
      </c>
      <c r="BO5">
        <f>IF(Stadiums!$N4,($AL5/'Stadium Schedules'!$L6*'Stadium Schedules'!B6*(-FV(Stadiums!$O4,BO$2,0,1))),0)</f>
        <v>0</v>
      </c>
      <c r="BP5">
        <f>IF(Stadiums!$N4,($AL5/'Stadium Schedules'!$L6*'Stadium Schedules'!C6*(-FV(Stadiums!$O4,BP$2,0,1))),0)</f>
        <v>0</v>
      </c>
      <c r="BQ5">
        <f>IF(Stadiums!$N4,($AL5/'Stadium Schedules'!$L6*'Stadium Schedules'!D6*(-FV(Stadiums!$O4,BQ$2,0,1))),0)</f>
        <v>0</v>
      </c>
      <c r="BR5">
        <f>IF(Stadiums!$N4,($AL5/'Stadium Schedules'!$L6*'Stadium Schedules'!E6*(-FV(Stadiums!$O4,BR$2,0,1))),0)</f>
        <v>0</v>
      </c>
      <c r="BS5">
        <f>IF(Stadiums!$N4,($AL5/'Stadium Schedules'!$L6*'Stadium Schedules'!F6*(-FV(Stadiums!$O4,BS$2,0,1))),0)</f>
        <v>0</v>
      </c>
      <c r="BT5">
        <f>IF(Stadiums!$N4,($AL5/'Stadium Schedules'!$L6*'Stadium Schedules'!G6*(-FV(Stadiums!$O4,BT$2,0,1))),0)</f>
        <v>0</v>
      </c>
      <c r="BU5">
        <f>IF(Stadiums!$N4,($AL5/'Stadium Schedules'!$L6*'Stadium Schedules'!H6*(-FV(Stadiums!$O4,BU$2,0,1))),0)</f>
        <v>0</v>
      </c>
      <c r="BV5">
        <f>IF(Stadiums!$N4,($AL5/'Stadium Schedules'!$L6*'Stadium Schedules'!I6*(-FV(Stadiums!$O4,BV$2,0,1))),0)</f>
        <v>0</v>
      </c>
      <c r="BW5">
        <f>IF(Stadiums!$N4,($AL5/'Stadium Schedules'!$L6*'Stadium Schedules'!J6*(-FV(Stadiums!$O4,BW$2,0,1))),0)</f>
        <v>0</v>
      </c>
      <c r="BX5">
        <f>IF(Stadiums!$N4,($AL5/'Stadium Schedules'!$L6*'Stadium Schedules'!K6*(-FV(Stadiums!$O4,BX$2,0,1))),0)</f>
        <v>0</v>
      </c>
      <c r="BZ5">
        <f>IF(Stadiums!$N4,($AN5/'Stadium Schedules'!$L6*'Stadium Schedules'!B6*(-FV(Stadiums!$O4,BZ$2,0,1))),0)</f>
        <v>0</v>
      </c>
      <c r="CA5">
        <f>IF(Stadiums!$N4,($AN5/'Stadium Schedules'!$L6*'Stadium Schedules'!C6*(-FV(Stadiums!$O4,CA$2,0,1))),0)</f>
        <v>0</v>
      </c>
      <c r="CB5">
        <f>IF(Stadiums!$N4,($AN5/'Stadium Schedules'!$L6*'Stadium Schedules'!D6*(-FV(Stadiums!$O4,CB$2,0,1))),0)</f>
        <v>0</v>
      </c>
      <c r="CC5">
        <f>IF(Stadiums!$N4,($AN5/'Stadium Schedules'!$L6*'Stadium Schedules'!E6*(-FV(Stadiums!$O4,CC$2,0,1))),0)</f>
        <v>0</v>
      </c>
      <c r="CD5">
        <f>IF(Stadiums!$N4,($AN5/'Stadium Schedules'!$L6*'Stadium Schedules'!F6*(-FV(Stadiums!$O4,CD$2,0,1))),0)</f>
        <v>0</v>
      </c>
      <c r="CE5">
        <f>IF(Stadiums!$N4,($AN5/'Stadium Schedules'!$L6*'Stadium Schedules'!G6*(-FV(Stadiums!$O4,CE$2,0,1))),0)</f>
        <v>0</v>
      </c>
      <c r="CF5">
        <f>IF(Stadiums!$N4,($AN5/'Stadium Schedules'!$L6*'Stadium Schedules'!H6*(-FV(Stadiums!$O4,CF$2,0,1))),0)</f>
        <v>0</v>
      </c>
      <c r="CG5">
        <f>IF(Stadiums!$N4,($AN5/'Stadium Schedules'!$L6*'Stadium Schedules'!I6*(-FV(Stadiums!$O4,CG$2,0,1))),0)</f>
        <v>0</v>
      </c>
      <c r="CH5">
        <f>IF(Stadiums!$N4,($AN5/'Stadium Schedules'!$L6*'Stadium Schedules'!J6*(-FV(Stadiums!$O4,CH$2,0,1))),0)</f>
        <v>0</v>
      </c>
      <c r="CI5">
        <f>IF(Stadiums!$N4,($AN5/'Stadium Schedules'!$L6*'Stadium Schedules'!K6*(-FV(Stadiums!$O4,CI$2,0,1))),0)</f>
        <v>0</v>
      </c>
    </row>
    <row r="6" spans="1:89" s="4" customFormat="1" x14ac:dyDescent="0.25">
      <c r="D6" s="4" t="s">
        <v>28</v>
      </c>
      <c r="F6" s="4">
        <f>SUM(F3:F5)</f>
        <v>21</v>
      </c>
      <c r="G6" s="4">
        <f>SUM(G3:G5)</f>
        <v>19</v>
      </c>
      <c r="I6" s="4">
        <f>SUM(I3:I5)</f>
        <v>40</v>
      </c>
      <c r="J6" s="4">
        <f>IF(I6=0,0,F6/I6)</f>
        <v>0.52500000000000002</v>
      </c>
      <c r="K6" s="4">
        <f>SUM(K3:K5)</f>
        <v>68000</v>
      </c>
      <c r="L6" s="4">
        <f t="shared" ref="L6:R6" si="0">SUM(L3:L5)</f>
        <v>7300000</v>
      </c>
      <c r="M6" s="4">
        <f t="shared" si="0"/>
        <v>56400</v>
      </c>
      <c r="N6" s="4">
        <f t="shared" si="0"/>
        <v>226125</v>
      </c>
      <c r="O6" s="4">
        <f t="shared" si="0"/>
        <v>7526125</v>
      </c>
      <c r="P6" s="4">
        <f t="shared" si="0"/>
        <v>41800</v>
      </c>
      <c r="Q6" s="4">
        <f t="shared" si="0"/>
        <v>209000</v>
      </c>
      <c r="R6" s="4">
        <f t="shared" si="0"/>
        <v>7275325</v>
      </c>
      <c r="V6" s="4">
        <f>J6*$T$17</f>
        <v>0.52500000000000002</v>
      </c>
      <c r="W6" s="4">
        <f>SUM(W3:W5)</f>
        <v>68000</v>
      </c>
      <c r="X6" s="4">
        <f t="shared" ref="X6:Z6" si="1">SUM(X3:X5)</f>
        <v>7300000</v>
      </c>
      <c r="Y6" s="4">
        <f t="shared" si="1"/>
        <v>56400</v>
      </c>
      <c r="Z6" s="4">
        <f t="shared" si="1"/>
        <v>226125</v>
      </c>
      <c r="AA6" s="4">
        <f>SUM(AA3:AA5)</f>
        <v>7526125</v>
      </c>
      <c r="AB6" s="4">
        <f t="shared" ref="AB6:AD6" si="2">SUM(AB3:AB5)</f>
        <v>41800</v>
      </c>
      <c r="AC6" s="4">
        <f t="shared" si="2"/>
        <v>209000</v>
      </c>
      <c r="AD6" s="4">
        <f t="shared" si="2"/>
        <v>7275325</v>
      </c>
      <c r="AF6" s="4">
        <f>SUM(AF3:AF5)</f>
        <v>68000</v>
      </c>
      <c r="AG6" s="4">
        <f>SUM(AG3:AG5)</f>
        <v>68000</v>
      </c>
      <c r="AH6" s="4">
        <f>SUM(AH3:AH5)</f>
        <v>0</v>
      </c>
      <c r="AJ6" s="4">
        <f>SUM(AJ3:AJ5)</f>
        <v>0</v>
      </c>
      <c r="AK6" s="4">
        <f>SUM(AK3:AK5)</f>
        <v>0</v>
      </c>
      <c r="AL6" s="4">
        <f>SUM(AL3:AL5)</f>
        <v>0</v>
      </c>
      <c r="AN6" s="4">
        <f>SUM(AN3:AN5)</f>
        <v>0</v>
      </c>
      <c r="AS6" s="4">
        <f>SUM(AS3:AS5)</f>
        <v>0</v>
      </c>
      <c r="AT6" s="4">
        <f t="shared" ref="AT6:BB6" si="3">SUM(AT3:AT5)</f>
        <v>0</v>
      </c>
      <c r="AU6" s="4">
        <f t="shared" si="3"/>
        <v>0</v>
      </c>
      <c r="AV6" s="4">
        <f t="shared" si="3"/>
        <v>0</v>
      </c>
      <c r="AW6" s="4">
        <f t="shared" si="3"/>
        <v>0</v>
      </c>
      <c r="AX6" s="4">
        <f t="shared" si="3"/>
        <v>0</v>
      </c>
      <c r="AY6" s="4">
        <f t="shared" si="3"/>
        <v>0</v>
      </c>
      <c r="AZ6" s="4">
        <f t="shared" si="3"/>
        <v>0</v>
      </c>
      <c r="BA6" s="4">
        <f t="shared" si="3"/>
        <v>0</v>
      </c>
      <c r="BB6" s="4">
        <f t="shared" si="3"/>
        <v>0</v>
      </c>
      <c r="BD6" s="4">
        <f>SUM(BD3:BD5)</f>
        <v>0</v>
      </c>
      <c r="BE6" s="4">
        <f t="shared" ref="BE6:BM6" si="4">SUM(BE3:BE5)</f>
        <v>0</v>
      </c>
      <c r="BF6" s="4">
        <f t="shared" si="4"/>
        <v>0</v>
      </c>
      <c r="BG6" s="4">
        <f t="shared" si="4"/>
        <v>0</v>
      </c>
      <c r="BH6" s="4">
        <f t="shared" si="4"/>
        <v>0</v>
      </c>
      <c r="BI6" s="4">
        <f t="shared" si="4"/>
        <v>0</v>
      </c>
      <c r="BJ6" s="4">
        <f t="shared" si="4"/>
        <v>0</v>
      </c>
      <c r="BK6" s="4">
        <f t="shared" si="4"/>
        <v>0</v>
      </c>
      <c r="BL6" s="4">
        <f t="shared" si="4"/>
        <v>0</v>
      </c>
      <c r="BM6" s="4">
        <f t="shared" si="4"/>
        <v>0</v>
      </c>
      <c r="BO6" s="4">
        <f>SUM(BO3:BO5)</f>
        <v>0</v>
      </c>
      <c r="BP6" s="4">
        <f t="shared" ref="BP6:BX6" si="5">SUM(BP3:BP5)</f>
        <v>0</v>
      </c>
      <c r="BQ6" s="4">
        <f t="shared" si="5"/>
        <v>0</v>
      </c>
      <c r="BR6" s="4">
        <f t="shared" si="5"/>
        <v>0</v>
      </c>
      <c r="BS6" s="4">
        <f t="shared" si="5"/>
        <v>0</v>
      </c>
      <c r="BT6" s="4">
        <f t="shared" si="5"/>
        <v>0</v>
      </c>
      <c r="BU6" s="4">
        <f t="shared" si="5"/>
        <v>0</v>
      </c>
      <c r="BV6" s="4">
        <f t="shared" si="5"/>
        <v>0</v>
      </c>
      <c r="BW6" s="4">
        <f t="shared" si="5"/>
        <v>0</v>
      </c>
      <c r="BX6" s="4">
        <f t="shared" si="5"/>
        <v>0</v>
      </c>
      <c r="BZ6" s="4">
        <f>SUM(BZ3:BZ5)</f>
        <v>0</v>
      </c>
      <c r="CA6" s="4">
        <f t="shared" ref="CA6:CI6" si="6">SUM(CA3:CA5)</f>
        <v>0</v>
      </c>
      <c r="CB6" s="4">
        <f t="shared" si="6"/>
        <v>0</v>
      </c>
      <c r="CC6" s="4">
        <f t="shared" si="6"/>
        <v>0</v>
      </c>
      <c r="CD6" s="4">
        <f t="shared" si="6"/>
        <v>0</v>
      </c>
      <c r="CE6" s="4">
        <f t="shared" si="6"/>
        <v>0</v>
      </c>
      <c r="CF6" s="4">
        <f t="shared" si="6"/>
        <v>0</v>
      </c>
      <c r="CG6" s="4">
        <f t="shared" si="6"/>
        <v>0</v>
      </c>
      <c r="CH6" s="4">
        <f t="shared" si="6"/>
        <v>0</v>
      </c>
      <c r="CI6" s="4">
        <f t="shared" si="6"/>
        <v>0</v>
      </c>
    </row>
    <row r="7" spans="1:89" x14ac:dyDescent="0.25">
      <c r="AO7" t="s">
        <v>51</v>
      </c>
      <c r="AP7" t="s">
        <v>59</v>
      </c>
    </row>
    <row r="8" spans="1:89" x14ac:dyDescent="0.25">
      <c r="AO8" t="s">
        <v>50</v>
      </c>
      <c r="AP8" s="1">
        <v>0</v>
      </c>
    </row>
    <row r="9" spans="1:89" x14ac:dyDescent="0.25">
      <c r="AO9" t="s">
        <v>65</v>
      </c>
      <c r="AP9" s="1">
        <v>0</v>
      </c>
    </row>
    <row r="14" spans="1:89" x14ac:dyDescent="0.25">
      <c r="S14" t="s">
        <v>36</v>
      </c>
      <c r="U14" t="s">
        <v>63</v>
      </c>
    </row>
    <row r="15" spans="1:89" x14ac:dyDescent="0.25">
      <c r="S15" t="s">
        <v>34</v>
      </c>
      <c r="T15">
        <f>J6</f>
        <v>0.52500000000000002</v>
      </c>
      <c r="U15" t="b">
        <f>T15=J6</f>
        <v>1</v>
      </c>
    </row>
    <row r="16" spans="1:89" x14ac:dyDescent="0.25">
      <c r="S16" t="s">
        <v>35</v>
      </c>
      <c r="T16" s="1">
        <f>T15</f>
        <v>0.52500000000000002</v>
      </c>
      <c r="U16" t="b">
        <f>T16=V6</f>
        <v>1</v>
      </c>
      <c r="V16" s="2" t="s">
        <v>60</v>
      </c>
    </row>
    <row r="17" spans="19:22" x14ac:dyDescent="0.25">
      <c r="S17" t="s">
        <v>86</v>
      </c>
      <c r="T17">
        <f>T16/T15</f>
        <v>1</v>
      </c>
      <c r="V17" s="2" t="s">
        <v>61</v>
      </c>
    </row>
    <row r="18" spans="19:22" x14ac:dyDescent="0.25">
      <c r="V18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28" sqref="B28"/>
    </sheetView>
  </sheetViews>
  <sheetFormatPr defaultRowHeight="15" x14ac:dyDescent="0.25"/>
  <cols>
    <col min="1" max="1" width="27.71093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" bestFit="1" customWidth="1"/>
    <col min="10" max="10" width="12.7109375" bestFit="1" customWidth="1"/>
    <col min="11" max="11" width="12" bestFit="1" customWidth="1"/>
    <col min="12" max="12" width="12" style="4" bestFit="1" customWidth="1"/>
    <col min="13" max="13" width="13.140625" bestFit="1" customWidth="1"/>
    <col min="14" max="14" width="12" bestFit="1" customWidth="1"/>
  </cols>
  <sheetData>
    <row r="1" spans="1:14" x14ac:dyDescent="0.25">
      <c r="A1" t="s">
        <v>73</v>
      </c>
      <c r="B1" t="s">
        <v>46</v>
      </c>
    </row>
    <row r="2" spans="1:14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s="4" t="s">
        <v>68</v>
      </c>
      <c r="M2" t="s">
        <v>69</v>
      </c>
      <c r="N2" t="s">
        <v>70</v>
      </c>
    </row>
    <row r="3" spans="1:14" x14ac:dyDescent="0.25">
      <c r="A3" t="s">
        <v>40</v>
      </c>
      <c r="B3">
        <f>Team1!BD$6+Team2!BD$6</f>
        <v>2947.3684210526262</v>
      </c>
      <c r="C3">
        <f>Team1!BE$6+Team2!BE$6</f>
        <v>1263.1578947368398</v>
      </c>
      <c r="D3">
        <f>Team1!BF$6+Team2!BF$6</f>
        <v>2947.3684210526262</v>
      </c>
      <c r="E3">
        <f>Team1!BG$6+Team2!BG$6</f>
        <v>1263.1578947368398</v>
      </c>
      <c r="F3">
        <f>Team1!BH$6+Team2!BH$6</f>
        <v>2947.3684210526262</v>
      </c>
      <c r="G3">
        <f>Team1!BI$6+Team2!BI$6</f>
        <v>1263.1578947368398</v>
      </c>
      <c r="H3">
        <f>Team1!BJ$6+Team2!BJ$6</f>
        <v>2947.3684210526262</v>
      </c>
      <c r="I3">
        <f>Team1!BK$6+Team2!BK$6</f>
        <v>1263.1578947368398</v>
      </c>
      <c r="J3">
        <f>Team1!BL$6+Team2!BL$6</f>
        <v>2947.3684210526262</v>
      </c>
      <c r="K3">
        <f>Team1!BM$6+Team2!BM$6</f>
        <v>1263.1578947368398</v>
      </c>
      <c r="L3" s="4">
        <f>SUM(B3:K3)</f>
        <v>21052.63157894733</v>
      </c>
    </row>
    <row r="4" spans="1:14" x14ac:dyDescent="0.25">
      <c r="A4" t="s">
        <v>66</v>
      </c>
      <c r="B4">
        <f>(((Team1!$AP$9+Team2!$AP$9)/'Stadium Schedules'!$L$7)*'Stadium Schedules'!B$7*(-FV(Stadiums!$O$5,LeagueSummary!B$2,0,1)))</f>
        <v>0</v>
      </c>
      <c r="C4">
        <f>(((Team1!$AP$9+Team2!$AP$9)/'Stadium Schedules'!$L$7)*'Stadium Schedules'!C$7*(-FV(Stadiums!$O$5,LeagueSummary!C$2,0,1)))</f>
        <v>0</v>
      </c>
      <c r="D4">
        <f>(((Team1!$AP$9+Team2!$AP$9)/'Stadium Schedules'!$L$7)*'Stadium Schedules'!D$7*(-FV(Stadiums!$O$5,LeagueSummary!D$2,0,1)))</f>
        <v>0</v>
      </c>
      <c r="E4">
        <f>(((Team1!$AP$9+Team2!$AP$9)/'Stadium Schedules'!$L$7)*'Stadium Schedules'!E$7*(-FV(Stadiums!$O$5,LeagueSummary!E$2,0,1)))</f>
        <v>0</v>
      </c>
      <c r="F4">
        <f>(((Team1!$AP$9+Team2!$AP$9)/'Stadium Schedules'!$L$7)*'Stadium Schedules'!F$7*(-FV(Stadiums!$O$5,LeagueSummary!F$2,0,1)))</f>
        <v>0</v>
      </c>
      <c r="G4">
        <f>(((Team1!$AP$9+Team2!$AP$9)/'Stadium Schedules'!$L$7)*'Stadium Schedules'!G$7*(-FV(Stadiums!$O$5,LeagueSummary!G$2,0,1)))</f>
        <v>0</v>
      </c>
      <c r="H4">
        <f>(((Team1!$AP$9+Team2!$AP$9)/'Stadium Schedules'!$L$7)*'Stadium Schedules'!H$7*(-FV(Stadiums!$O$5,LeagueSummary!H$2,0,1)))</f>
        <v>0</v>
      </c>
      <c r="I4">
        <f>(((Team1!$AP$9+Team2!$AP$9)/'Stadium Schedules'!$L$7)*'Stadium Schedules'!I$7*(-FV(Stadiums!$O$5,LeagueSummary!I$2,0,1)))</f>
        <v>0</v>
      </c>
      <c r="J4">
        <f>(((Team1!$AP$9+Team2!$AP$9)/'Stadium Schedules'!$L$7)*'Stadium Schedules'!J$7*(-FV(Stadiums!$O$5,LeagueSummary!J$2,0,1)))</f>
        <v>0</v>
      </c>
      <c r="K4">
        <f>(((Team1!$AP$9+Team2!$AP$9)/'Stadium Schedules'!$L$7)*'Stadium Schedules'!K$7*(-FV(Stadiums!$O$5,LeagueSummary!K$2,0,1)))</f>
        <v>0</v>
      </c>
      <c r="L4" s="4">
        <f>SUM(B4:K4)</f>
        <v>0</v>
      </c>
    </row>
    <row r="5" spans="1:14" x14ac:dyDescent="0.25">
      <c r="A5" t="s">
        <v>75</v>
      </c>
      <c r="B5">
        <f>SUM(B3:B4)</f>
        <v>2947.3684210526262</v>
      </c>
      <c r="C5">
        <f t="shared" ref="C5:K5" si="0">SUM(C3:C4)</f>
        <v>1263.1578947368398</v>
      </c>
      <c r="D5">
        <f t="shared" si="0"/>
        <v>2947.3684210526262</v>
      </c>
      <c r="E5">
        <f t="shared" si="0"/>
        <v>1263.1578947368398</v>
      </c>
      <c r="F5">
        <f t="shared" si="0"/>
        <v>2947.3684210526262</v>
      </c>
      <c r="G5">
        <f t="shared" si="0"/>
        <v>1263.1578947368398</v>
      </c>
      <c r="H5">
        <f t="shared" si="0"/>
        <v>2947.3684210526262</v>
      </c>
      <c r="I5">
        <f t="shared" si="0"/>
        <v>1263.1578947368398</v>
      </c>
      <c r="J5">
        <f t="shared" si="0"/>
        <v>2947.3684210526262</v>
      </c>
      <c r="K5">
        <f t="shared" si="0"/>
        <v>1263.1578947368398</v>
      </c>
      <c r="L5" s="4">
        <f>SUM(B5:K5)</f>
        <v>21052.63157894733</v>
      </c>
      <c r="M5" s="1">
        <f>L5</f>
        <v>21052.63157894733</v>
      </c>
      <c r="N5">
        <f>M5-L5</f>
        <v>0</v>
      </c>
    </row>
    <row r="6" spans="1:14" x14ac:dyDescent="0.25">
      <c r="A6" t="s">
        <v>39</v>
      </c>
      <c r="B6">
        <f>Team1!AS$6+Team2!AS$6</f>
        <v>1178.9473684210504</v>
      </c>
      <c r="C6">
        <f>Team1!AT$6+Team2!AT$6</f>
        <v>505.26315789473591</v>
      </c>
      <c r="D6">
        <f>Team1!AU$6+Team2!AU$6</f>
        <v>1178.9473684210504</v>
      </c>
      <c r="E6">
        <f>Team1!AV$6+Team2!AV$6</f>
        <v>505.26315789473591</v>
      </c>
      <c r="F6">
        <f>Team1!AW$6+Team2!AW$6</f>
        <v>1178.9473684210504</v>
      </c>
      <c r="G6">
        <f>Team1!AX$6+Team2!AX$6</f>
        <v>505.26315789473591</v>
      </c>
      <c r="H6">
        <f>Team1!AY$6+Team2!AY$6</f>
        <v>1178.9473684210504</v>
      </c>
      <c r="I6">
        <f>Team1!AZ$6+Team2!AZ$6</f>
        <v>505.26315789473591</v>
      </c>
      <c r="J6">
        <f>Team1!BA$6+Team2!BA$6</f>
        <v>1178.9473684210504</v>
      </c>
      <c r="K6">
        <f>Team1!BB$6+Team2!BB$6</f>
        <v>505.26315789473591</v>
      </c>
      <c r="L6" s="4">
        <f>SUM(B6:K6)</f>
        <v>8421.0526315789321</v>
      </c>
      <c r="M6" s="1">
        <f>L6</f>
        <v>8421.0526315789321</v>
      </c>
      <c r="N6">
        <f>M6-L6</f>
        <v>0</v>
      </c>
    </row>
    <row r="7" spans="1:14" x14ac:dyDescent="0.25">
      <c r="A7" t="s">
        <v>55</v>
      </c>
      <c r="B7">
        <f>Team1!BO$6+Team2!BO$6</f>
        <v>1768.4210526315758</v>
      </c>
      <c r="C7">
        <f>Team1!BP$6+Team2!BP$6</f>
        <v>757.89473684210384</v>
      </c>
      <c r="D7">
        <f>Team1!BQ$6+Team2!BQ$6</f>
        <v>1768.4210526315758</v>
      </c>
      <c r="E7">
        <f>Team1!BR$6+Team2!BR$6</f>
        <v>757.89473684210384</v>
      </c>
      <c r="F7">
        <f>Team1!BS$6+Team2!BS$6</f>
        <v>1768.4210526315758</v>
      </c>
      <c r="G7">
        <f>Team1!BT$6+Team2!BT$6</f>
        <v>757.89473684210384</v>
      </c>
      <c r="H7">
        <f>Team1!BU$6+Team2!BU$6</f>
        <v>1768.4210526315758</v>
      </c>
      <c r="I7">
        <f>Team1!BV$6+Team2!BV$6</f>
        <v>757.89473684210384</v>
      </c>
      <c r="J7">
        <f>Team1!BW$6+Team2!BW$6</f>
        <v>1768.4210526315758</v>
      </c>
      <c r="K7">
        <f>Team1!BX$6+Team2!BX$6</f>
        <v>757.89473684210384</v>
      </c>
      <c r="L7" s="4">
        <f>SUM(B7:K7)</f>
        <v>12631.578947368398</v>
      </c>
      <c r="M7" s="1">
        <f>L7</f>
        <v>12631.578947368398</v>
      </c>
      <c r="N7">
        <f>M7-L7</f>
        <v>0</v>
      </c>
    </row>
    <row r="8" spans="1:14" s="4" customFormat="1" x14ac:dyDescent="0.25">
      <c r="A8" s="4" t="s">
        <v>71</v>
      </c>
      <c r="B8" s="4">
        <f>SUM(B5:B7)</f>
        <v>5894.7368421052524</v>
      </c>
      <c r="C8" s="4">
        <f t="shared" ref="C8:M8" si="1">SUM(C5:C7)</f>
        <v>2526.3157894736796</v>
      </c>
      <c r="D8" s="4">
        <f t="shared" si="1"/>
        <v>5894.7368421052524</v>
      </c>
      <c r="E8" s="4">
        <f t="shared" si="1"/>
        <v>2526.3157894736796</v>
      </c>
      <c r="F8" s="4">
        <f t="shared" si="1"/>
        <v>5894.7368421052524</v>
      </c>
      <c r="G8" s="4">
        <f t="shared" si="1"/>
        <v>2526.3157894736796</v>
      </c>
      <c r="H8" s="4">
        <f t="shared" si="1"/>
        <v>5894.7368421052524</v>
      </c>
      <c r="I8" s="4">
        <f t="shared" si="1"/>
        <v>2526.3157894736796</v>
      </c>
      <c r="J8" s="4">
        <f t="shared" si="1"/>
        <v>5894.7368421052524</v>
      </c>
      <c r="K8" s="4">
        <f t="shared" si="1"/>
        <v>2526.3157894736796</v>
      </c>
      <c r="L8" s="4">
        <f t="shared" si="1"/>
        <v>42105.26315789466</v>
      </c>
      <c r="M8" s="4">
        <f t="shared" si="1"/>
        <v>42105.26315789466</v>
      </c>
      <c r="N8" s="4">
        <f>SUM(N5:N7)</f>
        <v>0</v>
      </c>
    </row>
    <row r="10" spans="1:14" x14ac:dyDescent="0.25">
      <c r="A10" t="s">
        <v>72</v>
      </c>
    </row>
    <row r="12" spans="1:14" x14ac:dyDescent="0.25">
      <c r="A12" t="s">
        <v>74</v>
      </c>
      <c r="B12">
        <f>($N5/'Stadium Schedules'!$L$7)*'Stadium Schedules'!B$7</f>
        <v>0</v>
      </c>
      <c r="C12">
        <f>($N5/'Stadium Schedules'!$L$7)*'Stadium Schedules'!C$7</f>
        <v>0</v>
      </c>
      <c r="D12">
        <f>($N5/'Stadium Schedules'!$L$7)*'Stadium Schedules'!D$7</f>
        <v>0</v>
      </c>
      <c r="E12">
        <f>($N5/'Stadium Schedules'!$L$7)*'Stadium Schedules'!E$7</f>
        <v>0</v>
      </c>
      <c r="F12">
        <f>($N5/'Stadium Schedules'!$L$7)*'Stadium Schedules'!F$7</f>
        <v>0</v>
      </c>
      <c r="G12">
        <f>($N5/'Stadium Schedules'!$L$7)*'Stadium Schedules'!G$7</f>
        <v>0</v>
      </c>
      <c r="H12">
        <f>($N5/'Stadium Schedules'!$L$7)*'Stadium Schedules'!H$7</f>
        <v>0</v>
      </c>
      <c r="I12">
        <f>($N5/'Stadium Schedules'!$L$7)*'Stadium Schedules'!I$7</f>
        <v>0</v>
      </c>
      <c r="J12">
        <f>($N5/'Stadium Schedules'!$L$7)*'Stadium Schedules'!J$7</f>
        <v>0</v>
      </c>
      <c r="K12">
        <f>($N5/'Stadium Schedules'!$L$7)*'Stadium Schedules'!K$7</f>
        <v>0</v>
      </c>
      <c r="L12" s="4">
        <f>SUM(B12:K12)</f>
        <v>0</v>
      </c>
    </row>
    <row r="13" spans="1:14" x14ac:dyDescent="0.25">
      <c r="A13" t="s">
        <v>39</v>
      </c>
      <c r="B13">
        <f>($N6/'Stadium Schedules'!$L$7)*'Stadium Schedules'!B$7</f>
        <v>0</v>
      </c>
      <c r="C13">
        <f>($N6/'Stadium Schedules'!$L$7)*'Stadium Schedules'!C$7</f>
        <v>0</v>
      </c>
      <c r="D13">
        <f>($N6/'Stadium Schedules'!$L$7)*'Stadium Schedules'!D$7</f>
        <v>0</v>
      </c>
      <c r="E13">
        <f>($N6/'Stadium Schedules'!$L$7)*'Stadium Schedules'!E$7</f>
        <v>0</v>
      </c>
      <c r="F13">
        <f>($N6/'Stadium Schedules'!$L$7)*'Stadium Schedules'!F$7</f>
        <v>0</v>
      </c>
      <c r="G13">
        <f>($N6/'Stadium Schedules'!$L$7)*'Stadium Schedules'!G$7</f>
        <v>0</v>
      </c>
      <c r="H13">
        <f>($N6/'Stadium Schedules'!$L$7)*'Stadium Schedules'!H$7</f>
        <v>0</v>
      </c>
      <c r="I13">
        <f>($N6/'Stadium Schedules'!$L$7)*'Stadium Schedules'!I$7</f>
        <v>0</v>
      </c>
      <c r="J13">
        <f>($N6/'Stadium Schedules'!$L$7)*'Stadium Schedules'!J$7</f>
        <v>0</v>
      </c>
      <c r="K13">
        <f>($N6/'Stadium Schedules'!$L$7)*'Stadium Schedules'!K$7</f>
        <v>0</v>
      </c>
      <c r="L13" s="4">
        <f>SUM(B13:K13)</f>
        <v>0</v>
      </c>
    </row>
    <row r="14" spans="1:14" x14ac:dyDescent="0.25">
      <c r="A14" t="s">
        <v>55</v>
      </c>
      <c r="B14">
        <f>($N7/'Stadium Schedules'!$L$7)*'Stadium Schedules'!B$7</f>
        <v>0</v>
      </c>
      <c r="C14">
        <f>($N7/'Stadium Schedules'!$L$7)*'Stadium Schedules'!C$7</f>
        <v>0</v>
      </c>
      <c r="D14">
        <f>($N7/'Stadium Schedules'!$L$7)*'Stadium Schedules'!D$7</f>
        <v>0</v>
      </c>
      <c r="E14">
        <f>($N7/'Stadium Schedules'!$L$7)*'Stadium Schedules'!E$7</f>
        <v>0</v>
      </c>
      <c r="F14">
        <f>($N7/'Stadium Schedules'!$L$7)*'Stadium Schedules'!F$7</f>
        <v>0</v>
      </c>
      <c r="G14">
        <f>($N7/'Stadium Schedules'!$L$7)*'Stadium Schedules'!G$7</f>
        <v>0</v>
      </c>
      <c r="H14">
        <f>($N7/'Stadium Schedules'!$L$7)*'Stadium Schedules'!H$7</f>
        <v>0</v>
      </c>
      <c r="I14">
        <f>($N7/'Stadium Schedules'!$L$7)*'Stadium Schedules'!I$7</f>
        <v>0</v>
      </c>
      <c r="J14">
        <f>($N7/'Stadium Schedules'!$L$7)*'Stadium Schedules'!J$7</f>
        <v>0</v>
      </c>
      <c r="K14">
        <f>($N7/'Stadium Schedules'!$L$7)*'Stadium Schedules'!K$7</f>
        <v>0</v>
      </c>
      <c r="L14" s="4">
        <f>SUM(B14:K14)</f>
        <v>0</v>
      </c>
    </row>
    <row r="15" spans="1:14" s="4" customFormat="1" x14ac:dyDescent="0.25">
      <c r="A15" s="4" t="s">
        <v>76</v>
      </c>
      <c r="B15" s="4">
        <f t="shared" ref="B15:L15" si="2">SUM(B12:B14)</f>
        <v>0</v>
      </c>
      <c r="C15" s="4">
        <f t="shared" si="2"/>
        <v>0</v>
      </c>
      <c r="D15" s="4">
        <f t="shared" si="2"/>
        <v>0</v>
      </c>
      <c r="E15" s="4">
        <f t="shared" si="2"/>
        <v>0</v>
      </c>
      <c r="F15" s="4">
        <f t="shared" si="2"/>
        <v>0</v>
      </c>
      <c r="G15" s="4">
        <f t="shared" si="2"/>
        <v>0</v>
      </c>
      <c r="H15" s="4">
        <f t="shared" si="2"/>
        <v>0</v>
      </c>
      <c r="I15" s="4">
        <f t="shared" si="2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4" t="b">
        <f>L15=N8</f>
        <v>1</v>
      </c>
    </row>
    <row r="17" spans="1:12" x14ac:dyDescent="0.25">
      <c r="A17" t="s">
        <v>77</v>
      </c>
    </row>
    <row r="19" spans="1:12" x14ac:dyDescent="0.25">
      <c r="A19" t="s">
        <v>56</v>
      </c>
      <c r="B19">
        <f>Team1!BZ$6+Team2!BZ$6</f>
        <v>79631.447368421039</v>
      </c>
      <c r="C19">
        <f>Team1!CA$6+Team2!CA$6</f>
        <v>13200</v>
      </c>
      <c r="D19">
        <f>Team1!CB$6+Team2!CB$6</f>
        <v>79631.447368421039</v>
      </c>
      <c r="E19">
        <f>Team1!CC$6+Team2!CC$6</f>
        <v>13200</v>
      </c>
      <c r="F19">
        <f>Team1!CD$6+Team2!CD$6</f>
        <v>79631.447368421039</v>
      </c>
      <c r="G19">
        <f>Team1!CE$6+Team2!CE$6</f>
        <v>13200</v>
      </c>
      <c r="H19">
        <f>Team1!CF$6+Team2!CF$6</f>
        <v>79631.447368421039</v>
      </c>
      <c r="I19">
        <f>Team1!CG$6+Team2!CG$6</f>
        <v>13200</v>
      </c>
      <c r="J19">
        <f>Team1!CH$6+Team2!CH$6</f>
        <v>79631.447368421039</v>
      </c>
      <c r="K19">
        <f>Team1!CI$6+Team2!CI$6</f>
        <v>13200</v>
      </c>
      <c r="L19" s="4">
        <f>SUM(B19:K19)</f>
        <v>464157.23684210517</v>
      </c>
    </row>
    <row r="20" spans="1:12" x14ac:dyDescent="0.25">
      <c r="A20" t="s">
        <v>50</v>
      </c>
      <c r="B20">
        <f>(((Team1!$AP$8+Team2!$AP$8)/'Stadium Schedules'!$L$7)*'Stadium Schedules'!B$7*(-FV(Stadiums!$O$5,LeagueSummary!B$2,0,1)))</f>
        <v>0</v>
      </c>
      <c r="C20">
        <f>(((Team1!$AP$8+Team2!$AP$8)/'Stadium Schedules'!$L$7)*'Stadium Schedules'!C$7*(-FV(Stadiums!$O$5,LeagueSummary!C$2,0,1)))</f>
        <v>0</v>
      </c>
      <c r="D20">
        <f>(((Team1!$AP$8+Team2!$AP$8)/'Stadium Schedules'!$L$7)*'Stadium Schedules'!D$7*(-FV(Stadiums!$O$5,LeagueSummary!D$2,0,1)))</f>
        <v>0</v>
      </c>
      <c r="E20">
        <f>(((Team1!$AP$8+Team2!$AP$8)/'Stadium Schedules'!$L$7)*'Stadium Schedules'!E$7*(-FV(Stadiums!$O$5,LeagueSummary!E$2,0,1)))</f>
        <v>0</v>
      </c>
      <c r="F20">
        <f>(((Team1!$AP$8+Team2!$AP$8)/'Stadium Schedules'!$L$7)*'Stadium Schedules'!F$7*(-FV(Stadiums!$O$5,LeagueSummary!F$2,0,1)))</f>
        <v>0</v>
      </c>
      <c r="G20">
        <f>(((Team1!$AP$8+Team2!$AP$8)/'Stadium Schedules'!$L$7)*'Stadium Schedules'!G$7*(-FV(Stadiums!$O$5,LeagueSummary!G$2,0,1)))</f>
        <v>0</v>
      </c>
      <c r="H20">
        <f>(((Team1!$AP$8+Team2!$AP$8)/'Stadium Schedules'!$L$7)*'Stadium Schedules'!H$7*(-FV(Stadiums!$O$5,LeagueSummary!H$2,0,1)))</f>
        <v>0</v>
      </c>
      <c r="I20">
        <f>(((Team1!$AP$8+Team2!$AP$8)/'Stadium Schedules'!$L$7)*'Stadium Schedules'!I$7*(-FV(Stadiums!$O$5,LeagueSummary!I$2,0,1)))</f>
        <v>0</v>
      </c>
      <c r="J20">
        <f>(((Team1!$AP$8+Team2!$AP$8)/'Stadium Schedules'!$L$7)*'Stadium Schedules'!J$7*(-FV(Stadiums!$O$5,LeagueSummary!J$2,0,1)))</f>
        <v>0</v>
      </c>
      <c r="K20">
        <f>(((Team1!$AP$8+Team2!$AP$8)/'Stadium Schedules'!$L$7)*'Stadium Schedules'!K$7*(-FV(Stadiums!$O$5,LeagueSummary!K$2,0,1)))</f>
        <v>0</v>
      </c>
      <c r="L20" s="4">
        <f>SUM(B20:K20)</f>
        <v>0</v>
      </c>
    </row>
    <row r="21" spans="1:12" s="4" customFormat="1" x14ac:dyDescent="0.25">
      <c r="A21" s="4" t="s">
        <v>78</v>
      </c>
      <c r="B21" s="4">
        <f t="shared" ref="B21:J21" si="3">SUM(B19:B20)</f>
        <v>79631.447368421039</v>
      </c>
      <c r="C21" s="4">
        <f t="shared" si="3"/>
        <v>13200</v>
      </c>
      <c r="D21" s="4">
        <f t="shared" si="3"/>
        <v>79631.447368421039</v>
      </c>
      <c r="E21" s="4">
        <f t="shared" si="3"/>
        <v>13200</v>
      </c>
      <c r="F21" s="4">
        <f t="shared" si="3"/>
        <v>79631.447368421039</v>
      </c>
      <c r="G21" s="4">
        <f t="shared" si="3"/>
        <v>13200</v>
      </c>
      <c r="H21" s="4">
        <f t="shared" si="3"/>
        <v>79631.447368421039</v>
      </c>
      <c r="I21" s="4">
        <f t="shared" si="3"/>
        <v>13200</v>
      </c>
      <c r="J21" s="4">
        <f t="shared" si="3"/>
        <v>79631.447368421039</v>
      </c>
      <c r="K21" s="4">
        <f>SUM(K19:K20)</f>
        <v>13200</v>
      </c>
      <c r="L21" s="4">
        <f>SUM(L19:L20)</f>
        <v>464157.23684210517</v>
      </c>
    </row>
    <row r="23" spans="1:12" s="4" customFormat="1" x14ac:dyDescent="0.25">
      <c r="A23" s="4" t="s">
        <v>90</v>
      </c>
      <c r="B23" s="4">
        <f>B21-B15-B8</f>
        <v>73736.710526315786</v>
      </c>
      <c r="C23" s="4">
        <f t="shared" ref="C23:K23" si="4">C21-C15-C8</f>
        <v>10673.68421052632</v>
      </c>
      <c r="D23" s="4">
        <f t="shared" si="4"/>
        <v>73736.710526315786</v>
      </c>
      <c r="E23" s="4">
        <f t="shared" si="4"/>
        <v>10673.68421052632</v>
      </c>
      <c r="F23" s="4">
        <f t="shared" si="4"/>
        <v>73736.710526315786</v>
      </c>
      <c r="G23" s="4">
        <f t="shared" si="4"/>
        <v>10673.68421052632</v>
      </c>
      <c r="H23" s="4">
        <f t="shared" si="4"/>
        <v>73736.710526315786</v>
      </c>
      <c r="I23" s="4">
        <f t="shared" si="4"/>
        <v>10673.68421052632</v>
      </c>
      <c r="J23" s="4">
        <f t="shared" si="4"/>
        <v>73736.710526315786</v>
      </c>
      <c r="K23" s="4">
        <f t="shared" si="4"/>
        <v>10673.68421052632</v>
      </c>
      <c r="L23" s="4">
        <f>SUM(B23:K23)</f>
        <v>422051.97368421056</v>
      </c>
    </row>
    <row r="25" spans="1:12" s="4" customFormat="1" x14ac:dyDescent="0.25">
      <c r="A25" s="4" t="s">
        <v>79</v>
      </c>
      <c r="B25" s="4">
        <f>NPV($B$27,B23)</f>
        <v>64118.878718535474</v>
      </c>
      <c r="C25" s="4">
        <f>NPV($B$27,$B23:C23)</f>
        <v>72189.717441050641</v>
      </c>
      <c r="D25" s="4">
        <f>NPV($B$27,$B23:D23)</f>
        <v>120672.80153824194</v>
      </c>
      <c r="E25" s="4">
        <f>NPV($B$27,$B23:E23)</f>
        <v>126775.51512804549</v>
      </c>
      <c r="F25" s="4">
        <f>NPV($B$27,$B23:F23)</f>
        <v>163435.69213915421</v>
      </c>
      <c r="G25" s="4">
        <f>NPV($B$27,$B23:G23)</f>
        <v>168050.22037341021</v>
      </c>
      <c r="H25" s="4">
        <f>NPV($B$27,$B23:H23)</f>
        <v>195770.5810623393</v>
      </c>
      <c r="I25" s="4">
        <f>NPV($B$27,$B23:I23)</f>
        <v>199259.8273642342</v>
      </c>
      <c r="J25" s="4">
        <f>NPV($B$27,$B23:J23)</f>
        <v>220220.4025543507</v>
      </c>
      <c r="K25" s="4">
        <f>NPV($B$27,$B23:K23)</f>
        <v>222858.77404916726</v>
      </c>
    </row>
    <row r="27" spans="1:12" x14ac:dyDescent="0.25">
      <c r="A27" t="s">
        <v>80</v>
      </c>
      <c r="B27" s="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E1"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6" bestFit="1" customWidth="1"/>
    <col min="4" max="4" width="20.85546875" bestFit="1" customWidth="1"/>
    <col min="5" max="5" width="30.5703125" bestFit="1" customWidth="1"/>
    <col min="6" max="6" width="24" bestFit="1" customWidth="1"/>
    <col min="7" max="7" width="34.140625" bestFit="1" customWidth="1"/>
    <col min="8" max="8" width="28.28515625" bestFit="1" customWidth="1"/>
    <col min="9" max="9" width="20.140625" bestFit="1" customWidth="1"/>
    <col min="10" max="10" width="11.85546875" bestFit="1" customWidth="1"/>
    <col min="11" max="11" width="14" bestFit="1" customWidth="1"/>
    <col min="12" max="12" width="30.85546875" bestFit="1" customWidth="1"/>
    <col min="13" max="13" width="24" bestFit="1" customWidth="1"/>
    <col min="14" max="14" width="10.140625" bestFit="1" customWidth="1"/>
    <col min="15" max="15" width="14.7109375" bestFit="1" customWidth="1"/>
  </cols>
  <sheetData>
    <row r="1" spans="1:15" x14ac:dyDescent="0.25">
      <c r="A1" t="s">
        <v>83</v>
      </c>
      <c r="B1" t="s">
        <v>10</v>
      </c>
      <c r="C1" t="s">
        <v>16</v>
      </c>
      <c r="D1" t="s">
        <v>85</v>
      </c>
      <c r="E1" t="s">
        <v>30</v>
      </c>
      <c r="F1" t="s">
        <v>20</v>
      </c>
      <c r="G1" t="s">
        <v>11</v>
      </c>
      <c r="H1" t="s">
        <v>31</v>
      </c>
      <c r="I1" t="s">
        <v>32</v>
      </c>
      <c r="J1" t="s">
        <v>39</v>
      </c>
      <c r="K1" t="s">
        <v>40</v>
      </c>
      <c r="L1" t="s">
        <v>38</v>
      </c>
      <c r="M1" t="s">
        <v>84</v>
      </c>
      <c r="N1" t="s">
        <v>88</v>
      </c>
      <c r="O1" t="s">
        <v>57</v>
      </c>
    </row>
    <row r="2" spans="1:15" x14ac:dyDescent="0.25">
      <c r="A2" t="s">
        <v>7</v>
      </c>
      <c r="B2">
        <v>100</v>
      </c>
      <c r="C2">
        <v>40000</v>
      </c>
      <c r="D2">
        <v>0.75</v>
      </c>
      <c r="E2">
        <v>10</v>
      </c>
      <c r="F2">
        <v>0.6</v>
      </c>
      <c r="G2">
        <v>0.5</v>
      </c>
      <c r="H2">
        <v>0.05</v>
      </c>
      <c r="I2">
        <v>0.25</v>
      </c>
      <c r="J2">
        <v>2</v>
      </c>
      <c r="K2">
        <v>5</v>
      </c>
      <c r="L2">
        <v>3</v>
      </c>
      <c r="M2" t="s">
        <v>48</v>
      </c>
      <c r="N2" t="b">
        <v>1</v>
      </c>
      <c r="O2">
        <v>0</v>
      </c>
    </row>
    <row r="3" spans="1:15" x14ac:dyDescent="0.25">
      <c r="A3" t="s">
        <v>8</v>
      </c>
      <c r="B3">
        <v>500</v>
      </c>
      <c r="C3">
        <v>80000</v>
      </c>
      <c r="D3">
        <v>0.65</v>
      </c>
      <c r="E3">
        <v>25</v>
      </c>
      <c r="F3">
        <v>0.9</v>
      </c>
      <c r="G3">
        <v>0.25</v>
      </c>
      <c r="H3">
        <v>0.15</v>
      </c>
      <c r="I3">
        <v>0.15</v>
      </c>
      <c r="J3">
        <v>4</v>
      </c>
      <c r="K3">
        <v>10</v>
      </c>
      <c r="L3">
        <v>6</v>
      </c>
      <c r="M3" t="s">
        <v>49</v>
      </c>
      <c r="N3" t="b">
        <v>1</v>
      </c>
      <c r="O3">
        <v>0</v>
      </c>
    </row>
    <row r="4" spans="1:15" x14ac:dyDescent="0.25">
      <c r="A4" t="s">
        <v>9</v>
      </c>
      <c r="B4">
        <v>200</v>
      </c>
      <c r="C4">
        <v>65000</v>
      </c>
      <c r="D4">
        <v>0.8</v>
      </c>
      <c r="E4">
        <v>15</v>
      </c>
      <c r="F4">
        <v>0.75</v>
      </c>
      <c r="G4">
        <v>0.6</v>
      </c>
      <c r="H4">
        <v>0.09</v>
      </c>
      <c r="I4">
        <v>0.18</v>
      </c>
      <c r="J4">
        <v>3</v>
      </c>
      <c r="K4">
        <v>7</v>
      </c>
      <c r="L4">
        <v>2</v>
      </c>
      <c r="M4" t="s">
        <v>48</v>
      </c>
      <c r="N4" t="b">
        <v>0</v>
      </c>
      <c r="O4">
        <v>0</v>
      </c>
    </row>
    <row r="5" spans="1:15" x14ac:dyDescent="0.25">
      <c r="A5" t="s">
        <v>67</v>
      </c>
      <c r="B5">
        <v>300</v>
      </c>
      <c r="C5">
        <v>70000</v>
      </c>
      <c r="D5">
        <v>0.8</v>
      </c>
      <c r="E5">
        <v>15</v>
      </c>
      <c r="F5">
        <v>0.75</v>
      </c>
      <c r="G5">
        <v>0.6</v>
      </c>
      <c r="H5">
        <v>0.09</v>
      </c>
      <c r="I5">
        <v>0.18</v>
      </c>
      <c r="J5">
        <v>3</v>
      </c>
      <c r="K5">
        <v>7</v>
      </c>
      <c r="L5">
        <v>2</v>
      </c>
      <c r="M5" t="s">
        <v>49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4" sqref="B4"/>
    </sheetView>
  </sheetViews>
  <sheetFormatPr defaultRowHeight="15" x14ac:dyDescent="0.25"/>
  <cols>
    <col min="1" max="1" width="11.42578125" bestFit="1" customWidth="1"/>
  </cols>
  <sheetData>
    <row r="1" spans="1:12" x14ac:dyDescent="0.25">
      <c r="A1" t="s">
        <v>47</v>
      </c>
    </row>
    <row r="2" spans="1:12" x14ac:dyDescent="0.25">
      <c r="B2" t="s">
        <v>46</v>
      </c>
    </row>
    <row r="3" spans="1:12" x14ac:dyDescent="0.25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52</v>
      </c>
    </row>
    <row r="4" spans="1:12" x14ac:dyDescent="0.25">
      <c r="A4" t="str">
        <f>Stadiums!A2</f>
        <v>San Diego</v>
      </c>
      <c r="B4">
        <f>IF(IF(Stadiums!$M2="EVEN",MOD('Stadium Schedules'!B$3,2)=0,MOD('Stadium Schedules'!B$3,2)=1),1,0)</f>
        <v>0</v>
      </c>
      <c r="C4">
        <f>IF(IF(Stadiums!$M2="EVEN",MOD('Stadium Schedules'!C$3,2)=0,MOD('Stadium Schedules'!C$3,2)=1),1,0)</f>
        <v>1</v>
      </c>
      <c r="D4">
        <f>IF(IF(Stadiums!$M2="EVEN",MOD('Stadium Schedules'!D$3,2)=0,MOD('Stadium Schedules'!D$3,2)=1),1,0)</f>
        <v>0</v>
      </c>
      <c r="E4">
        <f>IF(IF(Stadiums!$M2="EVEN",MOD('Stadium Schedules'!E$3,2)=0,MOD('Stadium Schedules'!E$3,2)=1),1,0)</f>
        <v>1</v>
      </c>
      <c r="F4">
        <f>IF(IF(Stadiums!$M2="EVEN",MOD('Stadium Schedules'!F$3,2)=0,MOD('Stadium Schedules'!F$3,2)=1),1,0)</f>
        <v>0</v>
      </c>
      <c r="G4">
        <f>IF(IF(Stadiums!$M2="EVEN",MOD('Stadium Schedules'!G$3,2)=0,MOD('Stadium Schedules'!G$3,2)=1),1,0)</f>
        <v>1</v>
      </c>
      <c r="H4">
        <f>IF(IF(Stadiums!$M2="EVEN",MOD('Stadium Schedules'!H$3,2)=0,MOD('Stadium Schedules'!H$3,2)=1),1,0)</f>
        <v>0</v>
      </c>
      <c r="I4">
        <f>IF(IF(Stadiums!$M2="EVEN",MOD('Stadium Schedules'!I$3,2)=0,MOD('Stadium Schedules'!I$3,2)=1),1,0)</f>
        <v>1</v>
      </c>
      <c r="J4">
        <f>IF(IF(Stadiums!$M2="EVEN",MOD('Stadium Schedules'!J$3,2)=0,MOD('Stadium Schedules'!J$3,2)=1),1,0)</f>
        <v>0</v>
      </c>
      <c r="K4">
        <f>IF(IF(Stadiums!$M2="EVEN",MOD('Stadium Schedules'!K$3,2)=0,MOD('Stadium Schedules'!K$3,2)=1),1,0)</f>
        <v>1</v>
      </c>
      <c r="L4">
        <f>SUM(B4:K4)</f>
        <v>5</v>
      </c>
    </row>
    <row r="5" spans="1:12" x14ac:dyDescent="0.25">
      <c r="A5" t="str">
        <f>Stadiums!A3</f>
        <v>Austin</v>
      </c>
      <c r="B5">
        <f>IF(IF(Stadiums!$M3="EVEN",MOD('Stadium Schedules'!B$3,2)=0,MOD('Stadium Schedules'!B$3,2)=1),1,0)</f>
        <v>1</v>
      </c>
      <c r="C5">
        <f>IF(IF(Stadiums!$M3="EVEN",MOD('Stadium Schedules'!C$3,2)=0,MOD('Stadium Schedules'!C$3,2)=1),1,0)</f>
        <v>0</v>
      </c>
      <c r="D5">
        <f>IF(IF(Stadiums!$M3="EVEN",MOD('Stadium Schedules'!D$3,2)=0,MOD('Stadium Schedules'!D$3,2)=1),1,0)</f>
        <v>1</v>
      </c>
      <c r="E5">
        <f>IF(IF(Stadiums!$M3="EVEN",MOD('Stadium Schedules'!E$3,2)=0,MOD('Stadium Schedules'!E$3,2)=1),1,0)</f>
        <v>0</v>
      </c>
      <c r="F5">
        <f>IF(IF(Stadiums!$M3="EVEN",MOD('Stadium Schedules'!F$3,2)=0,MOD('Stadium Schedules'!F$3,2)=1),1,0)</f>
        <v>1</v>
      </c>
      <c r="G5">
        <f>IF(IF(Stadiums!$M3="EVEN",MOD('Stadium Schedules'!G$3,2)=0,MOD('Stadium Schedules'!G$3,2)=1),1,0)</f>
        <v>0</v>
      </c>
      <c r="H5">
        <f>IF(IF(Stadiums!$M3="EVEN",MOD('Stadium Schedules'!H$3,2)=0,MOD('Stadium Schedules'!H$3,2)=1),1,0)</f>
        <v>1</v>
      </c>
      <c r="I5">
        <f>IF(IF(Stadiums!$M3="EVEN",MOD('Stadium Schedules'!I$3,2)=0,MOD('Stadium Schedules'!I$3,2)=1),1,0)</f>
        <v>0</v>
      </c>
      <c r="J5">
        <f>IF(IF(Stadiums!$M3="EVEN",MOD('Stadium Schedules'!J$3,2)=0,MOD('Stadium Schedules'!J$3,2)=1),1,0)</f>
        <v>1</v>
      </c>
      <c r="K5">
        <f>IF(IF(Stadiums!$M3="EVEN",MOD('Stadium Schedules'!K$3,2)=0,MOD('Stadium Schedules'!K$3,2)=1),1,0)</f>
        <v>0</v>
      </c>
      <c r="L5">
        <f>SUM(B5:K5)</f>
        <v>5</v>
      </c>
    </row>
    <row r="6" spans="1:12" x14ac:dyDescent="0.25">
      <c r="A6" t="str">
        <f>Stadiums!A4</f>
        <v>Los Angelos</v>
      </c>
      <c r="B6">
        <f>IF(IF(Stadiums!$M4="EVEN",MOD('Stadium Schedules'!B$3,2)=0,MOD('Stadium Schedules'!B$3,2)=1),1,0)</f>
        <v>0</v>
      </c>
      <c r="C6">
        <f>IF(IF(Stadiums!$M4="EVEN",MOD('Stadium Schedules'!C$3,2)=0,MOD('Stadium Schedules'!C$3,2)=1),1,0)</f>
        <v>1</v>
      </c>
      <c r="D6">
        <f>IF(IF(Stadiums!$M4="EVEN",MOD('Stadium Schedules'!D$3,2)=0,MOD('Stadium Schedules'!D$3,2)=1),1,0)</f>
        <v>0</v>
      </c>
      <c r="E6">
        <f>IF(IF(Stadiums!$M4="EVEN",MOD('Stadium Schedules'!E$3,2)=0,MOD('Stadium Schedules'!E$3,2)=1),1,0)</f>
        <v>1</v>
      </c>
      <c r="F6">
        <f>IF(IF(Stadiums!$M4="EVEN",MOD('Stadium Schedules'!F$3,2)=0,MOD('Stadium Schedules'!F$3,2)=1),1,0)</f>
        <v>0</v>
      </c>
      <c r="G6">
        <f>IF(IF(Stadiums!$M4="EVEN",MOD('Stadium Schedules'!G$3,2)=0,MOD('Stadium Schedules'!G$3,2)=1),1,0)</f>
        <v>1</v>
      </c>
      <c r="H6">
        <f>IF(IF(Stadiums!$M4="EVEN",MOD('Stadium Schedules'!H$3,2)=0,MOD('Stadium Schedules'!H$3,2)=1),1,0)</f>
        <v>0</v>
      </c>
      <c r="I6">
        <f>IF(IF(Stadiums!$M4="EVEN",MOD('Stadium Schedules'!I$3,2)=0,MOD('Stadium Schedules'!I$3,2)=1),1,0)</f>
        <v>1</v>
      </c>
      <c r="J6">
        <f>IF(IF(Stadiums!$M4="EVEN",MOD('Stadium Schedules'!J$3,2)=0,MOD('Stadium Schedules'!J$3,2)=1),1,0)</f>
        <v>0</v>
      </c>
      <c r="K6">
        <f>IF(IF(Stadiums!$M4="EVEN",MOD('Stadium Schedules'!K$3,2)=0,MOD('Stadium Schedules'!K$3,2)=1),1,0)</f>
        <v>1</v>
      </c>
      <c r="L6">
        <f>SUM(B6:K6)</f>
        <v>5</v>
      </c>
    </row>
    <row r="7" spans="1:12" x14ac:dyDescent="0.25">
      <c r="A7" t="str">
        <f>Stadiums!A5</f>
        <v>Theoretical</v>
      </c>
      <c r="B7">
        <f>IF(IF(Stadiums!$M5="EVEN",MOD('Stadium Schedules'!B$3,2)=0,MOD('Stadium Schedules'!B$3,2)=1),1,0)</f>
        <v>1</v>
      </c>
      <c r="C7">
        <f>IF(IF(Stadiums!$M5="EVEN",MOD('Stadium Schedules'!C$3,2)=0,MOD('Stadium Schedules'!C$3,2)=1),1,0)</f>
        <v>0</v>
      </c>
      <c r="D7">
        <f>IF(IF(Stadiums!$M5="EVEN",MOD('Stadium Schedules'!D$3,2)=0,MOD('Stadium Schedules'!D$3,2)=1),1,0)</f>
        <v>1</v>
      </c>
      <c r="E7">
        <f>IF(IF(Stadiums!$M5="EVEN",MOD('Stadium Schedules'!E$3,2)=0,MOD('Stadium Schedules'!E$3,2)=1),1,0)</f>
        <v>0</v>
      </c>
      <c r="F7">
        <f>IF(IF(Stadiums!$M5="EVEN",MOD('Stadium Schedules'!F$3,2)=0,MOD('Stadium Schedules'!F$3,2)=1),1,0)</f>
        <v>1</v>
      </c>
      <c r="G7">
        <f>IF(IF(Stadiums!$M5="EVEN",MOD('Stadium Schedules'!G$3,2)=0,MOD('Stadium Schedules'!G$3,2)=1),1,0)</f>
        <v>0</v>
      </c>
      <c r="H7">
        <f>IF(IF(Stadiums!$M5="EVEN",MOD('Stadium Schedules'!H$3,2)=0,MOD('Stadium Schedules'!H$3,2)=1),1,0)</f>
        <v>1</v>
      </c>
      <c r="I7">
        <f>IF(IF(Stadiums!$M5="EVEN",MOD('Stadium Schedules'!I$3,2)=0,MOD('Stadium Schedules'!I$3,2)=1),1,0)</f>
        <v>0</v>
      </c>
      <c r="J7">
        <f>IF(IF(Stadiums!$M5="EVEN",MOD('Stadium Schedules'!J$3,2)=0,MOD('Stadium Schedules'!J$3,2)=1),1,0)</f>
        <v>1</v>
      </c>
      <c r="K7">
        <f>IF(IF(Stadiums!$M5="EVEN",MOD('Stadium Schedules'!K$3,2)=0,MOD('Stadium Schedules'!K$3,2)=1),1,0)</f>
        <v>0</v>
      </c>
      <c r="L7">
        <f>SUM(B7:K7)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LeagueSummary</vt:lpstr>
      <vt:lpstr>Stadiums</vt:lpstr>
      <vt:lpstr>Stadium Schedules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Warren</dc:creator>
  <cp:lastModifiedBy>Daniel Warren</cp:lastModifiedBy>
  <dcterms:created xsi:type="dcterms:W3CDTF">2013-09-18T21:47:49Z</dcterms:created>
  <dcterms:modified xsi:type="dcterms:W3CDTF">2013-10-07T21:58:13Z</dcterms:modified>
</cp:coreProperties>
</file>